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82C0DCE-5F1F-4107-B65C-17A85DE2772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7" i="371" l="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Q18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Q10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P19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P14" i="431"/>
  <c r="R16" i="431" l="1"/>
  <c r="S16" i="431"/>
  <c r="R15" i="431"/>
  <c r="S15" i="431"/>
  <c r="R14" i="431"/>
  <c r="S14" i="431"/>
  <c r="R13" i="431"/>
  <c r="S13" i="431"/>
  <c r="S20" i="431"/>
  <c r="R20" i="431"/>
  <c r="S12" i="431"/>
  <c r="R12" i="431"/>
  <c r="S19" i="431"/>
  <c r="R19" i="431"/>
  <c r="S11" i="431"/>
  <c r="R11" i="431"/>
  <c r="S10" i="431"/>
  <c r="R10" i="431"/>
  <c r="S18" i="431"/>
  <c r="R18" i="431"/>
  <c r="R17" i="431"/>
  <c r="S17" i="431"/>
  <c r="S9" i="431"/>
  <c r="R9" i="431"/>
  <c r="P8" i="431"/>
  <c r="M8" i="431"/>
  <c r="C8" i="431"/>
  <c r="O8" i="431"/>
  <c r="I8" i="431"/>
  <c r="H8" i="431"/>
  <c r="E8" i="431"/>
  <c r="D8" i="431"/>
  <c r="Q8" i="431"/>
  <c r="L8" i="431"/>
  <c r="G8" i="431"/>
  <c r="N8" i="431"/>
  <c r="K8" i="431"/>
  <c r="F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V3" i="344"/>
  <c r="T3" i="344"/>
  <c r="Q3" i="344"/>
  <c r="P3" i="344"/>
  <c r="N3" i="344"/>
  <c r="M3" i="344"/>
  <c r="K3" i="344"/>
  <c r="R3" i="344" s="1"/>
  <c r="G3" i="344"/>
  <c r="C3" i="344"/>
  <c r="B11" i="339"/>
  <c r="J11" i="339" s="1"/>
  <c r="S3" i="344" l="1"/>
  <c r="AA3" i="344"/>
  <c r="AB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P3" i="377"/>
  <c r="Q3" i="377"/>
  <c r="Q3" i="345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<sst xmlns="http://schemas.openxmlformats.org/spreadsheetml/2006/main" count="15449" uniqueCount="3532">
  <si>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</si>
  <si>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</si>
  <si>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</si>
  <si>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</si>
  <si>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</si>
  <si>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</si>
  <si>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</si>
  <si>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</si>
  <si>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</si>
  <si>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</si>
  <si>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</si>
  <si>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</si>
  <si>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</si>
  <si>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</si>
  <si>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</si>
  <si>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</si>
  <si>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</si>
  <si>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</si>
  <si>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</si>
  <si>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</si>
  <si>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</si>
  <si>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</si>
  <si>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</si>
  <si>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</si>
  <si>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</si>
  <si>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</si>
  <si>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</si>
  <si>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</si>
  <si>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</si>
  <si>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</si>
  <si>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</si>
  <si>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</si>
  <si>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</si>
  <si>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</si>
  <si>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</si>
  <si>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</si>
  <si>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</si>
  <si>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</si>
  <si>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</si>
  <si>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</si>
  <si>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</si>
  <si>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</si>
  <si>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</si>
  <si>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</si>
  <si>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</si>
  <si>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</si>
  <si>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</si>
  <si>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</si>
  <si>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</si>
  <si>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</si>
  <si>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</si>
  <si>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</si>
  <si>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</si>
  <si>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</si>
  <si>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</si>
  <si>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</si>
  <si>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</si>
  <si>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</si>
  <si>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</si>
  <si>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</si>
  <si>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</si>
  <si>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</si>
  <si>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</si>
  <si>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</si>
  <si>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</si>
  <si>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</si>
  <si>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</si>
  <si>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</si>
  <si>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</si>
  <si>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</si>
  <si>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</si>
  <si>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</si>
  <si>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</si>
  <si>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</si>
  <si>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</si>
  <si>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</si>
  <si>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</si>
  <si>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</si>
  <si>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</si>
  <si>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</si>
  <si>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</si>
  <si>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</si>
  <si>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</si>
  <si>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</si>
  <si>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</si>
  <si>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</si>
  <si>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</si>
  <si>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</si>
  <si>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</si>
  <si>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</si>
  <si>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</si>
  <si>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</si>
  <si>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</si>
  <si>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</si>
  <si>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</si>
  <si>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</si>
  <si>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</si>
  <si>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</si>
  <si>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</si>
  <si>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</si>
  <si>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</si>
  <si>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</si>
  <si>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</si>
  <si>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</si>
  <si>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</si>
  <si>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</si>
  <si>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</si>
  <si>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</si>
  <si>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</si>
  <si>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</si>
  <si>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</si>
  <si>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</si>
  <si>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</si>
  <si>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</si>
  <si>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</si>
  <si>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</si>
  <si>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</si>
  <si>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</si>
  <si>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</si>
  <si>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</si>
  <si>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</si>
  <si>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</si>
  <si>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</si>
  <si>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</si>
  <si>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</si>
  <si>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</si>
  <si>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</si>
  <si>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</si>
  <si>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</si>
  <si>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</si>
  <si>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</si>
  <si>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</si>
  <si>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</si>
  <si>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</si>
  <si>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</si>
  <si>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</si>
  <si>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</si>
  <si>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</si>
  <si>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</si>
  <si>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</si>
  <si>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</si>
  <si>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</si>
  <si>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</si>
  <si>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</si>
  <si>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</si>
  <si>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</si>
  <si>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</si>
  <si>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</si>
  <si>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</si>
  <si>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</si>
  <si>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</si>
  <si>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</si>
  <si>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</si>
  <si>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</si>
  <si>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</si>
  <si>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</si>
  <si>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</si>
  <si>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</si>
  <si>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</si>
  <si>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</si>
  <si>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</si>
  <si>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</si>
  <si>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</si>
  <si>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</si>
  <si>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</si>
  <si>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</si>
  <si>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</si>
  <si>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</si>
  <si>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</si>
  <si>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</si>
  <si>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</si>
  <si>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</si>
  <si>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</si>
  <si>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</si>
  <si>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</si>
  <si>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</si>
  <si>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</si>
  <si>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</si>
  <si>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</si>
  <si>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</si>
  <si>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</si>
  <si>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</si>
  <si>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</si>
  <si>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</si>
  <si>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</si>
  <si>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</si>
  <si>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</si>
  <si>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</si>
  <si>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</si>
  <si>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</si>
  <si>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</si>
  <si>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</si>
  <si>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</si>
  <si>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</si>
  <si>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</si>
  <si>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</si>
  <si>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</si>
  <si>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</si>
  <si>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</si>
  <si>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</si>
  <si>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</si>
  <si>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</si>
  <si>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</si>
  <si>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</si>
  <si>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</si>
  <si>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</si>
  <si>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</si>
  <si>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</si>
  <si>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</si>
  <si>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</si>
  <si>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</si>
  <si>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</si>
  <si>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</si>
  <si>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</si>
  <si>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</si>
  <si>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</si>
  <si>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</si>
  <si>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</si>
  <si>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</si>
  <si>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</si>
  <si>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</si>
  <si>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</si>
  <si>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</si>
  <si>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</si>
  <si>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</si>
  <si>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</si>
  <si>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</si>
  <si>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</si>
  <si>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</si>
  <si>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</si>
  <si>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</si>
  <si>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</si>
  <si>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</si>
  <si>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</si>
  <si>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</si>
  <si>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</si>
  <si>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</si>
  <si>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</si>
  <si>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</si>
  <si>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</si>
  <si>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</si>
  <si>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</si>
  <si>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</si>
  <si>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</si>
  <si>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</si>
  <si>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</si>
  <si>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</si>
  <si>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</si>
  <si>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</si>
  <si>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</si>
  <si>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</si>
  <si>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</si>
  <si>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</si>
  <si>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</si>
  <si>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</si>
  <si>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</si>
  <si>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</si>
  <si>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</si>
  <si>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</si>
  <si>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</si>
  <si>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</si>
  <si>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</si>
  <si>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</si>
  <si>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</si>
  <si>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</si>
  <si>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</si>
  <si>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</si>
  <si>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</si>
  <si>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</si>
  <si>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</si>
  <si>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</si>
  <si>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</si>
  <si>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</si>
  <si>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</si>
  <si>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</si>
  <si>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</si>
  <si>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</si>
  <si>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</si>
  <si>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</si>
  <si>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</si>
  <si>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</si>
  <si>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</si>
  <si>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</si>
  <si>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</si>
  <si>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</si>
  <si>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</si>
  <si>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</si>
  <si>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</si>
  <si>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</si>
  <si>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</si>
  <si>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</si>
  <si>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</si>
  <si>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</si>
  <si>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</si>
  <si>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</si>
  <si>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</si>
  <si>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</si>
  <si>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</si>
  <si>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</si>
  <si>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</si>
  <si>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</si>
  <si>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</si>
  <si>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</si>
  <si>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</si>
  <si>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</si>
  <si>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</si>
  <si>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</si>
  <si>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</si>
  <si>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</si>
  <si>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</si>
  <si>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</si>
  <si>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</si>
  <si>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</si>
  <si>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</si>
  <si>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</si>
  <si>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</si>
  <si>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</si>
  <si>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</si>
  <si>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</si>
  <si>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</si>
  <si>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</si>
  <si>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</si>
  <si>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</si>
  <si>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</si>
  <si>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</si>
  <si>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</si>
  <si>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</si>
  <si>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</si>
  <si>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Novorozenecké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</si>
  <si>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</si>
  <si>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</si>
  <si>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</si>
  <si>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</si>
  <si>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</si>
  <si>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</si>
  <si>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</si>
  <si>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</si>
  <si>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</si>
  <si>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</si>
  <si>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</si>
  <si>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</si>
  <si>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</si>
  <si>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</si>
  <si>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</si>
  <si>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</si>
  <si>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</si>
  <si>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</si>
  <si>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</si>
  <si>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</si>
  <si>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</si>
  <si>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</si>
  <si>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</si>
  <si>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</si>
  <si>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</si>
  <si>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</si>
  <si>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</si>
  <si>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</si>
  <si>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</si>
  <si>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</si>
  <si>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</si>
  <si>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</si>
  <si>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</si>
  <si>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</si>
  <si>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</si>
  <si>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</si>
  <si>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</si>
  <si>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</si>
  <si>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</si>
  <si>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</si>
  <si>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</si>
  <si>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</si>
  <si>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</si>
  <si>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</si>
  <si>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</si>
  <si>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</si>
  <si>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</si>
  <si>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</si>
  <si>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</si>
  <si>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</si>
  <si>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</si>
  <si>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</si>
  <si>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</si>
  <si>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</si>
  <si>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</si>
  <si>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</si>
  <si>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</si>
  <si>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</si>
  <si>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</si>
  <si>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</si>
  <si>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</si>
  <si>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</si>
  <si>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</si>
  <si>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</si>
  <si>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</si>
  <si>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</si>
  <si>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</si>
  <si>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</si>
  <si>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</si>
  <si>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</si>
  <si>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</si>
  <si>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</si>
  <si>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</si>
  <si>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</si>
  <si>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</si>
  <si>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</si>
  <si>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</si>
  <si>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</si>
  <si>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</si>
  <si>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</si>
  <si>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</si>
  <si>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</si>
  <si>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</si>
  <si>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</si>
  <si>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</si>
  <si>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</si>
  <si>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</si>
  <si>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</si>
  <si>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</si>
  <si>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</si>
  <si>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</si>
  <si>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</si>
  <si>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</si>
  <si>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</si>
  <si>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</si>
  <si>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</si>
  <si>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</si>
  <si>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</si>
  <si>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</si>
  <si>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</si>
  <si>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</si>
  <si>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</si>
  <si>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</si>
  <si>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</si>
  <si>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</si>
  <si>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</si>
  <si>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</si>
  <si>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</si>
  <si>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</si>
  <si>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</si>
  <si>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</si>
  <si>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</si>
  <si>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</si>
  <si>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</si>
  <si>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</si>
  <si>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</si>
  <si>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</si>
  <si>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</si>
  <si>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</si>
  <si>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</si>
  <si>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</si>
  <si>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</si>
  <si>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</si>
  <si>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</si>
  <si>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</si>
  <si>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</si>
  <si>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</si>
  <si>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</si>
  <si>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</si>
  <si>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</si>
  <si>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</si>
  <si>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</si>
  <si>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</si>
  <si>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</si>
  <si>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</si>
  <si>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</si>
  <si>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</si>
  <si>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</si>
  <si>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</si>
  <si>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</si>
  <si>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</si>
  <si>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</si>
  <si>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</si>
  <si>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</si>
  <si>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</si>
  <si>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</si>
  <si>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</si>
  <si>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</si>
  <si>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</si>
  <si>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</si>
  <si>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</si>
  <si>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</si>
  <si>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</si>
  <si>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</si>
  <si>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</si>
  <si>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</si>
  <si>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</si>
  <si>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</si>
  <si>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</si>
  <si>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</si>
  <si>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</si>
  <si>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</si>
  <si>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</si>
  <si>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</si>
  <si>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</si>
  <si>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</si>
  <si>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</si>
  <si>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</si>
  <si>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</si>
  <si>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</si>
  <si>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</si>
  <si>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</si>
  <si>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</si>
  <si>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</si>
  <si>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</si>
  <si>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</si>
  <si>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</si>
  <si>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</si>
  <si>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</si>
  <si>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</si>
  <si>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</si>
  <si>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</si>
  <si>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</si>
  <si>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</si>
  <si>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</si>
  <si>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</si>
  <si>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</si>
  <si>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</si>
  <si>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</si>
  <si>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</si>
  <si>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</si>
  <si>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</si>
  <si>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</si>
  <si>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</si>
  <si>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</si>
  <si>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</si>
  <si>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</si>
  <si>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</si>
  <si>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</si>
  <si>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</si>
  <si>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</si>
  <si>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</si>
  <si>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</si>
  <si>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</si>
  <si>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</si>
  <si>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</si>
  <si>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</si>
  <si>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</si>
  <si>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</si>
  <si>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</si>
  <si>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</si>
  <si>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</si>
  <si>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     64924461     Výpůjčky - novorozenecké oddělení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</si>
  <si>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</si>
  <si>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</si>
  <si>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</si>
  <si>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</si>
  <si>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</si>
  <si>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</si>
  <si>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</si>
  <si>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</si>
  <si>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</si>
  <si>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</si>
  <si>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</si>
  <si>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</si>
  <si>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</si>
  <si>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</si>
  <si>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</si>
  <si>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</si>
  <si>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</si>
  <si>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</si>
  <si>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</si>
  <si>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</si>
  <si>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</si>
  <si>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</si>
  <si>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</si>
  <si>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</si>
  <si>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</si>
  <si>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</si>
  <si>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</si>
  <si>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</si>
  <si>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</si>
  <si>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</si>
  <si>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</si>
  <si>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</si>
  <si>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</si>
  <si>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</si>
  <si>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</si>
  <si>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</si>
  <si>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</si>
  <si>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</si>
  <si>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</si>
  <si>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</si>
  <si>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09</t>
  </si>
  <si>
    <t>NOVO: Novorozenecké oddělení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</si>
  <si>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</si>
  <si>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</si>
  <si>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</si>
  <si>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</si>
  <si>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</si>
  <si>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</si>
  <si>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</si>
  <si>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</si>
  <si>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</si>
  <si>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</si>
  <si>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</si>
  <si>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</si>
  <si>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</si>
  <si>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</si>
  <si>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</si>
  <si>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</si>
  <si>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</si>
  <si>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</si>
  <si>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</si>
  <si>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</si>
  <si>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</si>
  <si>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</si>
  <si>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</si>
  <si>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</si>
  <si>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</si>
  <si>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</si>
  <si>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</si>
  <si>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</si>
  <si>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</si>
  <si>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</si>
  <si>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</si>
  <si>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</si>
  <si>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</si>
  <si>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</si>
  <si>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</si>
  <si>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APO-IBUPROFEN 400 MG</t>
  </si>
  <si>
    <t>POR TBL FLM 30X400MG</t>
  </si>
  <si>
    <t>AQUA PRO INJECTIONE BRAUN</t>
  </si>
  <si>
    <t>INJ SOL 20X10ML-PLA</t>
  </si>
  <si>
    <t>DZ OCTENISEPT 250 ml</t>
  </si>
  <si>
    <t>sprej</t>
  </si>
  <si>
    <t>DZ OCTENISEPT drm. sol. 250 ml</t>
  </si>
  <si>
    <t>DRM SOL 1X250ML</t>
  </si>
  <si>
    <t>ENGERIX-B 10MCG</t>
  </si>
  <si>
    <t>INJ SUS 1X0,5ML+ST+SJ</t>
  </si>
  <si>
    <t>Espumisan kapky 100mg/ml por. gtt.30ml</t>
  </si>
  <si>
    <t>FENISTIL</t>
  </si>
  <si>
    <t>1MG/ML POR GTT SOL 1X20ML</t>
  </si>
  <si>
    <t>CHLORID SODNÝ 0,9% BRAUN</t>
  </si>
  <si>
    <t>INF SOL 20X100MLPELAH</t>
  </si>
  <si>
    <t>IBUMAX 400 MG</t>
  </si>
  <si>
    <t>PORTBLFLM100X400MG</t>
  </si>
  <si>
    <t>IMAZOL KRÉMPASTA</t>
  </si>
  <si>
    <t>10MG/G DRM PST 1X30G</t>
  </si>
  <si>
    <t>INFADOLAN</t>
  </si>
  <si>
    <t>1600IU/G+300IU/G UNG 30G II</t>
  </si>
  <si>
    <t>IR  AQUA STERILE OPLACH.1x1000 ml ECOTAINER</t>
  </si>
  <si>
    <t>IR OPLACH</t>
  </si>
  <si>
    <t>KANAVIT</t>
  </si>
  <si>
    <t>20MG/ML POR GTT EML 1X5ML</t>
  </si>
  <si>
    <t>KL BARVA NA  DETI 20 g</t>
  </si>
  <si>
    <t>KL BENZINUM 900ml/ 600g</t>
  </si>
  <si>
    <t>KL DETSKA MAST 20G</t>
  </si>
  <si>
    <t>KL HELIANTHI OLEUM 180G</t>
  </si>
  <si>
    <t>KL KAL.PERMANGANAS 2G</t>
  </si>
  <si>
    <t>KL PRIPRAVEK</t>
  </si>
  <si>
    <t>KL SACCHAROSUM  24 % 40 g</t>
  </si>
  <si>
    <t>KL SOL.METHYLROS.CHL.1% 20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</si>
  <si>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</si>
  <si>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</si>
  <si>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</si>
  <si>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</si>
  <si>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</si>
  <si>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MESOCAIN</t>
  </si>
  <si>
    <t>GEL 1X20GM</t>
  </si>
  <si>
    <t>NASIVIN 0,01%</t>
  </si>
  <si>
    <t>NAS GTT SOL 1X5ML</t>
  </si>
  <si>
    <t>NEOHEPATECT</t>
  </si>
  <si>
    <t>INF SOL 1X2ML/100UT</t>
  </si>
  <si>
    <t>OPHTHALMO-SEPTONEX</t>
  </si>
  <si>
    <t>OPH GTT SOL 1X10ML PLAST</t>
  </si>
  <si>
    <t>SAB SIMPLEX-ukončení prodeje</t>
  </si>
  <si>
    <t>POR SUS 1X30ML</t>
  </si>
  <si>
    <t>VIGANTOL</t>
  </si>
  <si>
    <t>0,5MG/ML POR GTT SOL 1X10ML</t>
  </si>
  <si>
    <t>léky - krev.deriváty ZUL (TO)</t>
  </si>
  <si>
    <t>KIOVIG</t>
  </si>
  <si>
    <t>100MG/ML INF SOL 1X10ML</t>
  </si>
  <si>
    <t>léky - antibiotika (LEK)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</si>
  <si>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</si>
  <si>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</si>
  <si>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</si>
  <si>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</si>
  <si>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</si>
  <si>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</si>
  <si>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FRAMYKOIN</t>
  </si>
  <si>
    <t>UNG 1X10GM</t>
  </si>
  <si>
    <t>GENTAMICIN LEK 80 MG/2 ML</t>
  </si>
  <si>
    <t>INJ SOL 10X2ML/80MG</t>
  </si>
  <si>
    <t>OSPAMOX 250MG/5ML</t>
  </si>
  <si>
    <t>GRA SUS 1X60ML</t>
  </si>
  <si>
    <t>PAMYCON NA PŘÍPRAVU KAPEK</t>
  </si>
  <si>
    <t>DRM PLV SOL 1X1LAH</t>
  </si>
  <si>
    <t>SEFOTAK 1 G</t>
  </si>
  <si>
    <t>INJ PLV SOL 1X1GM</t>
  </si>
  <si>
    <t>TOBREX</t>
  </si>
  <si>
    <t>GTT OPH 5ML 3MG/1ML</t>
  </si>
  <si>
    <t>3MG/G OPH UNG 3,5G</t>
  </si>
  <si>
    <t>léky - antimykotika (LEK)</t>
  </si>
  <si>
    <t>CANESTEN KRÉM</t>
  </si>
  <si>
    <t>CRM 1X20GM/200MG</t>
  </si>
  <si>
    <t>AMOKSIKLAV 600 MG</t>
  </si>
  <si>
    <t>INJ PLV SOL 5X600MG</t>
  </si>
  <si>
    <t>P</t>
  </si>
  <si>
    <t>MEROPENEM BRADEX</t>
  </si>
  <si>
    <t>1G INJ/INF PLV SOL 10</t>
  </si>
  <si>
    <t>METRONIDAZOLE NORIDEM</t>
  </si>
  <si>
    <t>5MG/ML INF SOL 10X100ML</t>
  </si>
  <si>
    <t>ACC INJEKT</t>
  </si>
  <si>
    <t>INJ SOL 5X3ML/300MG</t>
  </si>
  <si>
    <t xml:space="preserve">ADENOCOR </t>
  </si>
  <si>
    <t>INJ SOL 6X2ML/6MG</t>
  </si>
  <si>
    <t>AMBROBENE</t>
  </si>
  <si>
    <t>INJ 5X2ML/15MG</t>
  </si>
  <si>
    <t>AMIPED</t>
  </si>
  <si>
    <t>INF SOL 12X100ML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</si>
  <si>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</si>
  <si>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</si>
  <si>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</si>
  <si>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</si>
  <si>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</si>
  <si>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</si>
  <si>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</si>
  <si>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</si>
  <si>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</si>
  <si>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</si>
  <si>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</si>
  <si>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</si>
  <si>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</si>
  <si>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</si>
  <si>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ARDEANUTRISOL G 40</t>
  </si>
  <si>
    <t>400G/L INF SOL 20X80ML</t>
  </si>
  <si>
    <t>Arfen 400mg/3ml inj. 6 amp.-MIMOŘÁDNÝ DOVOZ!!</t>
  </si>
  <si>
    <t>BENOXI 0.4 % UNIMED PHARMA</t>
  </si>
  <si>
    <t>OPH GTT SOL 1X10ML</t>
  </si>
  <si>
    <t>BERODUAL N</t>
  </si>
  <si>
    <t>INH SOL PSS 200DÁV</t>
  </si>
  <si>
    <t>BETADINE</t>
  </si>
  <si>
    <t>UNG 1X20GM</t>
  </si>
  <si>
    <t>BETADINE - zelená</t>
  </si>
  <si>
    <t>LIQ 1X120ML</t>
  </si>
  <si>
    <t>CALCIUM GLUCONICUM 10% B.BRAUN</t>
  </si>
  <si>
    <t>INJ SOL 20X10ML</t>
  </si>
  <si>
    <t>CALYPSOL</t>
  </si>
  <si>
    <t>INJ 5X10ML/500MG</t>
  </si>
  <si>
    <t>CUROSURF</t>
  </si>
  <si>
    <t>80MG/ML ETP ISL SUS 2X1,5ML</t>
  </si>
  <si>
    <t>DEXAMED</t>
  </si>
  <si>
    <t>INJ 10X2ML/8MG</t>
  </si>
  <si>
    <t>DEXMEDETOMIDINE EVER PHARMA</t>
  </si>
  <si>
    <t>100MCG/ML INF CNC SOL 25X2ML</t>
  </si>
  <si>
    <t>DICYNONE 250</t>
  </si>
  <si>
    <t>INJ SOL 4X2ML/250MG</t>
  </si>
  <si>
    <t>Dobutamin Admeda 250 inf.sol50ml</t>
  </si>
  <si>
    <t>ERDOMED</t>
  </si>
  <si>
    <t>POR GRA SUS 1X100ML</t>
  </si>
  <si>
    <t>ESPUMISAN KAPKY 100 MG/ML</t>
  </si>
  <si>
    <t>100MG/ML POR GTT EML 1X50ML</t>
  </si>
  <si>
    <t>FLIXOTIDE 50 INHALER N</t>
  </si>
  <si>
    <t>INH SUS PSS120X50RG</t>
  </si>
  <si>
    <t>FLOXAL</t>
  </si>
  <si>
    <t>GTT OPH 1X5ML</t>
  </si>
  <si>
    <t>FLUMAZENIL PHARMASELECT</t>
  </si>
  <si>
    <t>0,1MG/ML INJ SOL+INF CNC SOL 5X5ML</t>
  </si>
  <si>
    <t>FULTIUM D3</t>
  </si>
  <si>
    <t>10000IU/ML POR GTT SOL 1X10ML I</t>
  </si>
  <si>
    <t>FUROSEMID ACCORD</t>
  </si>
  <si>
    <t>10MG/ML INJ/INF SOL 10X2ML</t>
  </si>
  <si>
    <t>GASTROTUSS Baby sirup 200ml</t>
  </si>
  <si>
    <t>GLUKÓZA 20 BRAUN</t>
  </si>
  <si>
    <t>200MG/ML INF SOL 10X500ML</t>
  </si>
  <si>
    <t>GLUKÓZA 5 BRAUN</t>
  </si>
  <si>
    <t>INF SOL 20X100ML-PE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</si>
  <si>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</si>
  <si>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</si>
  <si>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</si>
  <si>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</si>
  <si>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</si>
  <si>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</si>
  <si>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</si>
  <si>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</si>
  <si>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</si>
  <si>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</si>
  <si>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</si>
  <si>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INF SOL 10X250MLPELAH</t>
  </si>
  <si>
    <t>IMAZOL PLUS</t>
  </si>
  <si>
    <t>10MG/G+2,5MG/G CRM 30G</t>
  </si>
  <si>
    <t>IMIPENEM/CILASTATIN APTAPHARMA</t>
  </si>
  <si>
    <t>500MG/500MG INF PLV SOL 10</t>
  </si>
  <si>
    <t>INFASOURCE</t>
  </si>
  <si>
    <t>POR SOL 32X90ML</t>
  </si>
  <si>
    <t>IR OG. COLL.HOMAT.HYDROBROM.1%10G</t>
  </si>
  <si>
    <t>COLL</t>
  </si>
  <si>
    <t>IR OG. COLL.PHENYLEPHRINI 10g 2%</t>
  </si>
  <si>
    <t>COLL  2%</t>
  </si>
  <si>
    <t>IR SOL. COFFEINI 1%</t>
  </si>
  <si>
    <t>Roztok p.o. 30ml - aseptická příprava</t>
  </si>
  <si>
    <t>IR SOL. SACCHAROSI 24%</t>
  </si>
  <si>
    <t>Roztok p.o. 40ml - aseptická příprava</t>
  </si>
  <si>
    <t>JAMIESON Baby-D Vitamín D3 400 IU kapky 11.7ml</t>
  </si>
  <si>
    <t>Kalciový sirup Generica 100 ml</t>
  </si>
  <si>
    <t>KALIUM CHLORATUM LECIVA 7.5%</t>
  </si>
  <si>
    <t>INJ 5X10ML 7.5%</t>
  </si>
  <si>
    <t>INJ 5X1ML/10MG</t>
  </si>
  <si>
    <t>KATETR ENDOTRACHEÁLNÍ-LISACATH-PRO APLIKACI LP SUR</t>
  </si>
  <si>
    <t>DS16843;STERILNÍ,PRACOVNÍ DÉL.13CM,VNĚJŠÍ PR.1,7 MM,VNITŘNÍ PR.1,1MM</t>
  </si>
  <si>
    <t>KL AQUA PURIF. KUL,FAG 5 kg</t>
  </si>
  <si>
    <t>KL AQUA PURIF. KUL., FAG. 1 kg</t>
  </si>
  <si>
    <t>KL CPS ACIDUM FOLICUM 2,5MG</t>
  </si>
  <si>
    <t>KL CPS CALC.GLUC.+CALC.PHOSPH. 100CPS</t>
  </si>
  <si>
    <t>KL CR.NEOAQUASORBI, 30G</t>
  </si>
  <si>
    <t>KL EREVIT GTT. 30G</t>
  </si>
  <si>
    <t>KL FOSFÁTOVÝ ROZTOK 0,83mmol/ml 100ml</t>
  </si>
  <si>
    <t>Na2HPO4, KH2PO4</t>
  </si>
  <si>
    <t>KL FOSFÁTOVÝ ROZTOK 0,83mmol/ml 50ml</t>
  </si>
  <si>
    <t>KL HELIANTHI OLEUM 45g</t>
  </si>
  <si>
    <t>KL CHLORAL.HYDRAS SOL. 50 g</t>
  </si>
  <si>
    <t>KL KAPSLE</t>
  </si>
  <si>
    <t>KL MORPHINI HYDROCHL. 0,008 AQ.P. AD 20G</t>
  </si>
  <si>
    <t>Novoroz. odd.</t>
  </si>
  <si>
    <t>KL OMEPRAZOL SIRUP 2mg/ml</t>
  </si>
  <si>
    <t>KL ROZTOK</t>
  </si>
  <si>
    <t>KL SOL.PROPRANOLOLI 2MG/1ML</t>
  </si>
  <si>
    <t>100ml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</si>
  <si>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</si>
  <si>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</si>
  <si>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</si>
  <si>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</si>
  <si>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</si>
  <si>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Kulíšek sáčky 10x6,6g</t>
  </si>
  <si>
    <t>LEVOBUPIVACAINE KABI 5 MG/ML</t>
  </si>
  <si>
    <t>INJ+INF SOL 5X10ML</t>
  </si>
  <si>
    <t>LIDOCAIN</t>
  </si>
  <si>
    <t>INJ 10X2ML 2%</t>
  </si>
  <si>
    <t>LUMINAL</t>
  </si>
  <si>
    <t>INJ 5X1ML/219MG</t>
  </si>
  <si>
    <t>MAGNESIUM SULFATE KALCEKS</t>
  </si>
  <si>
    <t>100MG/ML INJ/INF SOL 5X10ML</t>
  </si>
  <si>
    <t>MAGNESIUM SULFURICUM BBP 10%</t>
  </si>
  <si>
    <t>INJ 5X10ML 10%</t>
  </si>
  <si>
    <t>MALTOFER</t>
  </si>
  <si>
    <t>POR GTT SOL 30ML</t>
  </si>
  <si>
    <t>MAXITROL</t>
  </si>
  <si>
    <t>OPH UNG 3,5G</t>
  </si>
  <si>
    <t>INJ 10X10ML 1%</t>
  </si>
  <si>
    <t>MIDAZOLAM ACCORD 5 MG/ML</t>
  </si>
  <si>
    <t>INJ+INF SOL 10X1ML</t>
  </si>
  <si>
    <t>NALBUPHIN ORPHA</t>
  </si>
  <si>
    <t>INJ SOL 10X2ML</t>
  </si>
  <si>
    <t>NATRIUM CHLORATUM BBP</t>
  </si>
  <si>
    <t>100MG/ML INJ SOL 5X10ML</t>
  </si>
  <si>
    <t>NATRIUM CHLORATUM BIOTIKA 10%</t>
  </si>
  <si>
    <t>Natriumglycerophosphat 20ml-MIMOŘÁDNÝ DOVOZ!!</t>
  </si>
  <si>
    <t xml:space="preserve"> SOL 20x20ML</t>
  </si>
  <si>
    <t>Nefrocarnit 1g - MIMOŘ.DOVOZ!!!</t>
  </si>
  <si>
    <t>10x5ml</t>
  </si>
  <si>
    <t>NEOSYNEPHRIN-POS 10%</t>
  </si>
  <si>
    <t>NESTLÉ Beba Comfort 1 HMO 800g</t>
  </si>
  <si>
    <t>NIMBEX</t>
  </si>
  <si>
    <t>2MG/ML INJ SOL 5X2,5ML</t>
  </si>
  <si>
    <t>NORADRENALIN LECIVA</t>
  </si>
  <si>
    <t>NOVALGIN</t>
  </si>
  <si>
    <t>INJ 10X2ML/1000MG</t>
  </si>
  <si>
    <t>NUROFEN PRO DĚTI JAHODA (od 3 měsíců)</t>
  </si>
  <si>
    <t>POR SUS 2000MG/100ML TRUB</t>
  </si>
  <si>
    <t>Nutrilon Human Milk Fortifier 50x2.2g</t>
  </si>
  <si>
    <t>OFLOXACIN-POS 3 MG/ML OČNÍ KAPKY, ROZTOK</t>
  </si>
  <si>
    <t>OPH GTT SOL 1X5ML/15MG</t>
  </si>
  <si>
    <t>OPHTHALMO-AZULEN</t>
  </si>
  <si>
    <t>UNG OPH 1X5GM</t>
  </si>
  <si>
    <t>OPHTHALMO-HYDROCORTISON LECIVA</t>
  </si>
  <si>
    <t>UNG OPH 1X5GM 0.5%</t>
  </si>
  <si>
    <t>PARACETAMOL KABI 10 MG/ML</t>
  </si>
  <si>
    <t>INF SOL 10X50ML/500MG</t>
  </si>
  <si>
    <t>PARALEN 100</t>
  </si>
  <si>
    <t>100MG SUP 5</t>
  </si>
  <si>
    <t>PARALEN 500 TBL 12</t>
  </si>
  <si>
    <t>500MG TBL NOB 12</t>
  </si>
  <si>
    <t>Peditrace inf.cnc.sol.10x10ml</t>
  </si>
  <si>
    <t>10x10ml</t>
  </si>
  <si>
    <t>PEYONA 20 MG/ML</t>
  </si>
  <si>
    <t>IVN+POR SOL 10X1ML</t>
  </si>
  <si>
    <t>PLASMALYTE ROZTOK</t>
  </si>
  <si>
    <t>INF SOL 20X500ML</t>
  </si>
  <si>
    <t>PROPOFOL-LIPURO 0,5% (5MG/ML) 5X20ML</t>
  </si>
  <si>
    <t>INJ+INF EML 5X20ML/100MG</t>
  </si>
  <si>
    <t>PYRIDOXIN LECIVA</t>
  </si>
  <si>
    <t>INJ 5X1ML 50MG</t>
  </si>
  <si>
    <t>RE ERDOMED</t>
  </si>
  <si>
    <t>RIVOTRIL 2.5MG/ML</t>
  </si>
  <si>
    <t>POR GTT SOL 1X10ML</t>
  </si>
  <si>
    <t>SERETIDE 25/50 INHALER</t>
  </si>
  <si>
    <t>25MCG/50MCG/DÁV INH SUS PSS 120DÁV+POČ</t>
  </si>
  <si>
    <t>SOLUVIT N PRO INFUS.</t>
  </si>
  <si>
    <t>INJ SIC 10</t>
  </si>
  <si>
    <t>SUFENTANIL TORREX 5MCG/ML</t>
  </si>
  <si>
    <t>INJ SOL 5X2ML (10rg)</t>
  </si>
  <si>
    <t>Swiss NatureVia Laktobacílky baby 30 sáčků</t>
  </si>
  <si>
    <t>Swiss NatureVia Laktobacílky baby 60 sáčků</t>
  </si>
  <si>
    <t>SYNTOSTIGMIN</t>
  </si>
  <si>
    <t>INJ 10X1ML/0.5MG</t>
  </si>
  <si>
    <t>TENSAMIN</t>
  </si>
  <si>
    <t>INJ 10X5ML</t>
  </si>
  <si>
    <t>TRALGIT 50 INJ</t>
  </si>
  <si>
    <t>INJ SOL 5X1ML/50MG</t>
  </si>
  <si>
    <t>URSOFALK SUSPENZE</t>
  </si>
  <si>
    <t>POR SUS 1X250ML</t>
  </si>
  <si>
    <t>VENTOLIN INHALER N</t>
  </si>
  <si>
    <t>100MCG/DÁV INH SUS PSS 200DÁV</t>
  </si>
  <si>
    <t>VIDISIC</t>
  </si>
  <si>
    <t>GEL OPH 1X10GM</t>
  </si>
  <si>
    <t>Vincentka přírod.0.7l-nevrat.láhev</t>
  </si>
  <si>
    <t>VITALIPID N INFANT</t>
  </si>
  <si>
    <t>INF CNC SOL 10X10ML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</si>
  <si>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</si>
  <si>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</si>
  <si>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</si>
  <si>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</si>
  <si>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</si>
  <si>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</si>
  <si>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</si>
  <si>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</si>
  <si>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</si>
  <si>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</si>
  <si>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</si>
  <si>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</si>
  <si>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</si>
  <si>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léky - enterální výživa (LEK)</t>
  </si>
  <si>
    <t>INFATRINI</t>
  </si>
  <si>
    <t>POR SOL 24X125ML</t>
  </si>
  <si>
    <t>INFATRINI PEPTISORB</t>
  </si>
  <si>
    <t>POR SOL 24X200ML</t>
  </si>
  <si>
    <t>NEOCATE SYNEO</t>
  </si>
  <si>
    <t>POR PLV 400G</t>
  </si>
  <si>
    <t>NESTLÉ Beba Comfort HMO tekutá 32x70ml</t>
  </si>
  <si>
    <t>NESTLÉ BEBA FM85 200g</t>
  </si>
  <si>
    <t>NESTLE Beba H.A.Premium tekutá 32x90ml</t>
  </si>
  <si>
    <t>NESTLÉ Beba OPTIPRO HA 1 800g</t>
  </si>
  <si>
    <t>NESTLÉ Nemléčná krupička rýžová 180g</t>
  </si>
  <si>
    <t>NUTRILON 0 NENATAL</t>
  </si>
  <si>
    <t>POR SOL 1X400G</t>
  </si>
  <si>
    <t>Nutrilon 0 Nenatal (Premature) ProExpert 400g</t>
  </si>
  <si>
    <t>Nutrilon 0 Nenatal HA RTF 24x90 ml</t>
  </si>
  <si>
    <t>Nutrilon 0 Nenatal Nutriprem 400g</t>
  </si>
  <si>
    <t>Nutrilon 0 Nenatal RTF 24x70 ml</t>
  </si>
  <si>
    <t>Nutrilon 1 A.R. ProExpert 400g</t>
  </si>
  <si>
    <t>NUTRILON 1 NENATAL</t>
  </si>
  <si>
    <t>POR SOL 1X400GM</t>
  </si>
  <si>
    <t>Nutrilon 1 Profutura 800g</t>
  </si>
  <si>
    <t>Nutrilon 1 Profutura RTF 24x 70ml</t>
  </si>
  <si>
    <t>Nutrilon Nutriton ProExpert 135g</t>
  </si>
  <si>
    <t>Nutrilon Protein Supplement ProExpert 50x1g</t>
  </si>
  <si>
    <t>Renastart 400g</t>
  </si>
  <si>
    <t>ALBUTEIN</t>
  </si>
  <si>
    <t>200G/L INF SOL 1X10ML</t>
  </si>
  <si>
    <t>ATENATIV</t>
  </si>
  <si>
    <t>50IU/ML INF PSO LQF 1+1X10ML</t>
  </si>
  <si>
    <t>AMIKACIN MEDOCHEMIE 500MG/2ML INJ/INF</t>
  </si>
  <si>
    <t>SOL 10X2ML</t>
  </si>
  <si>
    <t>BELOGENT MAST</t>
  </si>
  <si>
    <t>CEFTAZIDIM KABI 1 GM</t>
  </si>
  <si>
    <t>INJ PLV SOL 10X1GM</t>
  </si>
  <si>
    <t>KLACID</t>
  </si>
  <si>
    <t>500MG INF PLV CSL 1</t>
  </si>
  <si>
    <t>MEROPENEM KABI 1 G</t>
  </si>
  <si>
    <t>INJ+INF PLV SOL 10X1000MG</t>
  </si>
  <si>
    <t>OPHTHALMO-FRAMYKOIN</t>
  </si>
  <si>
    <t>PIPERACILLIN/TAZOBACTAM KABI 4 G/0,5 G</t>
  </si>
  <si>
    <t>INF PLV SOL 10X4.5GM</t>
  </si>
  <si>
    <t>PIPERACILLIN/TAZOBACTAM PANPHARMA- MIMOŘÁDNÝ DOVOZ</t>
  </si>
  <si>
    <t>4G/0,5G INF PLV SOL 10</t>
  </si>
  <si>
    <t>SUMAMED 500 MG INFUZE</t>
  </si>
  <si>
    <t>INF PLV SOL 5X500MG</t>
  </si>
  <si>
    <t>TARGOCID 200MG</t>
  </si>
  <si>
    <t>INJ SIC 1X200MG+SOL</t>
  </si>
  <si>
    <t>VANCOMYCIN MYLAN 500 MG</t>
  </si>
  <si>
    <t>INF PLV SOL 1X500MG</t>
  </si>
  <si>
    <t>FLUCONAZOL KABI 2 MG/ML</t>
  </si>
  <si>
    <t>INF SOL 10X100ML/200MG</t>
  </si>
  <si>
    <t>léky - centra (LEK)</t>
  </si>
  <si>
    <t>SYNAGIS 100 MG/ML</t>
  </si>
  <si>
    <t>INJ SOL 1X1ML</t>
  </si>
  <si>
    <t>INJ SOL 1X0.5ML</t>
  </si>
  <si>
    <t>0912 - NOVO: lůžkové oddělení 16B + 16D</t>
  </si>
  <si>
    <t>0931 - NOVO: JIP 16A + 16D</t>
  </si>
  <si>
    <t>0911 - NOVO: lůžkové oddělení 16C + 16B + 16BD</t>
  </si>
  <si>
    <t>A02BC01 - OMEPRAZOL</t>
  </si>
  <si>
    <t>B01AB05 - ENOXAPARIN</t>
  </si>
  <si>
    <t>C03CA01 - FUROSEMID</t>
  </si>
  <si>
    <t>C05BA01 - ORGANO-HEPARINOID</t>
  </si>
  <si>
    <t>D01AC01 - KLOTRIMAZOL</t>
  </si>
  <si>
    <t>J01DC02 - CEFUROXIM</t>
  </si>
  <si>
    <t>J01DD01 - CEFOTAXIM</t>
  </si>
  <si>
    <t>J01DH02 - MEROPENEM</t>
  </si>
  <si>
    <t>J01GB06 - AMIKACIN</t>
  </si>
  <si>
    <t>J01XA01 - VANKOMYCIN</t>
  </si>
  <si>
    <t>J01XD01 - METRONIDAZOL</t>
  </si>
  <si>
    <t>J02AC01 - FLUKONAZOL</t>
  </si>
  <si>
    <t>N01BB10 - LEVOBUPIVAKAIN</t>
  </si>
  <si>
    <t>N02BB02 - SODNÁ SŮL METAMIZOLU</t>
  </si>
  <si>
    <t>N02BE01 - PARACETAMOL</t>
  </si>
  <si>
    <t>N05CD08 - MIDAZOLAM</t>
  </si>
  <si>
    <t>N05CM18 - DEXMEDETOMIDIN</t>
  </si>
  <si>
    <t>R03AC02 - SALBUTAMOL</t>
  </si>
  <si>
    <t>R03BA05 - FLUTIKASON</t>
  </si>
  <si>
    <t>R03AK06 - SALMETEROL A FLUTIKASON</t>
  </si>
  <si>
    <t>J01DH51 - IMIPENEM A CILASTATIN</t>
  </si>
  <si>
    <t>J01CR05 - PIPERACILIN A  INHIBITOR BETA-LAKTAMASY</t>
  </si>
  <si>
    <t>C01CA03 - NOREPINEFRIN</t>
  </si>
  <si>
    <t>V06XX - POTRAVINY PRO ZVLÁŠTNÍ LÉKAŘSKÉ ÚČELY (PZLÚ) (ČESKÁ ATC SKUP</t>
  </si>
  <si>
    <t>D01AC01</t>
  </si>
  <si>
    <t>13798</t>
  </si>
  <si>
    <t>CANESTEN</t>
  </si>
  <si>
    <t>10MG/G CRM 20G</t>
  </si>
  <si>
    <t>J01DD01</t>
  </si>
  <si>
    <t>201030</t>
  </si>
  <si>
    <t>SEFOTAK</t>
  </si>
  <si>
    <t>1G INJ/INF PLV SOL 1</t>
  </si>
  <si>
    <t>J01DH02</t>
  </si>
  <si>
    <t>173750</t>
  </si>
  <si>
    <t>J01XD01</t>
  </si>
  <si>
    <t>224407</t>
  </si>
  <si>
    <t>5MG/ML INF SOL 10X100ML I</t>
  </si>
  <si>
    <t>A02BC01</t>
  </si>
  <si>
    <t>31739</t>
  </si>
  <si>
    <t>HELICID</t>
  </si>
  <si>
    <t>40MG INF PLV SOL 1</t>
  </si>
  <si>
    <t>B01AB05</t>
  </si>
  <si>
    <t>219050</t>
  </si>
  <si>
    <t>INHIXA</t>
  </si>
  <si>
    <t>2000IU(20MG)/0,2ML INJ SOL ISP 10X0,2ML I</t>
  </si>
  <si>
    <t>C01CA03</t>
  </si>
  <si>
    <t>536</t>
  </si>
  <si>
    <t>NORADRENALIN LÉČIVA</t>
  </si>
  <si>
    <t>1MG/ML INF CNC SOL 5X1ML</t>
  </si>
  <si>
    <t>C03CA01</t>
  </si>
  <si>
    <t>214036</t>
  </si>
  <si>
    <t>239807</t>
  </si>
  <si>
    <t>C05BA01</t>
  </si>
  <si>
    <t>3575</t>
  </si>
  <si>
    <t>HEPAROID LÉČIVA</t>
  </si>
  <si>
    <t>2MG/G CRM 30G</t>
  </si>
  <si>
    <t>J01CR05</t>
  </si>
  <si>
    <t>113453</t>
  </si>
  <si>
    <t>PIPERACILLIN/TAZOBACTAM KABI</t>
  </si>
  <si>
    <t>173857</t>
  </si>
  <si>
    <t>PIPERACILLIN/TAZOBACTAM OLIKLA</t>
  </si>
  <si>
    <t>J01DC02</t>
  </si>
  <si>
    <t>64835</t>
  </si>
  <si>
    <t>AXETINE</t>
  </si>
  <si>
    <t>750MG INJ/INF PLV SOL 10</t>
  </si>
  <si>
    <t>156835</t>
  </si>
  <si>
    <t>MEROPENEM KABI</t>
  </si>
  <si>
    <t>J01DH51</t>
  </si>
  <si>
    <t>227475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</si>
  <si>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</si>
  <si>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</si>
  <si>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</si>
  <si>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</si>
  <si>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</si>
  <si>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</si>
  <si>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</si>
  <si>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</si>
  <si>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242332</t>
  </si>
  <si>
    <t>5MG/ML INF SOL 20X100ML I</t>
  </si>
  <si>
    <t>J02AC01</t>
  </si>
  <si>
    <t>164401</t>
  </si>
  <si>
    <t>FLUCONAZOL KABI</t>
  </si>
  <si>
    <t>2MG/ML INF SOL 10X100ML</t>
  </si>
  <si>
    <t>N01BB10</t>
  </si>
  <si>
    <t>197125</t>
  </si>
  <si>
    <t>LEVOBUPIVACAINE KABI</t>
  </si>
  <si>
    <t>5MG/ML INJ/INF SOL 5X10ML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</si>
  <si>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</si>
  <si>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</si>
  <si>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</si>
  <si>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</si>
  <si>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</si>
  <si>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</si>
  <si>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</si>
  <si>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</si>
  <si>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</si>
  <si>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</si>
  <si>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</si>
  <si>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239964</t>
  </si>
  <si>
    <t>N05CM18</t>
  </si>
  <si>
    <t>136755</t>
  </si>
  <si>
    <t>R03AC02</t>
  </si>
  <si>
    <t>231956</t>
  </si>
  <si>
    <t>31934</t>
  </si>
  <si>
    <t>R03AK06</t>
  </si>
  <si>
    <t>237704</t>
  </si>
  <si>
    <t>R03BA05</t>
  </si>
  <si>
    <t>237770</t>
  </si>
  <si>
    <t>50MCG/DÁV INH SUS PSS 120DÁV</t>
  </si>
  <si>
    <t>V06XX</t>
  </si>
  <si>
    <t>217145</t>
  </si>
  <si>
    <t>217253</t>
  </si>
  <si>
    <t>POR PLV SOL 1X400G</t>
  </si>
  <si>
    <t>217270</t>
  </si>
  <si>
    <t>217277</t>
  </si>
  <si>
    <t>33218</t>
  </si>
  <si>
    <t>NUTRITON</t>
  </si>
  <si>
    <t>POR SOL 1X135G</t>
  </si>
  <si>
    <t>33399</t>
  </si>
  <si>
    <t>33403</t>
  </si>
  <si>
    <t>33938</t>
  </si>
  <si>
    <t>Přehled plnění pozitivního listu - spotřeba léčivých přípravků - orientační přehled</t>
  </si>
  <si>
    <t>09 - NOVO: Novorozenecké oddělení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</si>
  <si>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</si>
  <si>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</si>
  <si>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</si>
  <si>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</si>
  <si>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</si>
  <si>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</si>
  <si>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</si>
  <si>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</si>
  <si>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</si>
  <si>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</si>
  <si>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</si>
  <si>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</si>
  <si>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</si>
  <si>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Bahúlová Michaela</t>
  </si>
  <si>
    <t>Bezděková Veronika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</si>
  <si>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</si>
  <si>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</si>
  <si>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</si>
  <si>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</si>
  <si>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</si>
  <si>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</si>
  <si>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</si>
  <si>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Není Určen</t>
  </si>
  <si>
    <t>Pospíšil Lukáš</t>
  </si>
  <si>
    <t>Šuláková Soňa</t>
  </si>
  <si>
    <t>Whitley Michaela</t>
  </si>
  <si>
    <t>Wita Martin</t>
  </si>
  <si>
    <t>ALOPURINOL</t>
  </si>
  <si>
    <t>1631</t>
  </si>
  <si>
    <t>PURINOL</t>
  </si>
  <si>
    <t>100MG TBL NOB 100</t>
  </si>
  <si>
    <t>ATORVASTATIN</t>
  </si>
  <si>
    <t>93015</t>
  </si>
  <si>
    <t>SORTIS</t>
  </si>
  <si>
    <t>10MG TBL FLM 100</t>
  </si>
  <si>
    <t>93018</t>
  </si>
  <si>
    <t>20MG TBL FLM 100</t>
  </si>
  <si>
    <t>AZATHIOPRIN</t>
  </si>
  <si>
    <t>199645</t>
  </si>
  <si>
    <t>IMURAN</t>
  </si>
  <si>
    <t>25MG TBL FLM 100</t>
  </si>
  <si>
    <t>AZITHROMYCIN</t>
  </si>
  <si>
    <t>45010</t>
  </si>
  <si>
    <t>AZITROMYCIN SANDOZ</t>
  </si>
  <si>
    <t>500MG TBL FLM 3</t>
  </si>
  <si>
    <t>CETIRIZIN</t>
  </si>
  <si>
    <t>99600</t>
  </si>
  <si>
    <t>ZODAC</t>
  </si>
  <si>
    <t>10MG TBL FLM 90</t>
  </si>
  <si>
    <t>DEXAMETHASON</t>
  </si>
  <si>
    <t>243142</t>
  </si>
  <si>
    <t>FORTECORTIN</t>
  </si>
  <si>
    <t>4MG TBL NOB 20</t>
  </si>
  <si>
    <t>DONEPEZIL</t>
  </si>
  <si>
    <t>231020</t>
  </si>
  <si>
    <t>DONEPEZIL MYLAN</t>
  </si>
  <si>
    <t>10MG TBL FLM 28</t>
  </si>
  <si>
    <t>ERYTHROMYCIN, KOMBINACE</t>
  </si>
  <si>
    <t>173198</t>
  </si>
  <si>
    <t>ZINERYT</t>
  </si>
  <si>
    <t>40MG/ML+12MG/ML DRM PLQ SOL 1+1X70ML</t>
  </si>
  <si>
    <t>173199</t>
  </si>
  <si>
    <t>40MG/ML+12MG/ML DRM PLQ SOL 1+1X90ML</t>
  </si>
  <si>
    <t>FINASTERID</t>
  </si>
  <si>
    <t>207506</t>
  </si>
  <si>
    <t>FINANORM</t>
  </si>
  <si>
    <t>5MG TBL FLM 100 I</t>
  </si>
  <si>
    <t>CHOLEKALCIFEROL</t>
  </si>
  <si>
    <t>12023</t>
  </si>
  <si>
    <t>INDOMETACIN</t>
  </si>
  <si>
    <t>93724</t>
  </si>
  <si>
    <t>INDOMETACIN BERLIN-CHEMIE</t>
  </si>
  <si>
    <t>100MG SUP 10</t>
  </si>
  <si>
    <t>INOSIN PRANOBEX</t>
  </si>
  <si>
    <t>107676</t>
  </si>
  <si>
    <t>ISOPRINOSINE</t>
  </si>
  <si>
    <t>500MG TBL NOB 50</t>
  </si>
  <si>
    <t>162748</t>
  </si>
  <si>
    <t>500MG TBL NOB 100</t>
  </si>
  <si>
    <t>KETOPROFEN</t>
  </si>
  <si>
    <t>16287</t>
  </si>
  <si>
    <t>FASTUM</t>
  </si>
  <si>
    <t>25MG/G GEL 100G</t>
  </si>
  <si>
    <t>KLÍŠŤOVÁ ENCEFALITIDA, INAKTIVOVANÝ CELÝ VIRUS</t>
  </si>
  <si>
    <t>215956</t>
  </si>
  <si>
    <t>FSME-IMMUN</t>
  </si>
  <si>
    <t>0,5ML INJ SUS ISP 1X0,5ML+J</t>
  </si>
  <si>
    <t>KLOTRIMAZOL</t>
  </si>
  <si>
    <t>235899</t>
  </si>
  <si>
    <t>CLOTRIMAZOLE RECORDATI</t>
  </si>
  <si>
    <t>10MG/G CRM 1X20G</t>
  </si>
  <si>
    <t>KODEIN</t>
  </si>
  <si>
    <t>56993</t>
  </si>
  <si>
    <t>CODEIN SLOVAKOFARMA</t>
  </si>
  <si>
    <t>30MG TBL NOB 10</t>
  </si>
  <si>
    <t>KOMPLEX ŽELEZA S ISOMALTOSOU</t>
  </si>
  <si>
    <t>16595</t>
  </si>
  <si>
    <t>50MG/ML POR GTT SOL 1X30ML</t>
  </si>
  <si>
    <t>KYSELINA ACETYLSALICYLOVÁ</t>
  </si>
  <si>
    <t>188850</t>
  </si>
  <si>
    <t>STACYL</t>
  </si>
  <si>
    <t>100MG TBL ENT 100</t>
  </si>
  <si>
    <t>LEVOCETIRIZIN</t>
  </si>
  <si>
    <t>124346</t>
  </si>
  <si>
    <t>CEZERA</t>
  </si>
  <si>
    <t>5MG TBL FLM 90 I</t>
  </si>
  <si>
    <t>NORETHISTERON</t>
  </si>
  <si>
    <t>216963</t>
  </si>
  <si>
    <t>NORETHISTERON ZENTIVA</t>
  </si>
  <si>
    <t>5MG TBL NOB 45</t>
  </si>
  <si>
    <t>PARACETAMOL, KOMBINACE KROMĚ PSYCHOLEPTIK</t>
  </si>
  <si>
    <t>30229</t>
  </si>
  <si>
    <t>PARALEN PLUS</t>
  </si>
  <si>
    <t>325MG/30MG/15MG TBL FLM 24</t>
  </si>
  <si>
    <t>PITOFENON A ANALGETIKA</t>
  </si>
  <si>
    <t>88708</t>
  </si>
  <si>
    <t>ALGIFEN</t>
  </si>
  <si>
    <t>500MG/5,25MG/0,1MG TBL NOB 20</t>
  </si>
  <si>
    <t>SODNÁ SŮL METAMIZOLU</t>
  </si>
  <si>
    <t>55823</t>
  </si>
  <si>
    <t>500MG TBL FLM 20</t>
  </si>
  <si>
    <t>TAMSULOSIN</t>
  </si>
  <si>
    <t>14498</t>
  </si>
  <si>
    <t>OMNIC TOCAS</t>
  </si>
  <si>
    <t>0,4MG TBL PRO 100</t>
  </si>
  <si>
    <t>URAPIDIL</t>
  </si>
  <si>
    <t>215478</t>
  </si>
  <si>
    <t>EBRANTIL RETARD</t>
  </si>
  <si>
    <t>60MG CPS PRO 50</t>
  </si>
  <si>
    <t>VÁPNÍK, KOMBINACE S VITAMINEM D A/NEBO JINÝMI LÉČIVY</t>
  </si>
  <si>
    <t>164888</t>
  </si>
  <si>
    <t>CALTRATE D3</t>
  </si>
  <si>
    <t>600MG/400IU TBL FLM 90</t>
  </si>
  <si>
    <t>CHŘIPKA, INAKTIVOVANÁ VAKCÍNA, ŠTĚPENÝ VIRUS NEBO POVRCHOVÝ</t>
  </si>
  <si>
    <t>231888</t>
  </si>
  <si>
    <t>INFLUVAC TETRA</t>
  </si>
  <si>
    <t>INJ SUS ISP 1X0,5ML+J</t>
  </si>
  <si>
    <t>AMOXICILIN A  INHIBITOR BETA-LAKTAMASY</t>
  </si>
  <si>
    <t>85525</t>
  </si>
  <si>
    <t>AMOKSIKLAV 625 MG</t>
  </si>
  <si>
    <t>500MG/125MG TBL FLM 21</t>
  </si>
  <si>
    <t>MOČOVINA</t>
  </si>
  <si>
    <t>16462</t>
  </si>
  <si>
    <t>EXCIPIAL U LIPOLOTIO</t>
  </si>
  <si>
    <t>40MG/ML DRM EML 200ML</t>
  </si>
  <si>
    <t>POTRAVINY PRO ZVLÁŠTNÍ LÉKAŘSKÉ ÚČELY (PZLÚ) (ČESKÁ ATC SKUP</t>
  </si>
  <si>
    <t>217281</t>
  </si>
  <si>
    <t>NUTRILON 1 NENATAL POST DISCHARGE</t>
  </si>
  <si>
    <t>Jiná</t>
  </si>
  <si>
    <t>*2030</t>
  </si>
  <si>
    <t>Jiný</t>
  </si>
  <si>
    <t>1012</t>
  </si>
  <si>
    <t>*2006</t>
  </si>
  <si>
    <t>*2018</t>
  </si>
  <si>
    <t>*7004</t>
  </si>
  <si>
    <t>ACIKLOVIR</t>
  </si>
  <si>
    <t>155938</t>
  </si>
  <si>
    <t>HERPESIN</t>
  </si>
  <si>
    <t>200MG TBL NOB 25</t>
  </si>
  <si>
    <t>AMOXICILIN</t>
  </si>
  <si>
    <t>66366</t>
  </si>
  <si>
    <t>OSPAMOX</t>
  </si>
  <si>
    <t>250MG/5ML POR PLV SUS 60ML</t>
  </si>
  <si>
    <t>155859</t>
  </si>
  <si>
    <t>SUMAMED</t>
  </si>
  <si>
    <t>CEFUROXIM</t>
  </si>
  <si>
    <t>42845</t>
  </si>
  <si>
    <t>ZINNAT</t>
  </si>
  <si>
    <t>125MG POR GRA SUS 50ML</t>
  </si>
  <si>
    <t>47725</t>
  </si>
  <si>
    <t>250MG TBL FLM 10</t>
  </si>
  <si>
    <t>18523</t>
  </si>
  <si>
    <t>XORIMAX</t>
  </si>
  <si>
    <t>200901</t>
  </si>
  <si>
    <t>500MG TBL FLM 14</t>
  </si>
  <si>
    <t>CIPROFLOXACIN</t>
  </si>
  <si>
    <t>238142</t>
  </si>
  <si>
    <t>CIPLOX</t>
  </si>
  <si>
    <t>500MG TBL FLM 10</t>
  </si>
  <si>
    <t>84700</t>
  </si>
  <si>
    <t>OTOBACID N</t>
  </si>
  <si>
    <t>0,2MG/G+5MG/G+479,8MG/G AUR GTT SOL 1X5ML</t>
  </si>
  <si>
    <t>DIAZEPAM</t>
  </si>
  <si>
    <t>2477</t>
  </si>
  <si>
    <t>DIAZEPAM SLOVAKOFARMA</t>
  </si>
  <si>
    <t>5MG TBL NOB 20(2X10)</t>
  </si>
  <si>
    <t>DIOSMIN, KOMBINACE</t>
  </si>
  <si>
    <t>201992</t>
  </si>
  <si>
    <t>DETRALEX</t>
  </si>
  <si>
    <t>500MG TBL FLM 120</t>
  </si>
  <si>
    <t>DOXYCYKLIN</t>
  </si>
  <si>
    <t>90986</t>
  </si>
  <si>
    <t>DEOXYMYKOIN</t>
  </si>
  <si>
    <t>100MG TBL NOB 10</t>
  </si>
  <si>
    <t>ERDOSTEIN</t>
  </si>
  <si>
    <t>92757</t>
  </si>
  <si>
    <t>300MG CPS DUR 10</t>
  </si>
  <si>
    <t>FENOBARBITAL</t>
  </si>
  <si>
    <t>68578</t>
  </si>
  <si>
    <t>PHENAEMALETTEN</t>
  </si>
  <si>
    <t>15MG TBL NOB 50 I</t>
  </si>
  <si>
    <t>FYTOMENADION</t>
  </si>
  <si>
    <t>720</t>
  </si>
  <si>
    <t>GABAPENTIN</t>
  </si>
  <si>
    <t>84398</t>
  </si>
  <si>
    <t>NEURONTIN</t>
  </si>
  <si>
    <t>100MG CPS DUR 100</t>
  </si>
  <si>
    <t>HYDROKORTISON</t>
  </si>
  <si>
    <t>858</t>
  </si>
  <si>
    <t>HYDROCORTISON LÉČIVA</t>
  </si>
  <si>
    <t>10MG/G UNG 10G</t>
  </si>
  <si>
    <t>HYDROKORTISON A ANTIBIOTIKA</t>
  </si>
  <si>
    <t>61980</t>
  </si>
  <si>
    <t>PIMAFUCORT</t>
  </si>
  <si>
    <t>10MG/G+10MG/G+3,5MG/G UNG 15G</t>
  </si>
  <si>
    <t>243240</t>
  </si>
  <si>
    <t>JINÁ IMUNOSTIMULANCIA</t>
  </si>
  <si>
    <t>17802</t>
  </si>
  <si>
    <t>BRONCHO-VAXOM PRO ADULTIS</t>
  </si>
  <si>
    <t>7MG CPS DUR 30</t>
  </si>
  <si>
    <t>KLARITHROMYCIN</t>
  </si>
  <si>
    <t>216196</t>
  </si>
  <si>
    <t>250MG TBL FLM 14</t>
  </si>
  <si>
    <t>KLONAZEPAM</t>
  </si>
  <si>
    <t>85256</t>
  </si>
  <si>
    <t>RIVOTRIL</t>
  </si>
  <si>
    <t>2,5MG/ML POR GTT SOL 1X10ML</t>
  </si>
  <si>
    <t>224964</t>
  </si>
  <si>
    <t>KOMBINACE RŮZNÝCH ANTIBIOTIK</t>
  </si>
  <si>
    <t>1076</t>
  </si>
  <si>
    <t>OPH UNG 5G</t>
  </si>
  <si>
    <t>LEVETIRACETAM</t>
  </si>
  <si>
    <t>25853</t>
  </si>
  <si>
    <t>KEPPRA</t>
  </si>
  <si>
    <t>100MG/ML POR SOL 300ML+STŘ 10ML</t>
  </si>
  <si>
    <t>MAKROGOL</t>
  </si>
  <si>
    <t>184039</t>
  </si>
  <si>
    <t>FORLAX</t>
  </si>
  <si>
    <t>4G POR PLV SOL SCC 20</t>
  </si>
  <si>
    <t>MĚKKÝ PARAFIN A TUKOVÉ PRODUKTY</t>
  </si>
  <si>
    <t>89997</t>
  </si>
  <si>
    <t>LINOLA FETT ÖLBAD</t>
  </si>
  <si>
    <t>ADT BAL 1X400ML</t>
  </si>
  <si>
    <t>METOPROLOL</t>
  </si>
  <si>
    <t>46980</t>
  </si>
  <si>
    <t>BETALOC SR</t>
  </si>
  <si>
    <t>200MG TBL PRO 100</t>
  </si>
  <si>
    <t>MONTELUKAST</t>
  </si>
  <si>
    <t>202808</t>
  </si>
  <si>
    <t>SINGULAIR 10</t>
  </si>
  <si>
    <t>10MG TBL FLM 98</t>
  </si>
  <si>
    <t>NIFEDIPIN</t>
  </si>
  <si>
    <t>3033</t>
  </si>
  <si>
    <t>CORDIPIN XL</t>
  </si>
  <si>
    <t>40MG TBL RET 30</t>
  </si>
  <si>
    <t>93460</t>
  </si>
  <si>
    <t>CORDIPIN RETARD</t>
  </si>
  <si>
    <t>20MG TBL PRO 30</t>
  </si>
  <si>
    <t>NIFUROXAZID</t>
  </si>
  <si>
    <t>214593</t>
  </si>
  <si>
    <t>ERCEFURYL</t>
  </si>
  <si>
    <t>200MG CPS DUR 14</t>
  </si>
  <si>
    <t>NIMESULID</t>
  </si>
  <si>
    <t>17187</t>
  </si>
  <si>
    <t>NIMESIL</t>
  </si>
  <si>
    <t>100MG POR GRA SUS 30</t>
  </si>
  <si>
    <t>OMEPRAZOL</t>
  </si>
  <si>
    <t>122114</t>
  </si>
  <si>
    <t>APO-OME 20</t>
  </si>
  <si>
    <t>20MG CPS ETD 100</t>
  </si>
  <si>
    <t>176954</t>
  </si>
  <si>
    <t>ALGIFEN NEO</t>
  </si>
  <si>
    <t>500MG/ML+5MG/ML POR GTT SOL 1X50ML</t>
  </si>
  <si>
    <t>PREDNISOLON A ANTISEPTIKA</t>
  </si>
  <si>
    <t>225166</t>
  </si>
  <si>
    <t>IMACORT</t>
  </si>
  <si>
    <t>10MG/G+2,5MG/G+5MG/G CRM 20G</t>
  </si>
  <si>
    <t>SULFAMETHOXAZOL A TRIMETHOPRIM</t>
  </si>
  <si>
    <t>203954</t>
  </si>
  <si>
    <t>BISEPTOL</t>
  </si>
  <si>
    <t>400MG/80MG TBL NOB 28</t>
  </si>
  <si>
    <t>TOBRAMYCIN</t>
  </si>
  <si>
    <t>86264</t>
  </si>
  <si>
    <t>3MG/ML OPH GTT SOL 1X5ML</t>
  </si>
  <si>
    <t>225175</t>
  </si>
  <si>
    <t>TRAMADOL A PARACETAMOL</t>
  </si>
  <si>
    <t>197863</t>
  </si>
  <si>
    <t>PALGOTAL</t>
  </si>
  <si>
    <t>75MG/650MG TBL FLM 30</t>
  </si>
  <si>
    <t>NATRIUM-PIKOSULFÁT, KOMBINACE</t>
  </si>
  <si>
    <t>160806</t>
  </si>
  <si>
    <t>PICOPREP</t>
  </si>
  <si>
    <t>10MG/3,5G/12G POR PLV SOL 2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</si>
  <si>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</si>
  <si>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</si>
  <si>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</si>
  <si>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</si>
  <si>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</si>
  <si>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</si>
  <si>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</si>
  <si>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</si>
  <si>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217124</t>
  </si>
  <si>
    <t>217191</t>
  </si>
  <si>
    <t>FORTINI PRO DĚTI S VLÁKNINOU, JAHODOVÁ PŘÍCHUŤ</t>
  </si>
  <si>
    <t>POR SOL 4X200ML</t>
  </si>
  <si>
    <t>217195</t>
  </si>
  <si>
    <t>217192</t>
  </si>
  <si>
    <t>FORTINI PRO DĚTI S VLÁKNINOU, VANILKOVÁ PŘÍCHUŤ</t>
  </si>
  <si>
    <t>217193</t>
  </si>
  <si>
    <t>FORTINI PRO DĚTI S VLÁKNINOU, BANÁNOVÁ PŘÍCHUŤ</t>
  </si>
  <si>
    <t>217194</t>
  </si>
  <si>
    <t>FORTINI PRO DĚTI S VLÁKNINOU, ČOKOLÁDOVÁ PŘÍCHUŤ</t>
  </si>
  <si>
    <t>217212</t>
  </si>
  <si>
    <t>217266</t>
  </si>
  <si>
    <t>FORTINI COMPACT MULTI FIBRE NEUTRAL</t>
  </si>
  <si>
    <t>POR SOL 4X125ML</t>
  </si>
  <si>
    <t>HOŘČÍK (KOMBINACE RŮZNÝCH SOLÍ)</t>
  </si>
  <si>
    <t>215978</t>
  </si>
  <si>
    <t>MAGNOSOLV</t>
  </si>
  <si>
    <t>365MG POR GRA SOL SCC 30</t>
  </si>
  <si>
    <t>*2060</t>
  </si>
  <si>
    <t>*4116</t>
  </si>
  <si>
    <t>*3006</t>
  </si>
  <si>
    <t>*1998</t>
  </si>
  <si>
    <t>*4117</t>
  </si>
  <si>
    <t>*4112</t>
  </si>
  <si>
    <t>*4118</t>
  </si>
  <si>
    <t>4000003</t>
  </si>
  <si>
    <t>ORTÉZA KRANIÁLNÍ REMODELAČNÍ INDIV. ZHOTOVENÁ</t>
  </si>
  <si>
    <t>DĚTI DO 1 ROKU VČETNĚ</t>
  </si>
  <si>
    <t>DEXAMETHASON A ANTIINFEKTIVA</t>
  </si>
  <si>
    <t>225168</t>
  </si>
  <si>
    <t>OPH GTT SUS 1X5ML</t>
  </si>
  <si>
    <t>132908</t>
  </si>
  <si>
    <t>4013</t>
  </si>
  <si>
    <t>DOXYBENE</t>
  </si>
  <si>
    <t>200MG TBL NOB 10</t>
  </si>
  <si>
    <t>230426</t>
  </si>
  <si>
    <t>103788</t>
  </si>
  <si>
    <t>238119</t>
  </si>
  <si>
    <t>JINÁ ANTIBIOTIKA PRO LOKÁLNÍ APLIKACI</t>
  </si>
  <si>
    <t>1066</t>
  </si>
  <si>
    <t>250IU/G+5,2MG/G UNG 10G</t>
  </si>
  <si>
    <t>132903</t>
  </si>
  <si>
    <t>16592</t>
  </si>
  <si>
    <t>10MG/ML SIR 150ML</t>
  </si>
  <si>
    <t>KYSELINA TRANEXAMOVÁ</t>
  </si>
  <si>
    <t>42613</t>
  </si>
  <si>
    <t>EXACYL</t>
  </si>
  <si>
    <t>MEFENOXALON</t>
  </si>
  <si>
    <t>85656</t>
  </si>
  <si>
    <t>DORSIFLEX</t>
  </si>
  <si>
    <t>200MG TBL NOB 30</t>
  </si>
  <si>
    <t>100273</t>
  </si>
  <si>
    <t>LIPOBASE</t>
  </si>
  <si>
    <t>CRM 100G</t>
  </si>
  <si>
    <t>218886</t>
  </si>
  <si>
    <t>MIDODRIN</t>
  </si>
  <si>
    <t>6093</t>
  </si>
  <si>
    <t>GUTRON</t>
  </si>
  <si>
    <t>2,5MG TBL NOB 50</t>
  </si>
  <si>
    <t>MOMETASON</t>
  </si>
  <si>
    <t>192521</t>
  </si>
  <si>
    <t>NASONEX</t>
  </si>
  <si>
    <t>50MCG/DÁV NAS SPR SUS 140DÁV</t>
  </si>
  <si>
    <t>MUPIROCIN</t>
  </si>
  <si>
    <t>90778</t>
  </si>
  <si>
    <t>BACTROBAN</t>
  </si>
  <si>
    <t>20MG/G UNG 15G</t>
  </si>
  <si>
    <t>OLOPATADIN</t>
  </si>
  <si>
    <t>27557</t>
  </si>
  <si>
    <t>OPATANOL</t>
  </si>
  <si>
    <t>1MG/ML OPH GTT SOL 1X5ML</t>
  </si>
  <si>
    <t>25365</t>
  </si>
  <si>
    <t>20MG CPS ETD 28 I</t>
  </si>
  <si>
    <t>ROZPOUŠTĚDLA A ŘEDIDLA, VČETNĚ IRIGAČNÍCH ROZTOKŮ</t>
  </si>
  <si>
    <t>56926</t>
  </si>
  <si>
    <t>100% PAR LQF 20X10ML I</t>
  </si>
  <si>
    <t>SALBUTAMOL</t>
  </si>
  <si>
    <t>SÍRAN ŽELEZNATÝ A KYSELINA LISTOVÁ</t>
  </si>
  <si>
    <t>92195</t>
  </si>
  <si>
    <t>TARDYFERON-FOL</t>
  </si>
  <si>
    <t>247,25MG/0,35MG TBL RET 100</t>
  </si>
  <si>
    <t>ZOLPIDEM</t>
  </si>
  <si>
    <t>233366</t>
  </si>
  <si>
    <t>ZOLPIDEM MYLAN</t>
  </si>
  <si>
    <t>10MG TBL FLM 50</t>
  </si>
  <si>
    <t>SALMETEROL A FLUTIKASON</t>
  </si>
  <si>
    <t>107826</t>
  </si>
  <si>
    <t>5951</t>
  </si>
  <si>
    <t>AMOKSIKLAV 1 G</t>
  </si>
  <si>
    <t>875MG/125MG TBL FLM 14</t>
  </si>
  <si>
    <t>203097</t>
  </si>
  <si>
    <t>875MG/125MG TBL FLM 21</t>
  </si>
  <si>
    <t>33837</t>
  </si>
  <si>
    <t>33839</t>
  </si>
  <si>
    <t>33840</t>
  </si>
  <si>
    <t>33838</t>
  </si>
  <si>
    <t>33491</t>
  </si>
  <si>
    <t>PRE BEBA DISCHARGE</t>
  </si>
  <si>
    <t>141922</t>
  </si>
  <si>
    <t>NESTLÉ ALTHÉRA</t>
  </si>
  <si>
    <t>POR SOL 450G</t>
  </si>
  <si>
    <t>217455</t>
  </si>
  <si>
    <t>PREBEBA DISCHARGE</t>
  </si>
  <si>
    <t>999999</t>
  </si>
  <si>
    <t>93316</t>
  </si>
  <si>
    <t>KONCENTRÁTOR KYSLÍKU SESAM III (J)</t>
  </si>
  <si>
    <t>60,00 KČ/DEN/PŮJČ.</t>
  </si>
  <si>
    <t>5007685</t>
  </si>
  <si>
    <t>SIMPLYGO</t>
  </si>
  <si>
    <t>MOBILNÍ KONCENTRÁTOR KYSLÍKU</t>
  </si>
  <si>
    <t>5007684</t>
  </si>
  <si>
    <t>EVERFLO</t>
  </si>
  <si>
    <t>KONCENTRÁTOR KYSLÍKU</t>
  </si>
  <si>
    <t>5009746</t>
  </si>
  <si>
    <t>MEPILEX LITE</t>
  </si>
  <si>
    <t>6X8,5 CM, 5 KS, TENKÉ ABSORPČNÍ PĚNOVÉ KRYTÍ SE SILIKONOVOU VRSTVOU SAFETAC</t>
  </si>
  <si>
    <t>BETAMETHASON A ANTIBIOTIKA</t>
  </si>
  <si>
    <t>17170</t>
  </si>
  <si>
    <t>BELOGENT</t>
  </si>
  <si>
    <t>0,5MG/G+1MG/G CRM 30G</t>
  </si>
  <si>
    <t>69417</t>
  </si>
  <si>
    <t>DIAZEPAM DESITIN RECTAL TUBE</t>
  </si>
  <si>
    <t>5MG RCT SOL 5X2,5ML</t>
  </si>
  <si>
    <t>32954</t>
  </si>
  <si>
    <t>DOXYHEXAL</t>
  </si>
  <si>
    <t>100MG TBL NOB 20</t>
  </si>
  <si>
    <t>47033</t>
  </si>
  <si>
    <t>35MG/ML POR PLV SUS 100ML</t>
  </si>
  <si>
    <t>HYDROKORTISON-BUTYRÁT</t>
  </si>
  <si>
    <t>9310</t>
  </si>
  <si>
    <t>LOCOID 0,1%</t>
  </si>
  <si>
    <t>1MG/G UNG 30G</t>
  </si>
  <si>
    <t>56992</t>
  </si>
  <si>
    <t>15MG TBL NOB 10</t>
  </si>
  <si>
    <t>KYANOKOBALAMIN</t>
  </si>
  <si>
    <t>643</t>
  </si>
  <si>
    <t>VITAMIN B12 LÉČIVA</t>
  </si>
  <si>
    <t>1000MCG INJ SOL 5X1ML</t>
  </si>
  <si>
    <t>85142</t>
  </si>
  <si>
    <t>XYZAL</t>
  </si>
  <si>
    <t>5MG TBL FLM 90</t>
  </si>
  <si>
    <t>OFLOXACIN</t>
  </si>
  <si>
    <t>56675</t>
  </si>
  <si>
    <t>58380</t>
  </si>
  <si>
    <t>VENTOLIN</t>
  </si>
  <si>
    <t>5MG/ML INH SOL 1X20ML</t>
  </si>
  <si>
    <t>217267</t>
  </si>
  <si>
    <t>FORTINI COMPACT MULTI FIBRE S PŘÍCHUTÍ JAHODOVOU</t>
  </si>
  <si>
    <t>86760</t>
  </si>
  <si>
    <t>11279</t>
  </si>
  <si>
    <t>81460</t>
  </si>
  <si>
    <t>5004824</t>
  </si>
  <si>
    <t>PRONTOSAN WOUND IRRIGATION SOLUTION</t>
  </si>
  <si>
    <t>ROZTOK NA AKTIVNÍ ODSTRANĚNÍ BIOFILMU, 350ML</t>
  </si>
  <si>
    <t>5000163</t>
  </si>
  <si>
    <t>NÁPLAST HYPOALERGENNÍ CURAPOR STERILNÍ</t>
  </si>
  <si>
    <t>8X10CM,SAMOLEPÍCÍ,S POLŠTÁŘKEM,50KS</t>
  </si>
  <si>
    <t>5009364</t>
  </si>
  <si>
    <t>OCTENILIN WOUND GEL</t>
  </si>
  <si>
    <t>GEL NA RÁNY, 250 ML</t>
  </si>
  <si>
    <t>5010733</t>
  </si>
  <si>
    <t>CÉVKA ODSÁVACÍ PVC WELLSPRING</t>
  </si>
  <si>
    <t>VELIKOST 10F,S KONEKTOREM,DÉLKA 30 CM, PRO DUPV, 500KS</t>
  </si>
  <si>
    <t>5009397</t>
  </si>
  <si>
    <t>THERMOVENT T, VÝMĚNÍK TEPLA A VLHKOSTI</t>
  </si>
  <si>
    <t>100/570/015 POUŽITÍ S KANYLAMI S 15MM KONEKTOREM (BAL.= 50 KS)</t>
  </si>
  <si>
    <t>5006778</t>
  </si>
  <si>
    <t>ODSTRAŇOVAČ PODLOŽKY CONVACARE</t>
  </si>
  <si>
    <t>UBROUSKY, 100 KS</t>
  </si>
  <si>
    <t>5000761</t>
  </si>
  <si>
    <t>SÁČEK URINÁLNÍ SU 20 V2</t>
  </si>
  <si>
    <t>2000 ML, DOLNÍ VÝPUST-KŘÍŽOVÁ, 1 KUS, Č.VÝROBKU V616702</t>
  </si>
  <si>
    <t>5007715</t>
  </si>
  <si>
    <t>KOMPRESY NESTERILNÍ</t>
  </si>
  <si>
    <t>7,5X7,5CM,4 VRSTVY,NETKANÝ TEXTIL,100KS</t>
  </si>
  <si>
    <t>5000203</t>
  </si>
  <si>
    <t>KRYTÍ ALUMINIZOVANÉ METALLINE</t>
  </si>
  <si>
    <t>8X10CM,10KS</t>
  </si>
  <si>
    <t>5004819</t>
  </si>
  <si>
    <t>PRONTODERM SOLUTION</t>
  </si>
  <si>
    <t>ROZTOK NA OŠETŘENÍ KŮŽE A SLIZNIC, 500ML</t>
  </si>
  <si>
    <t>81418</t>
  </si>
  <si>
    <t>82012</t>
  </si>
  <si>
    <t>5012325</t>
  </si>
  <si>
    <t>PODLOŽKY MOLICARE BED MAT 8 KAPEK 60X90</t>
  </si>
  <si>
    <t>60X90, 1407ML, 30KS</t>
  </si>
  <si>
    <t>13703</t>
  </si>
  <si>
    <t>ZOVIRAX</t>
  </si>
  <si>
    <t>ANALGETIKA A ANESTETIKA, KOMBINACE</t>
  </si>
  <si>
    <t>107143</t>
  </si>
  <si>
    <t>OTIPAX</t>
  </si>
  <si>
    <t>40MG/G+10MG/G AUR GTT SOL 16G</t>
  </si>
  <si>
    <t>BAKLOFEN</t>
  </si>
  <si>
    <t>40274</t>
  </si>
  <si>
    <t>BACLOFEN POLPHARMA</t>
  </si>
  <si>
    <t>10MG TBL NOB 50</t>
  </si>
  <si>
    <t>BILASTIN</t>
  </si>
  <si>
    <t>148675</t>
  </si>
  <si>
    <t>XADOS</t>
  </si>
  <si>
    <t>20MG TBL NOB 50</t>
  </si>
  <si>
    <t>BUTAMIRÁT</t>
  </si>
  <si>
    <t>218096</t>
  </si>
  <si>
    <t>SINECOD</t>
  </si>
  <si>
    <t>50MG TBL PRO 10</t>
  </si>
  <si>
    <t>ENALAPRIL</t>
  </si>
  <si>
    <t>45273</t>
  </si>
  <si>
    <t>ENAP</t>
  </si>
  <si>
    <t>5MG TBL NOB 30</t>
  </si>
  <si>
    <t>FENOXYMETHYLPENICILIN</t>
  </si>
  <si>
    <t>45998</t>
  </si>
  <si>
    <t>OSPEN</t>
  </si>
  <si>
    <t>1,5MIU TBL FLM 30</t>
  </si>
  <si>
    <t>218233</t>
  </si>
  <si>
    <t>LOCOID CRELO 0,1%</t>
  </si>
  <si>
    <t>1MG/G DRM EML 1X30G</t>
  </si>
  <si>
    <t>132844</t>
  </si>
  <si>
    <t>0,5MG/ML POR GTT SOL 10ML</t>
  </si>
  <si>
    <t>201970</t>
  </si>
  <si>
    <t>PAMYCON</t>
  </si>
  <si>
    <t>33000IU/2500IU DRM PLV SOL 1</t>
  </si>
  <si>
    <t>JINÁ ANTIINFEKTIVA</t>
  </si>
  <si>
    <t>200863</t>
  </si>
  <si>
    <t>216199</t>
  </si>
  <si>
    <t>32827</t>
  </si>
  <si>
    <t>ENCEPUR PRO DOSPĚLÉ</t>
  </si>
  <si>
    <t>INJ SUS ISP 1X0,5ML+FJ</t>
  </si>
  <si>
    <t>192202</t>
  </si>
  <si>
    <t>ELOCOM</t>
  </si>
  <si>
    <t>1MG/G CRM 1X30G</t>
  </si>
  <si>
    <t>PANTOPRAZOL</t>
  </si>
  <si>
    <t>214435</t>
  </si>
  <si>
    <t>CONTROLOC</t>
  </si>
  <si>
    <t>20MG TBL ENT 100</t>
  </si>
  <si>
    <t>RŮZNÉ JINÉ KOMBINACE ŽELEZA</t>
  </si>
  <si>
    <t>119654</t>
  </si>
  <si>
    <t>SORBIFER DURULES</t>
  </si>
  <si>
    <t>320MG/60MG TBL RET 100</t>
  </si>
  <si>
    <t>6264</t>
  </si>
  <si>
    <t>SUMETROLIM</t>
  </si>
  <si>
    <t>400MG/80MG TBL NOB 20</t>
  </si>
  <si>
    <t>TOLPERISON</t>
  </si>
  <si>
    <t>57525</t>
  </si>
  <si>
    <t>MYDOCALM</t>
  </si>
  <si>
    <t>150MG TBL FLM 30</t>
  </si>
  <si>
    <t>DEKVALINIUM</t>
  </si>
  <si>
    <t>215975</t>
  </si>
  <si>
    <t>NAXYL</t>
  </si>
  <si>
    <t>10MG VAG TBL NOB 6</t>
  </si>
  <si>
    <t>131426</t>
  </si>
  <si>
    <t>VAXIGRIP TETRA</t>
  </si>
  <si>
    <t>99366</t>
  </si>
  <si>
    <t>AMOKSIKLAV 457 MG/5 ML</t>
  </si>
  <si>
    <t>400MG/5ML+57MG/5ML POR PLV SUS 70ML</t>
  </si>
  <si>
    <t>217141</t>
  </si>
  <si>
    <t>RESOURCE JUNIOR FIBRE VANILKA</t>
  </si>
  <si>
    <t>217144</t>
  </si>
  <si>
    <t>RESOURCE JUNIOR FIBRE JAHODA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</si>
  <si>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</si>
  <si>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</si>
  <si>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</si>
  <si>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</si>
  <si>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</si>
  <si>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</si>
  <si>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33506</t>
  </si>
  <si>
    <t>RESOURCE 2.0 FIBRE VANILKOVÁ PŘÍCHUŤ</t>
  </si>
  <si>
    <t>5006602</t>
  </si>
  <si>
    <t>INHALÁTOR ULTRAZVUKOVÝ AIR PROJET PLUS</t>
  </si>
  <si>
    <t>S PŘÍSLUŠENSTVÍM</t>
  </si>
  <si>
    <t>DIENOGEST A ETHINYLESTRADIOL</t>
  </si>
  <si>
    <t>132749</t>
  </si>
  <si>
    <t>JEANINE</t>
  </si>
  <si>
    <t>2MG/0,03MG TBL OBD 3X21</t>
  </si>
  <si>
    <t>SODNÁ SŮL LEVOTHYROXINU</t>
  </si>
  <si>
    <t>172044</t>
  </si>
  <si>
    <t>LETROX</t>
  </si>
  <si>
    <t>150MCG TBL NOB 100</t>
  </si>
  <si>
    <t>*2001</t>
  </si>
  <si>
    <t>ALPRAZOLAM</t>
  </si>
  <si>
    <t>6618</t>
  </si>
  <si>
    <t>NEUROL</t>
  </si>
  <si>
    <t>0,5MG TBL NOB 30</t>
  </si>
  <si>
    <t>CYPROHEPTADIN</t>
  </si>
  <si>
    <t>11286</t>
  </si>
  <si>
    <t>PERITOL</t>
  </si>
  <si>
    <t>DESLORATADIN</t>
  </si>
  <si>
    <t>178675</t>
  </si>
  <si>
    <t>JOVESTO</t>
  </si>
  <si>
    <t>ESCITALOPRAM</t>
  </si>
  <si>
    <t>123264</t>
  </si>
  <si>
    <t>CIPRALEX</t>
  </si>
  <si>
    <t>20MG/ML POR GTT SOL 1X15ML</t>
  </si>
  <si>
    <t>208483</t>
  </si>
  <si>
    <t>V-PENICILIN 1,2 MEGA BIOTIKA</t>
  </si>
  <si>
    <t>1200000IU TBL NOB 30 II</t>
  </si>
  <si>
    <t>FLUTIKASON-FUROÁT</t>
  </si>
  <si>
    <t>29816</t>
  </si>
  <si>
    <t>AVAMYS</t>
  </si>
  <si>
    <t>27,5MCG/VSTŘIK NAS SPR SUS 1X120DÁV</t>
  </si>
  <si>
    <t>218236</t>
  </si>
  <si>
    <t>1MG/G CRM 30G</t>
  </si>
  <si>
    <t>CHLORID DRASELNÝ</t>
  </si>
  <si>
    <t>17189</t>
  </si>
  <si>
    <t>KALIUM CHLORATUM BIOMEDICA</t>
  </si>
  <si>
    <t>500MG TBL ENT 100</t>
  </si>
  <si>
    <t>132861</t>
  </si>
  <si>
    <t>JINÁ ANTIHISTAMINIKA PRO SYSTÉMOVOU APLIKACI</t>
  </si>
  <si>
    <t>2479</t>
  </si>
  <si>
    <t>DITHIADEN</t>
  </si>
  <si>
    <t>2MG TBL NOB 20</t>
  </si>
  <si>
    <t>160379</t>
  </si>
  <si>
    <t>PANTOMYL</t>
  </si>
  <si>
    <t>40MG TBL ENT 100</t>
  </si>
  <si>
    <t>PREDNISON</t>
  </si>
  <si>
    <t>2963</t>
  </si>
  <si>
    <t>PREDNISON LÉČIVA</t>
  </si>
  <si>
    <t>20MG TBL NOB 20</t>
  </si>
  <si>
    <t>189079</t>
  </si>
  <si>
    <t>CALCICHEW D3 LEMON</t>
  </si>
  <si>
    <t>500MG/400IU TBL MND 60</t>
  </si>
  <si>
    <t>*2015</t>
  </si>
  <si>
    <t>5006295</t>
  </si>
  <si>
    <t>ODSÁVAČKA ASPIRA BASIC 11LPM</t>
  </si>
  <si>
    <t>PROFESIONÁLNÍ LÉKAŘSKÝ ODSÁVACÍ PŘÍSTROJ</t>
  </si>
  <si>
    <t>5009832</t>
  </si>
  <si>
    <t>PODLOŽKY MOLINEA PLUS 60X90</t>
  </si>
  <si>
    <t>60X90, 1700ML, 30KS</t>
  </si>
  <si>
    <t>5008617</t>
  </si>
  <si>
    <t>CÉVKA ODSÁVACÍ PVC CAP-CONE</t>
  </si>
  <si>
    <t>CÉVKA ODSÁVACÍ PVC VEL.8,DÉLKA 50 CM,100KS</t>
  </si>
  <si>
    <t>5009351</t>
  </si>
  <si>
    <t>PŘENOSNÁ SACÍ JEDNOTKA DEVILBISS VACU-AIDE QSU SÉRIE 7314</t>
  </si>
  <si>
    <t>5008551</t>
  </si>
  <si>
    <t>CÉVKA ODSÁVACÍ PVC VEL.10,DÉLKA 50 CM,100KS</t>
  </si>
  <si>
    <t>FORMOTEROL</t>
  </si>
  <si>
    <t>184319</t>
  </si>
  <si>
    <t>ATIMOS</t>
  </si>
  <si>
    <t>12MCG/DÁV INH SOL PSS 100DÁV</t>
  </si>
  <si>
    <t>153973</t>
  </si>
  <si>
    <t>AZITROMYCIN MYLAN</t>
  </si>
  <si>
    <t>178682</t>
  </si>
  <si>
    <t>5MG TBL FLM 30 I</t>
  </si>
  <si>
    <t>ENOXAPARIN</t>
  </si>
  <si>
    <t>115400</t>
  </si>
  <si>
    <t>CLEXANE</t>
  </si>
  <si>
    <t>AMLODIPIN</t>
  </si>
  <si>
    <t>15378</t>
  </si>
  <si>
    <t>AGEN</t>
  </si>
  <si>
    <t>5MG TBL NOB 90</t>
  </si>
  <si>
    <t>148309</t>
  </si>
  <si>
    <t>TULIP</t>
  </si>
  <si>
    <t>40MG TBL FLM 90 I</t>
  </si>
  <si>
    <t>CINCHOKAIN</t>
  </si>
  <si>
    <t>214596</t>
  </si>
  <si>
    <t>FAKTU</t>
  </si>
  <si>
    <t>50MG/G+10MG/G RCT UNG 20G</t>
  </si>
  <si>
    <t>DIKLOFENAK</t>
  </si>
  <si>
    <t>119672</t>
  </si>
  <si>
    <t>DICLOFENAC DUO PHARMASWISS</t>
  </si>
  <si>
    <t>75MG CPS RDR 30 I</t>
  </si>
  <si>
    <t>GLIMEPIRID</t>
  </si>
  <si>
    <t>163077</t>
  </si>
  <si>
    <t>AMARYL</t>
  </si>
  <si>
    <t>2MG TBL NOB 30</t>
  </si>
  <si>
    <t>KLOPIDOGREL</t>
  </si>
  <si>
    <t>169252</t>
  </si>
  <si>
    <t>TROMBEX</t>
  </si>
  <si>
    <t>75MG TBL FLM 90</t>
  </si>
  <si>
    <t>149483</t>
  </si>
  <si>
    <t>ZYLLT</t>
  </si>
  <si>
    <t>75MG TBL FLM 56</t>
  </si>
  <si>
    <t>LIRAGLUTID</t>
  </si>
  <si>
    <t>149308</t>
  </si>
  <si>
    <t>VICTOZA</t>
  </si>
  <si>
    <t>6MG/ML INJ SOL 2X3ML</t>
  </si>
  <si>
    <t>METFORMIN</t>
  </si>
  <si>
    <t>208203</t>
  </si>
  <si>
    <t>SIOFOR</t>
  </si>
  <si>
    <t>500MG TBL FLM 120 II</t>
  </si>
  <si>
    <t>208207</t>
  </si>
  <si>
    <t>850MG TBL FLM 60 II</t>
  </si>
  <si>
    <t>RAMIPRIL</t>
  </si>
  <si>
    <t>15864</t>
  </si>
  <si>
    <t>TRITACE</t>
  </si>
  <si>
    <t>10MG TBL NOB 30</t>
  </si>
  <si>
    <t>56976</t>
  </si>
  <si>
    <t>2,5MG TBL NOB 20</t>
  </si>
  <si>
    <t>49195</t>
  </si>
  <si>
    <t>FOKUSIN</t>
  </si>
  <si>
    <t>0,4MG CPS RDR 90</t>
  </si>
  <si>
    <t>SEMAGLUTID</t>
  </si>
  <si>
    <t>223053</t>
  </si>
  <si>
    <t>OZEMPIC</t>
  </si>
  <si>
    <t>0,5MG INJ SOL 1X1,5ML+4J</t>
  </si>
  <si>
    <t>223055</t>
  </si>
  <si>
    <t>1MG INJ SOL 1X3ML+4J</t>
  </si>
  <si>
    <t>42591</t>
  </si>
  <si>
    <t>RECTODELT</t>
  </si>
  <si>
    <t>100MG SUP 4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</si>
  <si>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</si>
  <si>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</si>
  <si>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</si>
  <si>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</si>
  <si>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</si>
  <si>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J05AB01 - ACIKLOVIR</t>
  </si>
  <si>
    <t>G04CB01 - FINASTERID</t>
  </si>
  <si>
    <t>C10AA05 - ATORVASTATIN</t>
  </si>
  <si>
    <t>A02BC02 - PANTOPRAZOL</t>
  </si>
  <si>
    <t>J01FA10 - AZITHROMYCIN</t>
  </si>
  <si>
    <t>G04CA02 - TAMSULOSIN</t>
  </si>
  <si>
    <t>C07AB02 - METOPROLOL</t>
  </si>
  <si>
    <t>M04AA01 - ALOPURINOL</t>
  </si>
  <si>
    <t>N05BA12 - ALPRAZOLAM</t>
  </si>
  <si>
    <t>R06AE07 - CETIRIZIN</t>
  </si>
  <si>
    <t>A10BA02 - METFORMIN</t>
  </si>
  <si>
    <t>A10BB12 - GLIMEPIRID</t>
  </si>
  <si>
    <t>A10BJ02 - LIRAGLUTID</t>
  </si>
  <si>
    <t>J01CR02 - AMOXICILIN A  INHIBITOR BETA-LAKTAMASY</t>
  </si>
  <si>
    <t>N05CF02 - ZOLPIDEM</t>
  </si>
  <si>
    <t>H03AA01 - SODNÁ SŮL LEVOTHYROXINU</t>
  </si>
  <si>
    <t>C08CA01 - AMLODIPIN</t>
  </si>
  <si>
    <t>N06DA02 - DONEPEZIL</t>
  </si>
  <si>
    <t>C09AA05 - RAMIPRIL</t>
  </si>
  <si>
    <t>R06AX27 - DESLORATADIN</t>
  </si>
  <si>
    <t>N03AX12 - GABAPENTIN</t>
  </si>
  <si>
    <t>B01AC04 - KLOPIDOGREL</t>
  </si>
  <si>
    <t>L04AX01 - AZATHIOPRIN</t>
  </si>
  <si>
    <t>J05AX05 - INOSIN PRANOBEX</t>
  </si>
  <si>
    <t>A02BC02</t>
  </si>
  <si>
    <t>J05AX05</t>
  </si>
  <si>
    <t>N05BA12</t>
  </si>
  <si>
    <t>N05CF02</t>
  </si>
  <si>
    <t>N06AB10</t>
  </si>
  <si>
    <t>R06AX27</t>
  </si>
  <si>
    <t>C10AA05</t>
  </si>
  <si>
    <t>G04CA02</t>
  </si>
  <si>
    <t>G04CB01</t>
  </si>
  <si>
    <t>J01CR02</t>
  </si>
  <si>
    <t>J01FA10</t>
  </si>
  <si>
    <t>L04AX01</t>
  </si>
  <si>
    <t>M04AA01</t>
  </si>
  <si>
    <t>N06DA02</t>
  </si>
  <si>
    <t>R06AE07</t>
  </si>
  <si>
    <t>C07AB02</t>
  </si>
  <si>
    <t>J05AB01</t>
  </si>
  <si>
    <t>N03AX12</t>
  </si>
  <si>
    <t>H03AA01</t>
  </si>
  <si>
    <t>A10BA02</t>
  </si>
  <si>
    <t>A10BB12</t>
  </si>
  <si>
    <t>B01AC04</t>
  </si>
  <si>
    <t>C08CA01</t>
  </si>
  <si>
    <t>C09AA05</t>
  </si>
  <si>
    <t>A10BJ02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</si>
  <si>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</si>
  <si>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</si>
  <si>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</si>
  <si>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</si>
  <si>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</si>
  <si>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</si>
  <si>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</si>
  <si>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</si>
  <si>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</si>
  <si>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</si>
  <si>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</si>
  <si>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</si>
  <si>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</si>
  <si>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DC515</t>
  </si>
  <si>
    <t>ÄŚistĂ­cĂ­ roztok k dekontaminaci 100 ml  (HYPOCHLORID.ROZTOK,S5362)</t>
  </si>
  <si>
    <t>DG384</t>
  </si>
  <si>
    <t>Bactec- PEDS - PLUS/F - plastic</t>
  </si>
  <si>
    <t>DG379</t>
  </si>
  <si>
    <t>Doprava 21%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</si>
  <si>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</si>
  <si>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</si>
  <si>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</si>
  <si>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</si>
  <si>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</si>
  <si>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</si>
  <si>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</si>
  <si>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</si>
  <si>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</si>
  <si>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</si>
  <si>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</si>
  <si>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</si>
  <si>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DD305</t>
  </si>
  <si>
    <t>KARTICKY TEST.SCREENING 45X70 Ăˇ 100 ks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</si>
  <si>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</si>
  <si>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</si>
  <si>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</si>
  <si>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</si>
  <si>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</si>
  <si>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</si>
  <si>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</si>
  <si>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</si>
  <si>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</si>
  <si>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</si>
  <si>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</si>
  <si>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</si>
  <si>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</si>
  <si>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</si>
  <si>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</si>
  <si>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</si>
  <si>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</si>
  <si>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</si>
  <si>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</si>
  <si>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</si>
  <si>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</si>
  <si>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</si>
  <si>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DC634</t>
  </si>
  <si>
    <t>THB KALIBRAÄŚNĂŤ ROZTOK,S7770</t>
  </si>
  <si>
    <t>DG191</t>
  </si>
  <si>
    <t>UNIV.INDIK.PAPIRKY pH 0-12</t>
  </si>
  <si>
    <t>DA376</t>
  </si>
  <si>
    <t>ZachycovaÄŤe krevnĂ­ch sraĹľenin, Clot Catchers ,250</t>
  </si>
  <si>
    <t>50115050</t>
  </si>
  <si>
    <t>obvazový materiál (Z502)</t>
  </si>
  <si>
    <t>ZP131</t>
  </si>
  <si>
    <t>KrytĂ­ tegaderm i.v. advanced 3,8 cm x 4,5 cm bal. Ăˇ 100 ks 1680 (nĂˇhrada ZG829) - povoleno pouze pro NOVO</t>
  </si>
  <si>
    <t>ZA443</t>
  </si>
  <si>
    <t>Ĺ Ăˇtek trojcĂ­pĂ˝ NT 136 x 96 x 96 cm 20002</t>
  </si>
  <si>
    <t>ZI558</t>
  </si>
  <si>
    <t>NĂˇplast curapor   7 x   5 cm 32912  (22120,  nĂˇhrada za cosmopor )</t>
  </si>
  <si>
    <t>ZF225</t>
  </si>
  <si>
    <t>NĂˇplast derma plast sensitive hypoalergennĂ­ bal. Ăˇ 250 ks 5353811</t>
  </si>
  <si>
    <t>ZA318</t>
  </si>
  <si>
    <t>NĂˇplast transpore 1,25 cm x 9,14 m 1527-0</t>
  </si>
  <si>
    <t>ZL995</t>
  </si>
  <si>
    <t>Obinadlo hyrofilnĂ­ sterilnĂ­  6 cm x 5 m  004310190</t>
  </si>
  <si>
    <t>ZK522</t>
  </si>
  <si>
    <t>Tampon sterilnĂ­ z buniÄŤitĂ© vaty / 10 ks karton Ăˇ 8000 ks (1230216120) 1230216129</t>
  </si>
  <si>
    <t>ZA467</t>
  </si>
  <si>
    <t>TyÄŤinka vatovĂˇ nesterilnĂ­ 15 cm bal. Ăˇ 100 ks 9679369</t>
  </si>
  <si>
    <t>ZA446</t>
  </si>
  <si>
    <t>Vata buniÄŤitĂˇ pĹ™Ă­Ĺ™ezy 20 x 30 cm 1230200129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</si>
  <si>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</si>
  <si>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</si>
  <si>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</si>
  <si>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</si>
  <si>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</si>
  <si>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</si>
  <si>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ZS058</t>
  </si>
  <si>
    <t>DrĹľĂˇk oxymetru Masimo Radical 7 â€“ horizontĂˇlnĂ­ uchycovacĂ­ deska 30583</t>
  </si>
  <si>
    <t>ZA737</t>
  </si>
  <si>
    <t>Filtr mini spike modrĂ˝ 4550234</t>
  </si>
  <si>
    <t>ZC837</t>
  </si>
  <si>
    <t>Fonendoskop neonatĂˇlnĂ­ dvoustrannĂ˝ pr.membr. 18 mm modrĂ˝ P00202</t>
  </si>
  <si>
    <t>ZB338</t>
  </si>
  <si>
    <t>HadiÄŤka spojovacĂ­ tlakovĂˇ biocath PE/PVC, dĂ©lka 200 cm, prĹŻmÄ›r 1 x 2,5 mm, tlak 40 bar/580 psi, LUER LOCK male/female s rotaÄŤnĂ­ maticĂ­, bal. Ăˇ 40 ks PB 3120 M</t>
  </si>
  <si>
    <t>ZB668</t>
  </si>
  <si>
    <t>HadiÄŤka spojovacĂ­ tlakovĂˇ biocath PE/PVC, dĂ©lka 50 cm, prĹŻmÄ›r 1 x 2,5 mm, tlak 40 bar/580 psi, LUER LOCK male/female s rotaÄŤnĂ­ maticĂ­, bal. Ăˇ 40 ks PB 3105 M</t>
  </si>
  <si>
    <t>ZA744</t>
  </si>
  <si>
    <t>Kanyla neoflon 24G ĹľlutĂˇ BDC391350</t>
  </si>
  <si>
    <t>ZM221</t>
  </si>
  <si>
    <t>KlobouÄŤek kojĂ­cĂ­ kontaktnĂ­ Tulips M bal. Ăˇ 10 pĂˇrĹŻ 63.00.15</t>
  </si>
  <si>
    <t>ZS194</t>
  </si>
  <si>
    <t>Koncovka uĹˇnĂ­ EROSCAN k analyzĂˇtoru otoakustickĂ˝ch emisĂ­ Interacoustics OtoRead Screaning, 3-6 mm, ĹľlutĂˇ, jednorĂˇzovĂˇ, bal. Ăˇ 100 ks 8013006</t>
  </si>
  <si>
    <t>ZS195</t>
  </si>
  <si>
    <t>Koncovka uĹˇnĂ­ EROSCAN k analyzĂˇtoru otoakustickĂ˝ch emisĂ­ Interacoustics OtoRead Screaning, 4 mm, ÄŤervenĂˇ, jednorĂˇzovĂˇ, bal. Ăˇ 100 ks 8002035</t>
  </si>
  <si>
    <t>ZS192</t>
  </si>
  <si>
    <t>Koncovka uĹˇnĂ­ Sanibel k analyzĂˇtoru otoakustickĂ˝ch emisĂ­ Interacoustics OtoRead Screaning, 3-5 mm, ÄŤervenĂˇ, jednorĂˇzovĂˇ, bal. Ăˇ 100 ks 8012964</t>
  </si>
  <si>
    <t>ZS193</t>
  </si>
  <si>
    <t>Koncovka uĹˇnĂ­ Sanibel k analyzĂˇtoru otoakustickĂ˝ch emisĂ­ Interacoustics OtoRead Screaning, 4-7 mm, modrĂˇ, jednorĂˇzovĂˇ, bal. Ăˇ 100 ks 8012966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</si>
  <si>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</si>
  <si>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</si>
  <si>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</si>
  <si>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</si>
  <si>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</si>
  <si>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</si>
  <si>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</si>
  <si>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</si>
  <si>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</si>
  <si>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</si>
  <si>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NĂˇdoba na kontaminovanĂ˝ odpad 1 l 15-0002/2</t>
  </si>
  <si>
    <t>ZB439</t>
  </si>
  <si>
    <t>OdstraĹovaÄŤ nĂˇplastĂ­ Convacare Ăˇ 100 ks 0011279 37443</t>
  </si>
  <si>
    <t>ZC722</t>
  </si>
  <si>
    <t>PĂˇska fixaÄŤnĂ­ k saturaÄŤnĂ­mu ÄŤidlu Masimu NEO bal. Ăˇ 12 ks LNOP 1053</t>
  </si>
  <si>
    <t>ZP509</t>
  </si>
  <si>
    <t>Pinzeta UH sterilnĂ­ I0600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</si>
  <si>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</si>
  <si>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</si>
  <si>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</si>
  <si>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</si>
  <si>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ZL688</t>
  </si>
  <si>
    <t>ProuĹľky diagnostickĂ© Accu-Check Inform II Strip 50 EU1 Ăˇ 50 ks 05942861041</t>
  </si>
  <si>
    <t>ZS076</t>
  </si>
  <si>
    <t>RezervoĂˇr k AMBU vakĹŻm, 600 ml P05368</t>
  </si>
  <si>
    <t>ZL689</t>
  </si>
  <si>
    <t>Roztok Accu-Check Performa IntÂ´l Controls 1+2 level 04861736001</t>
  </si>
  <si>
    <t>ZF672</t>
  </si>
  <si>
    <t>Set resuscitaÄŤnĂ­ neonatĂˇlnĂ­ 1,2 m s variabilnĂ­m PEEP 6431000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</si>
  <si>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</si>
  <si>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</si>
  <si>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</si>
  <si>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</si>
  <si>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ZA788</t>
  </si>
  <si>
    <t>StĹ™Ă­kaÄŤka injekÄŤnĂ­ 2-dĂ­lnĂˇ 20 ml L Inject Solo 4606205V - povoleno pouze pro NOVO</t>
  </si>
  <si>
    <t>StĹ™Ă­kaÄŤka injekÄŤnĂ­ 2-dĂ­lnĂˇ 20 ml L Inject Solo 4606205V - povoleno pouze pro NOVO + HOK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</si>
  <si>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</si>
  <si>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</si>
  <si>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</si>
  <si>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</si>
  <si>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ZA746</t>
  </si>
  <si>
    <t>StĹ™Ă­kaÄŤka injekÄŤnĂ­ 3-dĂ­lnĂˇ 1 ml L tuberculin Omnifix Solo 9161406V - nahrazeno ZS016</t>
  </si>
  <si>
    <t>ZD835</t>
  </si>
  <si>
    <t>StĹ™Ă­kaÄŤka injekÄŤnĂ­ 3-dĂ­lnĂˇ 1 ml LL plastipak bal. Ăˇ 100 ks 309628</t>
  </si>
  <si>
    <t>StĹ™Ă­kaÄŤka injekÄŤnĂ­ 3-dĂ­lnĂˇ, 1 ml, L, tuberculin bez jehly, centrickĂˇ ĹˇpiÄŤka, bezzbytkovĂˇ, bal. Ăˇ 100 ks</t>
  </si>
  <si>
    <t>ZH286</t>
  </si>
  <si>
    <t>TeplomÄ›r digitĂˇlnĂ­ s ohebnĂ˝m hrotem Thermoval Kids flex - vodÄ›odolnĂ˝, nĂˇrazuvzdornĂ˝ (91925) 9250532</t>
  </si>
  <si>
    <t>ZS191</t>
  </si>
  <si>
    <t>TrubiÄŤka sondy uĹˇnĂ­ k analyzĂˇtoru otoakustickĂ˝ch emisĂ­ Interacoustics OtoRead Screaning, 3 x 10 mm, jednorĂˇzovĂˇ, bal. Ăˇ 100 ks 8104159</t>
  </si>
  <si>
    <t>ZQ486</t>
  </si>
  <si>
    <t>TyÄŤinka vatovĂˇ sterilnĂ­ 14 cm po jednotlivÄ› balenĂˇ velkĂˇ 1 bal/100 ks 4791911</t>
  </si>
  <si>
    <t>ZM517</t>
  </si>
  <si>
    <t>Ventil vÄŤetnÄ› 6 bĂ­lĂ˝ch membrĂˇn K800.0727</t>
  </si>
  <si>
    <t>ZK799</t>
  </si>
  <si>
    <t>ZĂˇtka combi ÄŤervenĂˇ 4495101</t>
  </si>
  <si>
    <t>ZB755</t>
  </si>
  <si>
    <t>Zkumavka 1,0 ml K3 edta fialovĂˇ 454034</t>
  </si>
  <si>
    <t>ZB985</t>
  </si>
  <si>
    <t>Zkumavka moÄŤovĂˇ urin-monovette s pĂ­stem 10 ml sterilnĂ­ bal. Ăˇ 100 ks 10.252.020</t>
  </si>
  <si>
    <t>ZA743</t>
  </si>
  <si>
    <t>Zkumavka odbÄ›rovĂˇ 0,5 ml tapval fialovĂˇ (Aquisel) 11170</t>
  </si>
  <si>
    <t>ZA888</t>
  </si>
  <si>
    <t>Zkumavka odbÄ›rovĂˇ s gelem tapval bĂ­lĂˇ (Aquisel) 19860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</si>
  <si>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</si>
  <si>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</si>
  <si>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</si>
  <si>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50115065</t>
  </si>
  <si>
    <t>ZPr - vpichovací materiál (Z530)</t>
  </si>
  <si>
    <t>ZA834</t>
  </si>
  <si>
    <t>Jehla injekÄŤnĂ­ 0,7 x 40 mm ÄŤernĂˇ 4660021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</si>
  <si>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</si>
  <si>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</si>
  <si>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</si>
  <si>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</si>
  <si>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</si>
  <si>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</si>
  <si>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</si>
  <si>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</si>
  <si>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</si>
  <si>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</si>
  <si>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</si>
  <si>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</si>
  <si>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ZP947</t>
  </si>
  <si>
    <t>Rukavice vyĹˇetĹ™ovacĂ­ nitril basic bez pudru modrĂ© M bal. Ăˇ 200 ks 44751</t>
  </si>
  <si>
    <t>ZP948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</si>
  <si>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</si>
  <si>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</si>
  <si>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ZT080</t>
  </si>
  <si>
    <t>Rukavice vyĹˇetĹ™ovacĂ­ nitril nesterilnĂ­ modrĂ© L bal. Ăˇ 100 ks Renmed06</t>
  </si>
  <si>
    <t>ZO255</t>
  </si>
  <si>
    <t>Rukavice vyĹˇetĹ™ovacĂ­ nitril sempercare bez pudru Soft rĹŻĹľovĂ© bal. Ăˇ 200 ks vel. S 34431 - pouze pro novorozence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</si>
  <si>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</si>
  <si>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</si>
  <si>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</si>
  <si>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</si>
  <si>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</si>
  <si>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</si>
  <si>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</si>
  <si>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</si>
  <si>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DG395</t>
  </si>
  <si>
    <t>DiagnostickĂˇ souprava AB0 set monoklonĂˇlnĂ­ na 30</t>
  </si>
  <si>
    <t>DG211</t>
  </si>
  <si>
    <t>HEPTAPHAN, DIAG.PROUZKY 50 ks</t>
  </si>
  <si>
    <t>DD075</t>
  </si>
  <si>
    <t>MEMBRĂNOVĂ SOUPRAVA REF.</t>
  </si>
  <si>
    <t>50115030</t>
  </si>
  <si>
    <t>ZPr. - ostatní (testy) - COVID19 (Z556)</t>
  </si>
  <si>
    <t>ZS149</t>
  </si>
  <si>
    <t>Sada testovacĂ­ Disposable Virus Specimen Collection Tube VS202012S</t>
  </si>
  <si>
    <t>ZO123</t>
  </si>
  <si>
    <t>Fixace nosnĂ­ch katetrĹŻ nasofix niko M â€“ I dÄ›tskĂ˝ bal. Ăˇ 100 ks 49-625M-I</t>
  </si>
  <si>
    <t>ZL978</t>
  </si>
  <si>
    <t>Kanystr renasys GO 300 ml pro podtlakovou terapii 66800914</t>
  </si>
  <si>
    <t>ZC845</t>
  </si>
  <si>
    <t>Kompresa NT 10 x 20 cm/5 ks sterilnĂ­ 26621</t>
  </si>
  <si>
    <t>ZA516</t>
  </si>
  <si>
    <t>Kompresa NT 7,5 x 7,5 cm/10 ks sterilkompres sterilnĂ­ karton Ăˇ 1000 ks 1325020266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</si>
  <si>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</si>
  <si>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</si>
  <si>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</si>
  <si>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</si>
  <si>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</si>
  <si>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</si>
  <si>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ZA627</t>
  </si>
  <si>
    <t>KrytĂ­ granuflex extra thin 5 x 10 cm Ăˇ 10 ks 0021661 187959</t>
  </si>
  <si>
    <t>ZK405</t>
  </si>
  <si>
    <t>KrytĂ­ hemostatickĂ© gelitaspon standard 80 x 50 mm x 10 mm bal. Ăˇ 10 ks A2107861</t>
  </si>
  <si>
    <t>ZA798</t>
  </si>
  <si>
    <t>KrytĂ­ hemostatickĂ© traumacel P 2g ks bal. Ăˇ 5 ks zĂˇsyp 10120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</si>
  <si>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</si>
  <si>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</si>
  <si>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</si>
  <si>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</si>
  <si>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</si>
  <si>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</si>
  <si>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ZE748</t>
  </si>
  <si>
    <t>KrytĂ­ melgisorb Ag alginĂˇtovĂ© absorpÄŤnĂ­ 10 x 10 cm bal. Ăˇ 10 ks 256105</t>
  </si>
  <si>
    <t>ZE108</t>
  </si>
  <si>
    <t>KrytĂ­ mepilex lite 10 x 10 cm bal. Ăˇ 5 ks 284100-01</t>
  </si>
  <si>
    <t>ZF108</t>
  </si>
  <si>
    <t>KrytĂ­ mepilex lite 6 x  8,5 cm bal. Ăˇ 5 ks 284000-01</t>
  </si>
  <si>
    <t>ZC550</t>
  </si>
  <si>
    <t>KrytĂ­ mepilex silikonovĂ˝ Ag 10 x 10 cm bal. Ăˇ 5 ks 287110-00</t>
  </si>
  <si>
    <t>ZE894</t>
  </si>
  <si>
    <t>KrytĂ­ mepilex transfer Ag 7,5 x 8,5 cm bal. Ăˇ 10 ks 394000</t>
  </si>
  <si>
    <t>ZG613</t>
  </si>
  <si>
    <t>KrytĂ­ mepitel one 8 x 10 cm  bal. Ăˇ 5 ks 289200-00</t>
  </si>
  <si>
    <t>ZK404</t>
  </si>
  <si>
    <t>KrytĂ­ prontosan roztok 350 ml 400416</t>
  </si>
  <si>
    <t>ZN816</t>
  </si>
  <si>
    <t>KrytĂ­ roztok k vĂ˝plachu a ÄŤiĹˇtÄ›nĂ­ ran ActiMaris Sensitiv 300 ml 3098093</t>
  </si>
  <si>
    <t>ZM952</t>
  </si>
  <si>
    <t>KrytĂ­ silikonovĂ© pÄ›novĂ© mepilex border post-op sterilnĂ­ 10 x 15 cm bal. Ăˇ 10 ks 496300</t>
  </si>
  <si>
    <t>ZM951</t>
  </si>
  <si>
    <t>KrytĂ­ silikonovĂ© pÄ›novĂ© mepilex border post-op sterilnĂ­ 6 x 8 cm bal. Ăˇ 10 ks 496100</t>
  </si>
  <si>
    <t>ZR241</t>
  </si>
  <si>
    <t>KrytĂ­ tegaderm i.v. advanced 5,0 cm x 5,7 cm bal. Ăˇ 100 ks 1682  - povoleno pouze pro NOVO</t>
  </si>
  <si>
    <t>ZA570</t>
  </si>
  <si>
    <t>KrytĂ­ transparentnĂ­ tegaderm 4,4 cm x 4,4 cm bal. Ăˇ 100 ks 1622W nĂˇhrada ZQ115 - povoleno pouze pro NOVO</t>
  </si>
  <si>
    <t>ZI599</t>
  </si>
  <si>
    <t>NĂˇplast curapor 10 x   8 cm 32913 ( 22121,  nĂˇhrada za cosmopor )</t>
  </si>
  <si>
    <t>ZS188</t>
  </si>
  <si>
    <t>NĂˇplast Medipore H, 2,5cm x 9,14m, bĂ­lĂˇ, hypoalergennĂ­, vodÄ›odolnĂˇ, bal. Ăˇ 24 ks 2861</t>
  </si>
  <si>
    <t>ZN101</t>
  </si>
  <si>
    <t>NĂˇplast Neo Smile k mÄ›Ĺ™enĂ­ teploty v inkubĂˇtoru GIRAFFE bal. Ăˇ 150 ks N731</t>
  </si>
  <si>
    <t>ZA450</t>
  </si>
  <si>
    <t>NĂˇplast omniplast 1,25 cm x 9,1 m bal. Ăˇ 24 ks 9004520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</si>
  <si>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</si>
  <si>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</si>
  <si>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</si>
  <si>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</si>
  <si>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ZN100</t>
  </si>
  <si>
    <t>NĂˇplast reflexnĂ­ k mÄ›Ĺ™enĂ­ teploty v inkubĂˇtoru GIRAFFE Ăˇ 50 ks 0203-1980-300</t>
  </si>
  <si>
    <t>ZL668</t>
  </si>
  <si>
    <t>NĂˇplast silikon tape 2,5 cm x 5 m bal. Ăˇ 12 ks 2770-1</t>
  </si>
  <si>
    <t>ZF351</t>
  </si>
  <si>
    <t>NĂˇplast transpore bĂ­lĂˇ 1,25 cm x 9,14 m bal. Ăˇ 24 ks 1534-0</t>
  </si>
  <si>
    <t>ZA542</t>
  </si>
  <si>
    <t>NĂˇplast wet pruf voduvzd. 1,25 cm x 9,14 m bal. Ăˇ 24 ks K00-3063C</t>
  </si>
  <si>
    <t>ZA415</t>
  </si>
  <si>
    <t>Obinadlo idealast-haft 6 cm x 10 m 931114</t>
  </si>
  <si>
    <t>ZL975</t>
  </si>
  <si>
    <t>PÄ›na renasys-F malĂ˝ set (S) pro podtlakovou terapii 66800794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</si>
  <si>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</si>
  <si>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</si>
  <si>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</si>
  <si>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</si>
  <si>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ZR778</t>
  </si>
  <si>
    <t>AdaptĂ©r ĂşhlovĂ˝ k ventilĂˇtoru Fabian Acutronic VBM vnitĹ™nĂ­ prĹŻm. 15 mm, vnÄ›jĹˇĂ­ prĹŻm. 22 mm/vnitĹ™nĂ­ prĹŻm. 22 mm, PC, jednorĂˇzovĂ˝, bal. Ăˇ 10 ks 60-13-000</t>
  </si>
  <si>
    <t>ZK652</t>
  </si>
  <si>
    <t>Aero chamber plus s maskou pro kojence 10152158080</t>
  </si>
  <si>
    <t>ZS312</t>
  </si>
  <si>
    <t>Ambuvak pro novorozence do 1 roku (do 10 kg) Ambu, objem 220 ml, vÄŤetnÄ› pĹ™Ă­sluĹˇenstvĂ­: pacientskĂ˝ ventil se zabudovanĂ˝m pojistnĂ˝m ventilem 40 cm Hâ‚‚O, rezervoĂˇr kyslĂ­ku, silikon. maska vel. 0 A 288 003 000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</si>
  <si>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</si>
  <si>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</si>
  <si>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ZD284</t>
  </si>
  <si>
    <t>AplikĂˇtor nasĂˇlnĂ­ premature bal. Ăˇ 25 MN1100A</t>
  </si>
  <si>
    <t>ZR315</t>
  </si>
  <si>
    <t>ÄŚepiÄŤka neonatĂˇlnĂ­ k plicnĂ­m ventilĂˇtorĹŻm DrĂ¤ger Babylog VN 500, vel. L s ÄŤelnĂ­ podloĹľkou a 2 fixaÄŤnĂ­mi pĂˇsky zelenĂˇ 170161022</t>
  </si>
  <si>
    <t>ZR314</t>
  </si>
  <si>
    <t>ÄŚepiÄŤka neonatĂˇlnĂ­ k plicnĂ­m ventilĂˇtorĹŻm DrĂ¤ger Babylog VN 500, vel. M s ÄŤelnĂ­ podloĹľkou a 2 fixaÄŤnĂ­mi pĂˇsky ÄŤervenĂˇ 170161021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</si>
  <si>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</si>
  <si>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</si>
  <si>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</si>
  <si>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</si>
  <si>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ZR312</t>
  </si>
  <si>
    <t>ÄŚepiÄŤka neonatĂˇlnĂ­ k plicnĂ­m ventilĂˇtorĹŻm DrĂ¤ger Babylog VN 500, vel. XS s ÄŤelnĂ­ podloĹľkou a 2 fixaÄŤnĂ­mi pĂˇsky rĹŻĹľovĂˇ 170161019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</si>
  <si>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</si>
  <si>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</si>
  <si>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</si>
  <si>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</si>
  <si>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ZC376</t>
  </si>
  <si>
    <t>CĂ©vka odsĂˇvacĂ­ CH10 s pĹ™eruĹˇovaÄŤem sĂˇnĂ­, dĂ©lka 60 cm, bal. Ăˇ 50 ks ZAR-CO-A10-60</t>
  </si>
  <si>
    <t>ZE623</t>
  </si>
  <si>
    <t>CĂ©vka odsĂˇvacĂ­ CH6 s pĹ™eruĹˇovaÄŤem sĂˇnĂ­ bal. Ăˇ 80 ks GCR1021-6</t>
  </si>
  <si>
    <t>ZD662</t>
  </si>
  <si>
    <t>CĂ©vka odsĂˇvacĂ­ CH8 s pĹ™eruĹˇovaÄŤem sĂˇnĂ­, dĂ©lka 60 cm,  bal. Ăˇ 50 ks ZAR-CO-A08-60</t>
  </si>
  <si>
    <t>ZA210</t>
  </si>
  <si>
    <t>CĂ©vka vyĹľivovacĂ­ CV-01 GAMV686415 (GAM646957)</t>
  </si>
  <si>
    <t>ZI683</t>
  </si>
  <si>
    <t>DrĂˇtek mĂ­chacĂ­ Ăˇ 500 ks 110009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</si>
  <si>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</si>
  <si>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</si>
  <si>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</si>
  <si>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</si>
  <si>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</si>
  <si>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</si>
  <si>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ZA980</t>
  </si>
  <si>
    <t>Elektroda EEG subdermalnĂ­ needle PRO-E3 bal. Ăˇ 30 ks 62056</t>
  </si>
  <si>
    <t>ZR412</t>
  </si>
  <si>
    <t>Elektroda patentkovĂˇ snap k otodynamickĂ©mu analyzĂˇtoru Interacoustics, textilnĂ­, s hydrogelem, pro ABR test. kojencĹŻ, vel. 2,2 x 3 cm jednorĂˇzovĂˇ, bal. Ăˇ 60 ks 8107137</t>
  </si>
  <si>
    <t>ZD892</t>
  </si>
  <si>
    <t>Filtr akustickĂ˝ echo screen bal. Ăˇ 5 ks 1770</t>
  </si>
  <si>
    <t>ZS311</t>
  </si>
  <si>
    <t>Filtr k ambuvakĹŻm Clear - Guard Midi, low volume , s LUER portem, bal. Ăˇ 100 ks 1644000</t>
  </si>
  <si>
    <t>ZH395</t>
  </si>
  <si>
    <t>Filtr ke kompaktnĂ­ odsavaÄŤce P00094</t>
  </si>
  <si>
    <t>ZB116</t>
  </si>
  <si>
    <t>Filtr neonatĂˇlnĂ­ kombinovanĂ˝ 1441000</t>
  </si>
  <si>
    <t>ZQ401</t>
  </si>
  <si>
    <t>Gel lubrikaÄŤnĂ­ Optitube sĂˇÄŤek Ăˇ 5 g bal. Ăˇ 150 ks OMS1120</t>
  </si>
  <si>
    <t>ZB075</t>
  </si>
  <si>
    <t>HadiÄŤka kyslĂ­kovĂˇ 2 m s koncovkami (OS/40) H-103007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</si>
  <si>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</si>
  <si>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</si>
  <si>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ZB908</t>
  </si>
  <si>
    <t>HadiÄŤka spojovacĂ­ ĹľlutĂˇ 1 mm x 1500 mm pro svÄ›tlocitlivĂ© lĂ©ky bal. Ăˇ 20 ks 1100 1150ND</t>
  </si>
  <si>
    <t>ZR240</t>
  </si>
  <si>
    <t>Hadice ventilaÄŤnĂ­ VentStar Helix Dual Heated (N) vÄŤ komory pro Babylog VN 500 MP02650</t>
  </si>
  <si>
    <t>ZR319</t>
  </si>
  <si>
    <t>HlavovĂ˝ pĂˇs neonatĂˇlnĂ­ k plicnĂ­m ventilĂˇtorĹŻm DrĂ¤ger Babylog VN 500, maxi, s ÄŤelnĂ­ opÄ›rou a 2 fix pĂˇsky 36-48 cm 170161042</t>
  </si>
  <si>
    <t>ZR317</t>
  </si>
  <si>
    <t>HlavovĂ˝ pĂˇs neonatĂˇlnĂ­ k plicnĂ­m ventilĂˇtorĹŻm DrĂ¤ger Babylog VN 500, mikro s ÄŤelnĂ­ opÄ›rou a 2 fix pĂˇsky 20-28 cm 170161040</t>
  </si>
  <si>
    <t>ZC703</t>
  </si>
  <si>
    <t>Jehelec mathieu 170 mm P01238</t>
  </si>
  <si>
    <t>ZN156</t>
  </si>
  <si>
    <t>Kanyla ET 2,0 bez manĹľety bal. Ăˇ 10 ks 100/111/020</t>
  </si>
  <si>
    <t>ZB428</t>
  </si>
  <si>
    <t>Kanyla ET 2,5 bez manĹľety bal. Ăˇ 10 ks 9325E</t>
  </si>
  <si>
    <t>ZB088</t>
  </si>
  <si>
    <t>Kanyla ET 3,0 bez manĹľety bal. Ăˇ 10 ks 9336E</t>
  </si>
  <si>
    <t>ZB199</t>
  </si>
  <si>
    <t>Kanyla neoflon 26G fialovĂˇ BDC391349</t>
  </si>
  <si>
    <t>ZB339</t>
  </si>
  <si>
    <t>KapilĂˇra 310 GA 47 cm x 50 um bal. Ăˇ 5 ks 402839</t>
  </si>
  <si>
    <t>ZI681</t>
  </si>
  <si>
    <t>KapilĂˇra heparin litnĂ˝ 140 ul / 2,35 x 90 mm UH bal. Ăˇ 100 ks 102090</t>
  </si>
  <si>
    <t>ZI736</t>
  </si>
  <si>
    <t>Karta kalibraÄŤnĂ­ LiDCO Rapid Smartcard k hemodynamickĂ©mu monitoru LIDCO, bal. Ăˇ 5 ks Li10507</t>
  </si>
  <si>
    <t>ZS365</t>
  </si>
  <si>
    <t>KatĂ©tr endotracheĂˇlnĂ­  LISAcath Chiesi pro perorĂˇlnĂ­ pouĹľitĂ­ k podĂˇvĂˇnĂ­ pĹ™Ă­pravku Curosurf, vnÄ›jĹˇĂ­ prĹŻmÄ›r 1,7 mm, prac. dĂ©lka 130 mm, celkovĂˇ dĂ©lka 155 mm, jednorĂˇzovĂ˝, sterilnĂ­ 3561017</t>
  </si>
  <si>
    <t>ZC805</t>
  </si>
  <si>
    <t>Katetr moÄŤovĂ˝ foley Folysil  CH 6 pediatrickĂ˝ rovnĂ˝ balonek 1,5 ml bal. Ăˇ 5 ks AA6106</t>
  </si>
  <si>
    <t>ZK884</t>
  </si>
  <si>
    <t>Kohout trojcestnĂ˝ discofix modrĂ˝ 4095111</t>
  </si>
  <si>
    <t>ZB334</t>
  </si>
  <si>
    <t>Konektor bezjehlovĂ˝ bionecteur Ăˇ 50 ks 896.03 povoleno pouze pro HOK, DK a NOVO</t>
  </si>
  <si>
    <t>Konektor bezjehlovĂ˝ bionecteur Ăˇ 50 ks 896.03 povoleno pouze pro HOK, DK a NOVO, KCHIR: PICC tĂ˝m</t>
  </si>
  <si>
    <t>ZB299</t>
  </si>
  <si>
    <t>Konektor bezjehlovĂ˝ safeflow s prodl.hadiÄŤkou, bal.Ăˇ 100 ks, 4097154</t>
  </si>
  <si>
    <t>ZB503</t>
  </si>
  <si>
    <t>Konektor pĹ™Ă­mĂ˝ 22 M-22 M 1960</t>
  </si>
  <si>
    <t>ZD903</t>
  </si>
  <si>
    <t>Kontejner+ lopatka 30 ml nesterilnĂ­ FLME25133</t>
  </si>
  <si>
    <t>ZS888</t>
  </si>
  <si>
    <t>Kryt na vaky pro podĂˇvĂˇnĂ­ parenterĂˇlnĂ­ vĂ˝Ĺľivy novorozencĹŻm, stĂ­nÄ›nĂ˝, do 1000 ml, bal. Ăˇ 50 ks 2129035</t>
  </si>
  <si>
    <t>ZI026</t>
  </si>
  <si>
    <t>Ĺ idĂ­tko dÄ›tskĂ© Flora 03 kytiÄŤka bal. Ăˇ 30 ks 1001</t>
  </si>
  <si>
    <t>ZS813</t>
  </si>
  <si>
    <t>Ĺ idĂ­tko pro nezralĂ© novorozence  30.â€“34. tĂ˝den Wee Soothie fialovĂ©, bal. Ăˇ 10 ks 96003-N-10</t>
  </si>
  <si>
    <t>ZP814</t>
  </si>
  <si>
    <t>Ĺ idĂ­tko pro nezralĂ© novorozence do 30.tĂ˝dne ÄŤirĂ© Wee Thumbie â€“ Aqua 1046741</t>
  </si>
  <si>
    <t>ZS814</t>
  </si>
  <si>
    <t>Ĺ idĂ­tko pro nezralĂ© novorozence od 34. tĂ˝dne NICU Soothie zelenĂ©, bal. Ăˇ 10 ks 1029232-10</t>
  </si>
  <si>
    <t>ZB102</t>
  </si>
  <si>
    <t>LĂˇhev k odsĂˇvaÄŤce flovac 1l hadice 1,8 m Ăˇ 45 ks 000-036-020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</si>
  <si>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</si>
  <si>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</si>
  <si>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</si>
  <si>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</si>
  <si>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</si>
  <si>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</si>
  <si>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</si>
  <si>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</si>
  <si>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ZB690</t>
  </si>
  <si>
    <t>Lanceta bezpeÄŤnostnĂ­ Welion vel. 23G bal. Ăˇ 200 ks modrĂˇ WEL-223</t>
  </si>
  <si>
    <t>ZS313</t>
  </si>
  <si>
    <t>Maska k ambuvaku Ambu A 288 003 000, dÄ›tskĂˇ, silikonovĂˇ, bez manĹľety, transparentnĂ­, autoklĂˇvovatelnĂˇ, vel. 1 A 000 251 002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</si>
  <si>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</si>
  <si>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</si>
  <si>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</si>
  <si>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</si>
  <si>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</si>
  <si>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</si>
  <si>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</si>
  <si>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</si>
  <si>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ZP278</t>
  </si>
  <si>
    <t>Maska resuscitaÄŤnĂ­ neonatĂˇlnĂ­ ClearFlex economy vel. 00 resterilizovatelnĂˇ 8848006</t>
  </si>
  <si>
    <t>ZO777</t>
  </si>
  <si>
    <t>NĂˇstroj ÄŤistĂ­cĂ­ echoscreen bal. Ăˇ 10 ks 1040</t>
  </si>
  <si>
    <t>ZP496</t>
  </si>
  <si>
    <t>NĹŻĹľky chirugickĂ© hrotnatĂ© rovnĂ© 130 mm B397113910043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</si>
  <si>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</si>
  <si>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</si>
  <si>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</si>
  <si>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</si>
  <si>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ZQ140</t>
  </si>
  <si>
    <t>NĹŻĹľky oÄŤnĂ­ rovnĂ© 115 mm TK-AK 432-11</t>
  </si>
  <si>
    <t>ZL731</t>
  </si>
  <si>
    <t>NĹŻĹľky oÄŤnĂ­ rovnĂ© hrotnatĂ© 100 mm B397113380010</t>
  </si>
  <si>
    <t>ZR323</t>
  </si>
  <si>
    <t>Nostrila neonatĂˇlnĂ­ k plicnĂ­m ventilĂˇtorĹŻm DrĂ¤ger Babylog VN 500, vel. L, sterilnĂ­, bal. Ăˇ 5 ks 170161003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</si>
  <si>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</si>
  <si>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</si>
  <si>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</si>
  <si>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</si>
  <si>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</si>
  <si>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</si>
  <si>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ZS917</t>
  </si>
  <si>
    <t>Nostrila neonatĂˇlnĂ­ Prong EasyFlow nCPAP, k ventilĂˇtoru EVE Neo Stephan, vel. XXS,  sterilnĂ­, bal. Ăˇ 5 ks 1701 61 007</t>
  </si>
  <si>
    <t>ZS886</t>
  </si>
  <si>
    <t>Obal ochrannĂ˝ EP lĂˇhve pro podĂˇvĂˇnĂ­ parenterĂˇlnĂ­ vĂ˝Ĺľivy novorozencĹŻm, stĂ­nÄ›nĂ˝, 100 - 250 ml bal. Ăˇ 200 ks 16111916</t>
  </si>
  <si>
    <t>ZS887</t>
  </si>
  <si>
    <t>Obal ochrannĂ˝ EP lĂˇhve pro podĂˇvĂˇnĂ­ parenterĂˇlnĂ­ vĂ˝Ĺľivy novorozencĹŻm, stĂ­nÄ›nĂ˝, 500 - 1000 ml bal. Ăˇ 200 ks 16111917</t>
  </si>
  <si>
    <t>ZS184</t>
  </si>
  <si>
    <t>Obal ochrannĂ˝ na transluminaÄŤnĂ­ svÄ›tlo Venoscope, 120 x 225 mm, vÄŤetnÄ› ubrousku, jednorĂˇzovĂ˝, bal. Ăˇ 200 ks (obal+ubrousek) N15200</t>
  </si>
  <si>
    <t>ZR304</t>
  </si>
  <si>
    <t>PĂˇska tejpovacĂ­  KIRA - Sports Tape pro novorozence hypoalergennĂ­ 100% bavlna 5 cm x 5 m barva bĂ­lĂˇ 8099456705010</t>
  </si>
  <si>
    <t>ZQ143</t>
  </si>
  <si>
    <t>Pinzeta anatomickĂˇ rovnĂˇ ĂşzkĂˇ 145 mm TK-BA 100-14</t>
  </si>
  <si>
    <t>ZR238</t>
  </si>
  <si>
    <t>PlĂ­ce testovacĂ­ pro Babylog VN bal. Ăˇ 10 ks MP02425</t>
  </si>
  <si>
    <t>ZB501</t>
  </si>
  <si>
    <t>PĹ™eruĹˇovaÄŤ sĂˇnĂ­ fingertip sterilnĂ­ bal. Ăˇ 100 ks 07.031.00.000</t>
  </si>
  <si>
    <t>ZR349</t>
  </si>
  <si>
    <t>PodloĹľka ÄŤelnĂ­ polstrovanĂˇ se silikonovĂ˝m gelem k plicnĂ­m ventilĂˇtorĹŻm DrĂ¤ger Babylog VN 500, bal. Ăˇ 5 ks 170161018</t>
  </si>
  <si>
    <t>ZR779</t>
  </si>
  <si>
    <t>PodloĹľka k hypotermii Pecotherm Neo TEC COM (Disposable Aqua Wrap), PUR, transparemtnĂ­, 620mm x 420mm, 300-350 ml, 220 g, jednorĂˇzovĂˇ, bal. Ăˇ 3 ks TC-MATT-DISP</t>
  </si>
  <si>
    <t>PodloĹľka k hypotermii Pecotherm Neo TEC COM (Disposable Aqua Wrap), PUR, transparemtnĂ­, 620mm x 420mm, 300-350 ml, 220 g, jednorĂˇzovĂˇ, bal. Ăˇ 5 ks TC-MATT-DISP/5</t>
  </si>
  <si>
    <t>ZR509</t>
  </si>
  <si>
    <t>Rampa 2 kohouty  infuznĂ­ Vygon bal. Ăˇ 25 ks 5827.92</t>
  </si>
  <si>
    <t>ZB301</t>
  </si>
  <si>
    <t>Rampa 5 kohoutĹŻ bez PVC lipidorezistentnĂ­ bal. Ăˇ 20 ks RP 5000 M</t>
  </si>
  <si>
    <t>ZB360</t>
  </si>
  <si>
    <t>Rourka rektĂˇlnĂ­ CH12 dĂ©lka 12 cm sterilnĂ­ bal. Ăˇ 20 ks 646699</t>
  </si>
  <si>
    <t>ZA400</t>
  </si>
  <si>
    <t>SĂˇÄŤek jĂ­macĂ­ dÄ›tskĂ˝ sterilnĂ­ bal. Ăˇ 10 ks 4425030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</si>
  <si>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</si>
  <si>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</si>
  <si>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</si>
  <si>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</si>
  <si>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ZM753</t>
  </si>
  <si>
    <t>Sada Infant Flow LP nCPAP aolikĂˇtor. okruh, komora zvlhÄŤovaÄŤe s automatickĂ˝m plnÄ›nĂ­m bal. Ăˇ 10 ks 7772011AK</t>
  </si>
  <si>
    <t>ZN771</t>
  </si>
  <si>
    <t>Sada k pĹ™Ă­stroji NO-A pro pediatrickĂ© pouĹľitĂ­ 10002076</t>
  </si>
  <si>
    <t>ZI035</t>
  </si>
  <si>
    <t>SaviÄŤka nĂˇhradnĂ­ kulatĂˇ k ĹˇidĂ­tkĹŻm Flora kytiÄŤka 100N</t>
  </si>
  <si>
    <t>ZS183</t>
  </si>
  <si>
    <t>Sensor dĂ˝chacĂ­ Graseby Capsule pro externĂ­ trigger k ventilĂˇtoru EVE Neo Stephan, dĂ©lka 1,5m, bal. Ăˇ 50 ks 103560103</t>
  </si>
  <si>
    <t>ZS182</t>
  </si>
  <si>
    <t>Sensor Flow neonatĂˇlnĂ­ PNT-B  k ventilĂˇtoru EVE Neo Stephan, dĂ©lka 200 cm, 0 aĹľ +/- 12 l/min, pro opakovanĂ© pouĹľitĂ­, bal. Ăˇ 1 ks 107061129</t>
  </si>
  <si>
    <t>ZS077</t>
  </si>
  <si>
    <t>Senzor k mÄ›Ĺ™enĂ­ cerebrĂˇlnĂ­ a somatickĂ© oxymetrie somasenzor INVOS S100 pro novorozence bal. Ăˇ 10 ks SNN/CNN</t>
  </si>
  <si>
    <t>ZM692</t>
  </si>
  <si>
    <t>Senzor pro kontinuĂˇlnĂ­ monitoraci glykemie Enlite bal. Ăˇ 5 ks MMT-7008A</t>
  </si>
  <si>
    <t>ZR471</t>
  </si>
  <si>
    <t>Skalpel jednorĂˇzovĂ˝ prazisa sterilnĂ­ vel. ÄŤepelky 11 bal. Ăˇ 10 ks 11.000.00.511</t>
  </si>
  <si>
    <t>ZN890</t>
  </si>
  <si>
    <t>Sonda pro enterĂˇlnĂ­ vĂ˝Ĺľivu graduovanĂˇ 4F /40 cm PVC 310.04</t>
  </si>
  <si>
    <t>Sonda pro enterĂˇlnĂ­ vĂ˝Ĺľivu graduovanĂˇ 4F /40 cm PVC bal. Ăˇ 50 KS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</si>
  <si>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</si>
  <si>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</si>
  <si>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</si>
  <si>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</si>
  <si>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ZB543</t>
  </si>
  <si>
    <t>Souprava odbÄ›rovĂˇ tracheĂˇlnĂ­ na odbÄ›r sekretu G05206</t>
  </si>
  <si>
    <t>ZB488</t>
  </si>
  <si>
    <t>Sprej cavilon 28 ml bal. Ăˇ 12 ks 3346E</t>
  </si>
  <si>
    <t>ZB798</t>
  </si>
  <si>
    <t>StĹ™Ă­kaÄŤka injekÄŤnĂ­ 2-dĂ­lnĂˇ 20 ml LL Inject Solo 4606736V</t>
  </si>
  <si>
    <t>StĹ™Ă­kaÄŤka injekÄŤnĂ­ 3-dĂ­lnĂˇ 1 ml L tuberculin bez jehly, centrickĂˇ ĹˇpiÄŤka, bezzbytkovĂˇ, bal. Ăˇ 100 ks</t>
  </si>
  <si>
    <t>ZH168</t>
  </si>
  <si>
    <t>StĹ™Ă­kaÄŤka injekÄŤnĂ­ 3-dĂ­lnĂˇ 1 ml L tuberculin s jehlou KD-JECT III 26G x 1/2" 0,45 x 12 mm 831786</t>
  </si>
  <si>
    <t>StĹ™Ă­kaÄŤka injekÄŤnĂ­ 3-dĂ­lnĂˇ 1 ml L tuberculin s jehlou KD-JECT III graduovĂˇnĂ­ Ăˇ 0,1 ml 26G x 1/2" 0,45 x 12 mm 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</si>
  <si>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</si>
  <si>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</si>
  <si>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</si>
  <si>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</si>
  <si>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</si>
  <si>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</si>
  <si>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</si>
  <si>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</si>
  <si>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</si>
  <si>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</si>
  <si>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ZB257</t>
  </si>
  <si>
    <t>StĹ™Ă­kaÄŤka injekÄŤnĂ­ 3-dĂ­lnĂˇ 50/60 ml LL, Injectomat-Spritze Orange, stĂ­nÄ›nĂˇ, bal. Ăˇ 100 ks 9000731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</si>
  <si>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</si>
  <si>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</si>
  <si>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</si>
  <si>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</si>
  <si>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ZC847</t>
  </si>
  <si>
    <t>SystĂ©m odsĂˇvacĂ­ uzavĹ™enĂ˝ TC KimVent CH5  neo / pedi Y adaptĂ©r 30,5 cm 195-5</t>
  </si>
  <si>
    <t>ZB095</t>
  </si>
  <si>
    <t>SystĂ©m odsĂˇvacĂ­ uzavĹ™enĂ˝ TC KimVent CH6 neo / pedi 30,5 cm bal. Ăˇ 10 ks 196-5</t>
  </si>
  <si>
    <t>ZB195</t>
  </si>
  <si>
    <t>SystĂ©m odsĂˇvacĂ­ uzavĹ™enĂ˝ TC KimVent CH8 neo / pedi 30,5 cm 198-5</t>
  </si>
  <si>
    <t>ZB395</t>
  </si>
  <si>
    <t>Tampon odbÄ›rovĂ˝ transystem Amies pĹŻda plastovĂˇ tyÄŤinka 48 hod. mikrobiologickĂ© vyĹˇetĹ™enĂ­ 1601</t>
  </si>
  <si>
    <t>ZE783</t>
  </si>
  <si>
    <t>Trn na vak jednosmÄ›rnĂ˝ 2309E</t>
  </si>
  <si>
    <t>ZD147</t>
  </si>
  <si>
    <t>Trokar hrudnĂ­ 8F 8 cm pro novor.s kon.hrotem, RTG kontrastnĂ­ bal. Ăˇ 15 ks 625.08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</si>
  <si>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</si>
  <si>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</si>
  <si>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</si>
  <si>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</si>
  <si>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ZD477</t>
  </si>
  <si>
    <t>Vak dĂ˝chacĂ­ 1000 ml zdrsnÄ›nĂ˝ ĹˇedĂ˝ V00142</t>
  </si>
  <si>
    <t>ZF442</t>
  </si>
  <si>
    <t>Vak dĂ˝chacĂ­ 2000 ml 2820</t>
  </si>
  <si>
    <t>ZR239</t>
  </si>
  <si>
    <t>Ventil  exp.  pro Babylog VN 500, sterilizovatelnĂ˝ 8415270</t>
  </si>
  <si>
    <t>ZS181</t>
  </si>
  <si>
    <t>Ventil expiraÄŤnĂ­ neonatĂˇlnĂ­ EVE k ventilĂˇtoru EVE Neo Stephan, distĂˇlnĂ­, jednorĂˇzovĂ˝, bal. Ăˇ 6 ks 107061081</t>
  </si>
  <si>
    <t>ZI682</t>
  </si>
  <si>
    <t>ZĂˇtka ke kapilĂˇĹ™e Ăˇ 500 ks (8153) 110180</t>
  </si>
  <si>
    <t>ZP077</t>
  </si>
  <si>
    <t>Zkumavka 15 ml PP 101/16,5 mm bĂ­lĂ˝ ĹˇroubovĂ˝ uzĂˇvÄ›r sterilnĂ­ jednotlivÄ› balenĂˇ, tekutĂ˝ materiĂˇl na bakteriolog. vyĹˇetĹ™enĂ­ 10362/MO/SG/CS</t>
  </si>
  <si>
    <t>ZB760</t>
  </si>
  <si>
    <t>Zkumavka ÄŤervenĂˇ 3 ml 454095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</si>
  <si>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</si>
  <si>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</si>
  <si>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</si>
  <si>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</si>
  <si>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</si>
  <si>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</si>
  <si>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ZB533</t>
  </si>
  <si>
    <t>Zkumavka na kovy 6 ml 456080</t>
  </si>
  <si>
    <t>ZB336</t>
  </si>
  <si>
    <t>Zkumavka odbÄ›rovĂˇ 1 ml tapval koagulace modrĂˇ bal. Ăˇ 50 ks (Aquisel) 13060</t>
  </si>
  <si>
    <t>Zkumavka odbÄ›rovĂˇ Vacuette ĹˇedĂˇ-glykemie 454085</t>
  </si>
  <si>
    <t>ZB776</t>
  </si>
  <si>
    <t>Zkumavka odbÄ›rovĂˇ Vacuette zelenĂˇ 3 ml LH 454082</t>
  </si>
  <si>
    <t>ZI180</t>
  </si>
  <si>
    <t>Zkumavka s mediem + flovakovanĂ˝ tampon eSwab minitip oranĹľovĂ˝ (oko,ucho,krk,nos,dutiny,urogenitĂˇlnĂ­ tra) 491CE.A</t>
  </si>
  <si>
    <t>Zkumavka s mediem+ flovakovanĂ˝ tampon eSwab minitip oranĹľovĂ˝ (oko,ucho,krk,nos,dutiny,urogenitĂˇlnĂ­ tra) 491CE.A</t>
  </si>
  <si>
    <t>Zkumavka zelenĂˇ 3 ml 454082</t>
  </si>
  <si>
    <t>50115063</t>
  </si>
  <si>
    <t>ZPr - vaky, sety (Z528)</t>
  </si>
  <si>
    <t>ZA716</t>
  </si>
  <si>
    <t>Set infuznĂ­ intrafix air bez PVC 180 cm 4063002</t>
  </si>
  <si>
    <t>ZS884</t>
  </si>
  <si>
    <t>Set infuznĂ­ pro podĂˇvĂˇnĂ­ parenterĂˇlnĂ­ vĂ˝Ĺľivy Infudrop AIR Nitro P, stĂ­nÄ›nĂ˝, dĂ©lka 175 cm, bal. Ăˇ 50 ks 2886432</t>
  </si>
  <si>
    <t>ZE079</t>
  </si>
  <si>
    <t>Set transfĂşznĂ­ non PVC s odvzduĹˇnÄ›nĂ­m a bakteriĂˇlnĂ­m filtrem ZAR-I-TS</t>
  </si>
  <si>
    <t>50115064</t>
  </si>
  <si>
    <t>ZPr - šicí materiál (Z529)</t>
  </si>
  <si>
    <t>ZA878</t>
  </si>
  <si>
    <t>Ĺ itĂ­ ethilon bl 4-0 bal. Ăˇ 12 ks (W319) 662G</t>
  </si>
  <si>
    <t>ZA999</t>
  </si>
  <si>
    <t>Jehla injekÄŤnĂ­ 0,5 x 16 mm oranĹľovĂˇ 4657853</t>
  </si>
  <si>
    <t>ZA835</t>
  </si>
  <si>
    <t>Jehla injekÄŤnĂ­ 0,6 x 25 mm modrĂˇ 4657667</t>
  </si>
  <si>
    <t>ZA925</t>
  </si>
  <si>
    <t>Jehla spinĂˇlnĂ­ spinocan 22 G x 40 mm ÄŤernĂˇ bal. Ăˇ 25 ks 4507401-13</t>
  </si>
  <si>
    <t>ZB854</t>
  </si>
  <si>
    <t>Jehla surecan 90Â°G20 ĹľlutĂˇ zahnutĂˇ 25 mm ke krĂˇtkodobĂ© infuzi bal. Ăˇ 50 ks 4439945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</si>
  <si>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</si>
  <si>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</si>
  <si>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</si>
  <si>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</si>
  <si>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</si>
  <si>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</si>
  <si>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Rukavice vyĹˇetĹ™ovacĂ­ nitril basic bez pudru modrĂ© L bal. Ăˇ 200 ks 44752</t>
  </si>
  <si>
    <t>ZO256</t>
  </si>
  <si>
    <t>Rukavice vyĹˇetĹ™ovacĂ­ nitril bez pudru nesterilnĂ­ sempercare Soft rĹŻĹľovĂ© bal. Ăˇ 200 ks vel. M 34432 - pouze pro novorozence</t>
  </si>
  <si>
    <t>ZT078</t>
  </si>
  <si>
    <t>Rukavice vyĹˇetĹ™ovacĂ­ nitril GLOVE nesterilnĂ­ svÄ›tle modrĂ© L</t>
  </si>
  <si>
    <t>ZO257</t>
  </si>
  <si>
    <t>Rukavice vyĹˇetĹ™ovacĂ­ nitril sempercare bez pudru Soft rĹŻĹľovĂ© bal. Ăˇ 200 ks vel. L 34433 - pouze pro novorozence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</si>
  <si>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</si>
  <si>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</si>
  <si>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</si>
  <si>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</si>
  <si>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</si>
  <si>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bal. Ăˇ 8 ks 1270.03</t>
  </si>
  <si>
    <t>ZP085</t>
  </si>
  <si>
    <t>Katetr pupeÄŤnĂ­ jednocestnĂ˝ 4,0 Fr x 40 cm 1270.04</t>
  </si>
  <si>
    <t>ZC618</t>
  </si>
  <si>
    <t>Mikrokatetr jednocestnĂ˝ premicath 1F 28G/20 cm neonatĂˇl. k parent. vĂ˝ĹľivÄ› PUR 1261.203</t>
  </si>
  <si>
    <t>50115079</t>
  </si>
  <si>
    <t>ZPr - internzivní péče (Z542)</t>
  </si>
  <si>
    <t>ZM997</t>
  </si>
  <si>
    <t>Blok vĂ˝dechovĂ˝ autoklĂˇvovatelnĂ˝ k ventilĂˇtoru Fabian 7360</t>
  </si>
  <si>
    <t>ZN183</t>
  </si>
  <si>
    <t>DrĹľĂˇk injekÄŤnĂ­ch stĹ™Ă­kaÄŤek do inkubĂˇtoru 5905</t>
  </si>
  <si>
    <t>ZC905</t>
  </si>
  <si>
    <t>Hadice silikon 7 x 11,0 x 2,00 mm Ăˇ 10 m pro drenĂˇĹľ tÄ›l.dutin KVS60-070110</t>
  </si>
  <si>
    <t>ZN608</t>
  </si>
  <si>
    <t>KlobouÄŤek intranasĂˇlnĂ­ bez stĹ™Ă­kaÄŤky bal. Ăˇ 25 ks MAD 300</t>
  </si>
  <si>
    <t>ZQ043</t>
  </si>
  <si>
    <t>Okruh dĂ˝chacĂ­ jednorĂˇzovĂ˝ BTS1181A vyhĹ™. okruh 120 cm AIRcon, HFO k ventilĂˇtoru Fabian bal. Ăˇ 10 ks 270.754</t>
  </si>
  <si>
    <t>ZR311</t>
  </si>
  <si>
    <t>Okruh dĂ˝chacĂ­ nevyhĹ™Ă­vanĂ˝  BTS100, pro pro  transportnĂ­ ventilĂˇtor  Fabian nCPAP Evolution 120 cm, jednorĂˇzovĂ˝, bal. Ăˇ 10 ks 270.330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</si>
  <si>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</si>
  <si>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</si>
  <si>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ZP783</t>
  </si>
  <si>
    <t>PĹ™evodnĂ­k tlakovĂ˝ arteriĂˇlnĂ­ 158 cm jednokomorovĂ˝ 2 ml 1 linka pediatrickĂ˝ uzavĹ™enĂ˝ systĂ©m Argon Safedraw P set bal. Ăˇ 5 ks ARG:688600</t>
  </si>
  <si>
    <t>ZD478</t>
  </si>
  <si>
    <t>PĹ™evodnĂ­k tlakovĂ˝ arteriĂˇlnĂ­ 90 cm jednokom. pediatrickĂ˝ 1 linka bal. Ăˇ 20 ks T432105A</t>
  </si>
  <si>
    <t>ZM993</t>
  </si>
  <si>
    <t>Senzor prĹŻtokovĂ˝ novorozeneckĂ˝ autoklĂˇvovatelnĂ˝ k ventilĂˇtoru Fabian 1031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</si>
  <si>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</si>
  <si>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</si>
  <si>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</si>
  <si>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</si>
  <si>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</si>
  <si>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</si>
  <si>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</si>
  <si>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</si>
  <si>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</si>
  <si>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</si>
  <si>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</si>
  <si>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</si>
  <si>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</si>
  <si>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</si>
  <si>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</si>
  <si>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</si>
  <si>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</si>
  <si>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</si>
  <si>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</si>
  <si>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</si>
  <si>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</si>
  <si>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</si>
  <si>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</si>
  <si>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</si>
  <si>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</si>
  <si>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</si>
  <si>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</si>
  <si>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</si>
  <si>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</si>
  <si>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</si>
  <si>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</si>
  <si>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</si>
  <si>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</si>
  <si>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Doušková Kristýna</t>
  </si>
  <si>
    <t>Gromská Zuzana</t>
  </si>
  <si>
    <t>Vránová Ivana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</si>
  <si>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</si>
  <si>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</si>
  <si>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</si>
  <si>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</si>
  <si>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</si>
  <si>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</si>
  <si>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</si>
  <si>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</si>
  <si>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</si>
  <si>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SYNAGIS</t>
  </si>
  <si>
    <t>2</t>
  </si>
  <si>
    <t>0007957</t>
  </si>
  <si>
    <t>Erytrocyty deleukotizované</t>
  </si>
  <si>
    <t>0407942</t>
  </si>
  <si>
    <t>Příplatek za ozáření</t>
  </si>
  <si>
    <t>V</t>
  </si>
  <si>
    <t>09111</t>
  </si>
  <si>
    <t>ODBĚR KAPILÁRNÍ KRVE</t>
  </si>
  <si>
    <t>09117</t>
  </si>
  <si>
    <t>ODBĚR KRVE ZE ŽÍLY U DÍTĚTĚ DO 10 LET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</si>
  <si>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</si>
  <si>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</si>
  <si>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</si>
  <si>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</si>
  <si>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</si>
  <si>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</si>
  <si>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</si>
  <si>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</si>
  <si>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</si>
  <si>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</si>
  <si>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</si>
  <si>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</si>
  <si>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</si>
  <si>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</si>
  <si>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</si>
  <si>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</si>
  <si>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</si>
  <si>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</si>
  <si>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</si>
  <si>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</si>
  <si>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</si>
  <si>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</si>
  <si>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02125</t>
  </si>
  <si>
    <t>OČKOVÁNÍ VČETNĚ OČKOVACÍ LÁTKY, KTERÁ JE HRAZENA Z</t>
  </si>
  <si>
    <t>34046</t>
  </si>
  <si>
    <t>SCREENING VROZENÉ KATARAKTY</t>
  </si>
  <si>
    <t>02210</t>
  </si>
  <si>
    <t>ODBĚR PRO NOVOROZENECKÝ SCREENING NEBO RESCREENING</t>
  </si>
  <si>
    <t>09614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</si>
  <si>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</si>
  <si>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</si>
  <si>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</si>
  <si>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DK: Dětská klinika</t>
  </si>
  <si>
    <t>09561</t>
  </si>
  <si>
    <t>VYBAVENÍ PACIENTA PRO PÉČI MIMO ZDRAVOTNICKÉ ZAŘÍZ</t>
  </si>
  <si>
    <t>3F4</t>
  </si>
  <si>
    <t>0005114</t>
  </si>
  <si>
    <t>TARGOCID</t>
  </si>
  <si>
    <t>0016600</t>
  </si>
  <si>
    <t>UNASYN</t>
  </si>
  <si>
    <t>0026039</t>
  </si>
  <si>
    <t>0064831</t>
  </si>
  <si>
    <t>0072972</t>
  </si>
  <si>
    <t>AMOKSIKLAV 1,2 G</t>
  </si>
  <si>
    <t>0072973</t>
  </si>
  <si>
    <t>0083487</t>
  </si>
  <si>
    <t>MERONEM</t>
  </si>
  <si>
    <t>0092206</t>
  </si>
  <si>
    <t>0096413</t>
  </si>
  <si>
    <t>0096414</t>
  </si>
  <si>
    <t>GENTAMICIN LEK</t>
  </si>
  <si>
    <t>0142077</t>
  </si>
  <si>
    <t>TIENAM</t>
  </si>
  <si>
    <t>0156258</t>
  </si>
  <si>
    <t>VANCOMYCIN KABI</t>
  </si>
  <si>
    <t>0136083</t>
  </si>
  <si>
    <t>AMPICILLIN/SULBACTAM IBI</t>
  </si>
  <si>
    <t>0162496</t>
  </si>
  <si>
    <t>TAZIP</t>
  </si>
  <si>
    <t>0201030</t>
  </si>
  <si>
    <t>0064835</t>
  </si>
  <si>
    <t>0113453</t>
  </si>
  <si>
    <t>0166265</t>
  </si>
  <si>
    <t>0201961</t>
  </si>
  <si>
    <t>0201958</t>
  </si>
  <si>
    <t>0007955</t>
  </si>
  <si>
    <t>0107959</t>
  </si>
  <si>
    <t>Trombocyty z aferézy deleukotizované</t>
  </si>
  <si>
    <t>0107960</t>
  </si>
  <si>
    <t>3</t>
  </si>
  <si>
    <t>0029784</t>
  </si>
  <si>
    <t>SOUPRAVA K SUPRAPUBICKÉ DRENÁŽI 4441036</t>
  </si>
  <si>
    <t>0056344</t>
  </si>
  <si>
    <t>SADA PUNKČNÍ SUPRAPUBICKÁ - EASYCYST, 170718..1707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</si>
  <si>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</si>
  <si>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</si>
  <si>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</si>
  <si>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</si>
  <si>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</si>
  <si>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</si>
  <si>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56133</t>
  </si>
  <si>
    <t>VENTRIKULOSTOMIE III. - STOOCKEY- SCARFF</t>
  </si>
  <si>
    <t>56169</t>
  </si>
  <si>
    <t>VENTRIKULOSKOPIE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</si>
  <si>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</si>
  <si>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</si>
  <si>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</si>
  <si>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</si>
  <si>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</si>
  <si>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(DRG) PORODNÍ VÁHA NOVOROZENCE OD 2000 DO 2499 GRA</t>
  </si>
  <si>
    <t>34450</t>
  </si>
  <si>
    <t>(DRG) PORODNÍ VÁHA NOVOROZENCE POD 750 GRAMŮ</t>
  </si>
  <si>
    <t>34455</t>
  </si>
  <si>
    <t>(DRG) PORODNÍ VÁHA NOVOROZENCE NAD 2499 GRAMŮ</t>
  </si>
  <si>
    <t>09135</t>
  </si>
  <si>
    <t>UZ VYŠETŘENÍ POUZE JEDNOHO ORGÁNU V NĚKOLIKA ROVIN</t>
  </si>
  <si>
    <t>99999</t>
  </si>
  <si>
    <t>Nespecifikovany vykon</t>
  </si>
  <si>
    <t>66031</t>
  </si>
  <si>
    <t>PREVENTIVNÍ VYŠETŘENÍ KYČELNÍCH KLOUBŮ U KOJENCE</t>
  </si>
  <si>
    <t>34453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</si>
  <si>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</si>
  <si>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</si>
  <si>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</si>
  <si>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</si>
  <si>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</si>
  <si>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</si>
  <si>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</si>
  <si>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56167</t>
  </si>
  <si>
    <t>VENTRIKULÁRNÍ PUNKCE</t>
  </si>
  <si>
    <t>34451</t>
  </si>
  <si>
    <t>(DRG) PORODNÍ VÁHA NOVOROZENCE OD 750 DO 999 GRAMŮ</t>
  </si>
  <si>
    <t>91905</t>
  </si>
  <si>
    <t>(DRG) GESTAČNÍ STÁŘÍ NOVOROZENCE OD 37. TÝDNE + 0.</t>
  </si>
  <si>
    <t>91904</t>
  </si>
  <si>
    <t>(DRG) GESTAČNÍ STÁŘÍ NOVOROZENCE OD 34. TÝDNE + 0.</t>
  </si>
  <si>
    <t>91903</t>
  </si>
  <si>
    <t>(DRG) GESTAČNÍ STÁŘÍ NOVOROZENCE OD 31. TÝDNE + 0.</t>
  </si>
  <si>
    <t>91901</t>
  </si>
  <si>
    <t>(DRG) GESTAČNÍ STÁŘÍ NOVOROZENCE OD 25. TÝDNE + 0.</t>
  </si>
  <si>
    <t>91902</t>
  </si>
  <si>
    <t>(DRG) GESTAČNÍ STÁŘÍ NOVOROZENCE OD 28. TÝDNE + 0.</t>
  </si>
  <si>
    <t>91711</t>
  </si>
  <si>
    <t>(DRG) ENDOSKOPICKÁ VENTRIKULOCISTERNOSTOMIE</t>
  </si>
  <si>
    <t>3T4</t>
  </si>
  <si>
    <t>0011592</t>
  </si>
  <si>
    <t>METRONIDAZOL B. BRAUN</t>
  </si>
  <si>
    <t>0042144</t>
  </si>
  <si>
    <t>HUMAN ALBUMIN GRIFOLS 20%</t>
  </si>
  <si>
    <t>0065989</t>
  </si>
  <si>
    <t>MYCOMAX</t>
  </si>
  <si>
    <t>0066020</t>
  </si>
  <si>
    <t>0087226</t>
  </si>
  <si>
    <t>0092289</t>
  </si>
  <si>
    <t>EDICIN</t>
  </si>
  <si>
    <t>0131654</t>
  </si>
  <si>
    <t>CEFTAZIDIM KABI</t>
  </si>
  <si>
    <t>0137499</t>
  </si>
  <si>
    <t>0164401</t>
  </si>
  <si>
    <t>0129056</t>
  </si>
  <si>
    <t>0141836</t>
  </si>
  <si>
    <t>AMIKACIN B. BRAUN</t>
  </si>
  <si>
    <t>0156835</t>
  </si>
  <si>
    <t>0195147</t>
  </si>
  <si>
    <t>AMIKACIN MEDOPHARM</t>
  </si>
  <si>
    <t>0183817</t>
  </si>
  <si>
    <t>ARCHIFAR</t>
  </si>
  <si>
    <t>0025670</t>
  </si>
  <si>
    <t>INOMAX</t>
  </si>
  <si>
    <t>0235812</t>
  </si>
  <si>
    <t>0173750</t>
  </si>
  <si>
    <t>0173748</t>
  </si>
  <si>
    <t>0227475</t>
  </si>
  <si>
    <t>0223514</t>
  </si>
  <si>
    <t>0500044</t>
  </si>
  <si>
    <t>0223515</t>
  </si>
  <si>
    <t>0007917</t>
  </si>
  <si>
    <t>Erytrocyty bez buffy coatu</t>
  </si>
  <si>
    <t>0207921</t>
  </si>
  <si>
    <t>Plazma čerstvá zmrazená</t>
  </si>
  <si>
    <t>0012996</t>
  </si>
  <si>
    <t>ZÁSOBNÍK PRO STAPLER LIN. S NOŽEM - TCR,TVR,TRT 55</t>
  </si>
  <si>
    <t>0012999</t>
  </si>
  <si>
    <t>STAPLER LINEÁRNÍ S NOŽEM - TCT55; TLC55 (S PZT 001</t>
  </si>
  <si>
    <t>0068197</t>
  </si>
  <si>
    <t>SYSTÉM HYDROCEPHALNÍ DRENÁŽNÍ</t>
  </si>
  <si>
    <t>0069598</t>
  </si>
  <si>
    <t>SYSTÉM HYDROCEPHALNÍ-SHUNT;PRO-GAV-PEDIATR.,SADA,V</t>
  </si>
  <si>
    <t>0081995</t>
  </si>
  <si>
    <t>NPWT-RENASYS EZ SBĚRNÁ NÁDOBA VELKÁ</t>
  </si>
  <si>
    <t>0082143</t>
  </si>
  <si>
    <t>NPWT-RENASYS F PŘEVAZOVÝ SET VELKÝ L</t>
  </si>
  <si>
    <t>0055779</t>
  </si>
  <si>
    <t>KATETR BROVIAC JEDNOLUMENOVÝ ZAVÁDĚCÍ SET 0600520</t>
  </si>
  <si>
    <t>0194780</t>
  </si>
  <si>
    <t>00671</t>
  </si>
  <si>
    <t>OD TYPU 71 - PRO NEMOCNICE TYPU 3, (KATEGORIE 6) -</t>
  </si>
  <si>
    <t>00675</t>
  </si>
  <si>
    <t>OD TYPU 75 - PRO NEMOCNICE TYPU 3, (KATEGORIE 6) -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</si>
  <si>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</si>
  <si>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</si>
  <si>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</si>
  <si>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</si>
  <si>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</si>
  <si>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</si>
  <si>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56163</t>
  </si>
  <si>
    <t>ZEVNÍ KOMOROVÁ DRENÁŽ NEBO ZAVEDENÍ ČIDLA NA MĚŘEN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</si>
  <si>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</si>
  <si>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</si>
  <si>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</si>
  <si>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</si>
  <si>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</si>
  <si>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</si>
  <si>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</si>
  <si>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</si>
  <si>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51850</t>
  </si>
  <si>
    <t>PŘEVAZ RÁNY METODOU NPWT ZALOŽENÉ NA KONTROLOVANÉM</t>
  </si>
  <si>
    <t>00678</t>
  </si>
  <si>
    <t>OD TYPU 78 - PRO NEMOCNICE TYPU 3, (KATEGORIE 6) -</t>
  </si>
  <si>
    <t>51386</t>
  </si>
  <si>
    <t>SUTURA EV. EXCIZE A SUTURA LÉZE STĚNY ŽALUDKU NEBO</t>
  </si>
  <si>
    <t>51367</t>
  </si>
  <si>
    <t>APENDEKTOMIE NEBO OPERAČNÍ DRENÁŽ PERIAPENDIKULÁRN</t>
  </si>
  <si>
    <t>62310</t>
  </si>
  <si>
    <t>NEKREKTOMIE DO 1% POVRCHU TĚLA</t>
  </si>
  <si>
    <t>51357</t>
  </si>
  <si>
    <t>JEJUNOSTOMIE, ILEOSTOMIE NEBO KOLOSTOMIE, ANTEPOZI</t>
  </si>
  <si>
    <t>00672</t>
  </si>
  <si>
    <t>OD TYPU 72 - PRO NEMOCNICE TYPU 3, (KATEGORIE 6) -</t>
  </si>
  <si>
    <t>34452</t>
  </si>
  <si>
    <t>(DRG) PORODNÍ VÁHA NOVOROZENCE OD 1000 DO 1499 GRA</t>
  </si>
  <si>
    <t>52311</t>
  </si>
  <si>
    <t xml:space="preserve">OPERACE TŘÍSELNÉ NEBO FEMORÁLNÍ NEBO PUPEČNÍ KÝLY </t>
  </si>
  <si>
    <t>51355</t>
  </si>
  <si>
    <t>DVOJ - A VÍCENÁSOBNÁ RESEKCE A (NEBO) ANASTOMÓZA T</t>
  </si>
  <si>
    <t>90905</t>
  </si>
  <si>
    <t>56125</t>
  </si>
  <si>
    <t>OPERAČNÍ REVIZE NEBO ZAVEDENÍ DRENÁŽE MOZKOMÍŠNÍHO</t>
  </si>
  <si>
    <t>52221</t>
  </si>
  <si>
    <t>ATRESIE TENKÉHO STŘEVA VČETNĚ DUODENA U NOVOROZENC</t>
  </si>
  <si>
    <t>90955</t>
  </si>
  <si>
    <t>(DRG) VENTILAČNÍ PODPORA U NOVOROZENCŮ</t>
  </si>
  <si>
    <t>34320</t>
  </si>
  <si>
    <t>SELEKTIVNÍ PLICNÍ VAZODILATACE POMOCÍ OXIDU DUSNAT</t>
  </si>
  <si>
    <t>52239</t>
  </si>
  <si>
    <t>KOREKCE VYSOKÉ ANOREKTÁLNÍ MALFORMACE</t>
  </si>
  <si>
    <t>91761</t>
  </si>
  <si>
    <t>(DRG) DERIVAČNÍ STOMIE</t>
  </si>
  <si>
    <t>91900</t>
  </si>
  <si>
    <t>(DRG) GESTAČNÍ STÁŘÍ NOVOROZENCE DO 24. TÝDNE + 6.</t>
  </si>
  <si>
    <t>34045</t>
  </si>
  <si>
    <t>CELOTĚLOVÁ HYPOTERMIE NOVOROZENCE</t>
  </si>
  <si>
    <t>5F1</t>
  </si>
  <si>
    <t>32510</t>
  </si>
  <si>
    <t>ZAVEDENÍ DLOUHODOBÉ KANYLACE CENTRÁLNÍHO ŽILNÍHO S</t>
  </si>
  <si>
    <t>51388</t>
  </si>
  <si>
    <t>GASTROENTEROANASTOMÓZA  NEBO RESEKCE A (NEBO) ANAS</t>
  </si>
  <si>
    <t>51365</t>
  </si>
  <si>
    <t>UZÁVĚR A ÚPRAVA STOMIÍ NA TLUSTÉM STŘEVĚ</t>
  </si>
  <si>
    <t>51361</t>
  </si>
  <si>
    <t>KOLEKTOMIE SUBTOTÁLNÍ S ILEOSTOMIÍ A UZÁVĚREM REKT</t>
  </si>
  <si>
    <t>52231</t>
  </si>
  <si>
    <t>OPERACE OMFALOKÉLY NEBO GASTROSCHÍZY</t>
  </si>
  <si>
    <t>606</t>
  </si>
  <si>
    <t>66021</t>
  </si>
  <si>
    <t>KOMPLEXNÍ VYŠETŘENÍ ORTOPEDEM</t>
  </si>
  <si>
    <t>702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</si>
  <si>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</si>
  <si>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</si>
  <si>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</si>
  <si>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</si>
  <si>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</si>
  <si>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</si>
  <si>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</si>
  <si>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</si>
  <si>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</si>
  <si>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</si>
  <si>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</si>
  <si>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</si>
  <si>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</si>
  <si>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02031</t>
  </si>
  <si>
    <t xml:space="preserve">INTRAOKULÁRNÍ VÝKONY, KROMĚ ČOČKY BEZ CC                                                            </t>
  </si>
  <si>
    <t>02033</t>
  </si>
  <si>
    <t xml:space="preserve">INTRAOKULÁRNÍ VÝKONY, KROMĚ ČOČKY S MCC                                                             </t>
  </si>
  <si>
    <t>03351</t>
  </si>
  <si>
    <t xml:space="preserve">JINÉ PORUCHY UŠÍ, NOSU, ÚST A HRDLA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</si>
  <si>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</si>
  <si>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</si>
  <si>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</si>
  <si>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</si>
  <si>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05471</t>
  </si>
  <si>
    <t xml:space="preserve">JINÉ PORUCHY OBĚHOVÉHO SYSTÉMU BEZ CC                                                               </t>
  </si>
  <si>
    <t>06013</t>
  </si>
  <si>
    <t xml:space="preserve">VELKÉ VÝKONY NA TLUSTÉM A TENKÉM STŘEVU S MCC                                                       </t>
  </si>
  <si>
    <t>06382</t>
  </si>
  <si>
    <t xml:space="preserve">JINÉ PORUCHY TRÁVICÍHO SYSTÉMU S CC      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</si>
  <si>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</si>
  <si>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</si>
  <si>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</si>
  <si>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</si>
  <si>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</si>
  <si>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</si>
  <si>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</si>
  <si>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</si>
  <si>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</si>
  <si>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15631</t>
  </si>
  <si>
    <t xml:space="preserve">NOVOROZENEC, VÁHA PŘI PORODU &lt;=1000G, BEZ ZÁKLADNÍHO VÝKONU B                                       </t>
  </si>
  <si>
    <t>15632</t>
  </si>
  <si>
    <t xml:space="preserve">NOVOROZENEC, VÁHA PŘI PORODU &lt;=1000G, BEZ ZÁKLADNÍHO VÝKONU S                                       </t>
  </si>
  <si>
    <t>15633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</si>
  <si>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</si>
  <si>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</si>
  <si>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</si>
  <si>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</si>
  <si>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</si>
  <si>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15662</t>
  </si>
  <si>
    <t xml:space="preserve">NOVOROZENEC, VÁHA PŘI PORODU 1500-1999G, SE ZÁKLADNÍM VÝKONEM                                       </t>
  </si>
  <si>
    <t>15663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</si>
  <si>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</si>
  <si>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</si>
  <si>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</si>
  <si>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</si>
  <si>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</si>
  <si>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</si>
  <si>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</si>
  <si>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</si>
  <si>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</si>
  <si>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</si>
  <si>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</si>
  <si>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</si>
  <si>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</si>
  <si>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</si>
  <si>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</si>
  <si>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</si>
  <si>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</si>
  <si>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</si>
  <si>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</si>
  <si>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</si>
  <si>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</si>
  <si>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</si>
  <si>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</si>
  <si>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</si>
  <si>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</si>
  <si>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</si>
  <si>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</si>
  <si>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</si>
  <si>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</si>
  <si>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</si>
  <si>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</si>
  <si>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</si>
  <si>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</si>
  <si>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</si>
  <si>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16331</t>
  </si>
  <si>
    <t xml:space="preserve">PORUCHY ČERVENÝCH KRVINEK, KROMĚ SRPKOVITÉ CHUDOKREVNOSTI BEZ                                       </t>
  </si>
  <si>
    <t>16342</t>
  </si>
  <si>
    <t xml:space="preserve">JINÉ PORUCHY KRVE A KRVETVORNÝCH ORGÁNŮ S CC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</si>
  <si>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</si>
  <si>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</si>
  <si>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</si>
  <si>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</si>
  <si>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</si>
  <si>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</si>
  <si>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</si>
  <si>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</si>
  <si>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</si>
  <si>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</si>
  <si>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</si>
  <si>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</si>
  <si>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</si>
  <si>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</si>
  <si>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</si>
  <si>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</si>
  <si>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</si>
  <si>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</si>
  <si>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</si>
  <si>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82036</t>
  </si>
  <si>
    <t>AMPLIFIKACE EXTRAHUMÁNNÍHO GENOMU METODOU MULTIPLE</t>
  </si>
  <si>
    <t>82034</t>
  </si>
  <si>
    <t>IZOLACE DNA PRO VYŠETŘENÍ EXTRAHUMÁNNÍHO GENOMU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</si>
  <si>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</si>
  <si>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</si>
  <si>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</si>
  <si>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</si>
  <si>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</si>
  <si>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</si>
  <si>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</si>
  <si>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</si>
  <si>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</si>
  <si>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</si>
  <si>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</si>
  <si>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</si>
  <si>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</si>
  <si>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</si>
  <si>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</si>
  <si>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</si>
  <si>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94967</t>
  </si>
  <si>
    <t>(VZP) ANEUPLOIDIE CHROMOZOMŮ 13,18,21, X A Y METOD</t>
  </si>
  <si>
    <t>94948</t>
  </si>
  <si>
    <t>(VZP) SIGNÁLNÍ VÝKON - DOVYŠETŘENÍ PACIENTA</t>
  </si>
  <si>
    <t>94231</t>
  </si>
  <si>
    <t>ANALÝZA VARIANT LIDSKÉHO GERMINÁLNÍHO GENOMU NA BI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</si>
  <si>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</si>
  <si>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</si>
  <si>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</si>
  <si>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</si>
  <si>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</si>
  <si>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</si>
  <si>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</si>
  <si>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</si>
  <si>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</si>
  <si>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</si>
  <si>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</si>
  <si>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</si>
  <si>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</si>
  <si>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</si>
  <si>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</si>
  <si>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</si>
  <si>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</si>
  <si>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</si>
  <si>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</si>
  <si>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</si>
  <si>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</si>
  <si>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</si>
  <si>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</si>
  <si>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</si>
  <si>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</si>
  <si>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</si>
  <si>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</si>
  <si>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</si>
  <si>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</si>
  <si>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</si>
  <si>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</si>
  <si>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</si>
  <si>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</si>
  <si>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</si>
  <si>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96713</t>
  </si>
  <si>
    <t>ZHOTOVENÍ NÁTĚRU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</si>
  <si>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</si>
  <si>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</si>
  <si>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</si>
  <si>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</si>
  <si>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</si>
  <si>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</si>
  <si>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</si>
  <si>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</si>
  <si>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</si>
  <si>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</si>
  <si>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96413</t>
  </si>
  <si>
    <t>KVANTITATIVNÍ STANOVENÍ AKTIVITY G-6-PD</t>
  </si>
  <si>
    <t>96519</t>
  </si>
  <si>
    <t>KVANTITATIVNÍ STANOVENÍ AKTIVITY PYRUVATKINÁZ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</si>
  <si>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</si>
  <si>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</si>
  <si>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</si>
  <si>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</si>
  <si>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</si>
  <si>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</si>
  <si>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</si>
  <si>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</si>
  <si>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</si>
  <si>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</si>
  <si>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</si>
  <si>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</si>
  <si>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</si>
  <si>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</si>
  <si>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</si>
  <si>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</si>
  <si>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</si>
  <si>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</si>
  <si>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</si>
  <si>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</si>
  <si>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</si>
  <si>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</si>
  <si>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</si>
  <si>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</si>
  <si>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</si>
  <si>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</si>
  <si>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</si>
  <si>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</si>
  <si>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</si>
  <si>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</si>
  <si>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</si>
  <si>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</si>
  <si>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</si>
  <si>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</si>
  <si>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</si>
  <si>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</si>
  <si>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</si>
  <si>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</si>
  <si>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</si>
  <si>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</si>
  <si>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</si>
  <si>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</si>
  <si>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</si>
  <si>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</si>
  <si>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</si>
  <si>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</si>
  <si>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</si>
  <si>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</si>
  <si>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</si>
  <si>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</si>
  <si>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</si>
  <si>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</si>
  <si>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81617</t>
  </si>
  <si>
    <t>TUKY NEBO ZBYTKY POTRAVY VE STOLICI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</si>
  <si>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</si>
  <si>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</si>
  <si>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</si>
  <si>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</si>
  <si>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</si>
  <si>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</si>
  <si>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</si>
  <si>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</si>
  <si>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</si>
  <si>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</si>
  <si>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</si>
  <si>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</si>
  <si>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</si>
  <si>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</si>
  <si>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</si>
  <si>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</si>
  <si>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</si>
  <si>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</si>
  <si>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</si>
  <si>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</si>
  <si>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</si>
  <si>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</si>
  <si>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</si>
  <si>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</si>
  <si>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</si>
  <si>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</si>
  <si>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</si>
  <si>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</si>
  <si>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</si>
  <si>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</si>
  <si>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</si>
  <si>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</si>
  <si>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</si>
  <si>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</si>
  <si>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</si>
  <si>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</si>
  <si>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</si>
  <si>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</si>
  <si>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</si>
  <si>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</si>
  <si>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</si>
  <si>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</si>
  <si>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</si>
  <si>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</si>
  <si>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</si>
  <si>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</si>
  <si>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</si>
  <si>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</si>
  <si>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</si>
  <si>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</si>
  <si>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</si>
  <si>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</si>
  <si>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</si>
  <si>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</si>
  <si>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</si>
  <si>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</si>
  <si>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</si>
  <si>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</si>
  <si>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</si>
  <si>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</si>
  <si>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</si>
  <si>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</si>
  <si>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</si>
  <si>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</si>
  <si>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</si>
  <si>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</si>
  <si>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</si>
  <si>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</si>
  <si>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</si>
  <si>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</si>
  <si>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</si>
  <si>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</si>
  <si>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</si>
  <si>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</si>
  <si>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</si>
  <si>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</si>
  <si>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</si>
  <si>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</si>
  <si>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</si>
  <si>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</si>
  <si>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</si>
  <si>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</si>
  <si>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</si>
  <si>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</si>
  <si>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</si>
  <si>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</si>
  <si>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</si>
  <si>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</si>
  <si>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</si>
  <si>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</si>
  <si>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</si>
  <si>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</si>
  <si>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</si>
  <si>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</si>
  <si>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</si>
  <si>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</si>
  <si>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</si>
  <si>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</si>
  <si>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</si>
  <si>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</si>
  <si>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</si>
  <si>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</si>
  <si>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</si>
  <si>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</si>
  <si>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</si>
  <si>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</si>
  <si>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</si>
  <si>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</si>
  <si>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</si>
  <si>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</si>
  <si>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</si>
  <si>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</si>
  <si>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</si>
  <si>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</si>
  <si>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</si>
  <si>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</si>
  <si>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</si>
  <si>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</si>
  <si>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</si>
  <si>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</si>
  <si>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</si>
  <si>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</si>
  <si>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</si>
  <si>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</si>
  <si>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</si>
  <si>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</si>
  <si>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</si>
  <si>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</si>
  <si>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</si>
  <si>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</si>
  <si>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</si>
  <si>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</si>
  <si>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</si>
  <si>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</si>
  <si>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</si>
  <si>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</si>
  <si>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</si>
  <si>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</si>
  <si>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</si>
  <si>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</si>
  <si>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</si>
  <si>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</si>
  <si>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</si>
  <si>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</si>
  <si>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</si>
  <si>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</si>
  <si>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</si>
  <si>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</si>
  <si>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</si>
  <si>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</si>
  <si>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</si>
  <si>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</si>
  <si>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</si>
  <si>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</si>
  <si>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</si>
  <si>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</si>
  <si>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</si>
  <si>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</si>
  <si>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</si>
  <si>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</si>
  <si>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</si>
  <si>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</si>
  <si>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</si>
  <si>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</si>
  <si>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</si>
  <si>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</si>
  <si>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</si>
  <si>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</si>
  <si>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</si>
  <si>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</si>
  <si>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</si>
  <si>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</si>
  <si>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</si>
  <si>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</si>
  <si>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</si>
  <si>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</si>
  <si>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</si>
  <si>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</si>
  <si>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</si>
  <si>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</si>
  <si>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</si>
  <si>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</si>
  <si>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</si>
  <si>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</si>
  <si>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</si>
  <si>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</si>
  <si>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</si>
  <si>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</si>
  <si>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</si>
  <si>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</si>
  <si>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</si>
  <si>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</si>
  <si>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</si>
  <si>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</si>
  <si>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</si>
  <si>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</si>
  <si>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</si>
  <si>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</si>
  <si>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</si>
  <si>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</si>
  <si>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</si>
  <si>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</si>
  <si>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</si>
  <si>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</si>
  <si>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</si>
  <si>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</si>
  <si>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</si>
  <si>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</si>
  <si>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</si>
  <si>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</si>
  <si>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</si>
  <si>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</si>
  <si>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</si>
  <si>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</si>
  <si>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</si>
  <si>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</si>
  <si>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</si>
  <si>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</si>
  <si>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</si>
  <si>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</si>
  <si>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</si>
  <si>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</si>
  <si>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</si>
  <si>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</si>
  <si>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</si>
  <si>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</si>
  <si>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</si>
  <si>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</si>
  <si>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</si>
  <si>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</si>
  <si>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</si>
  <si>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</si>
  <si>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</si>
  <si>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</si>
  <si>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</si>
  <si>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</si>
  <si>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</si>
  <si>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0045123</t>
  </si>
  <si>
    <t>0065978</t>
  </si>
  <si>
    <t>DOTAREM</t>
  </si>
  <si>
    <t>0077019</t>
  </si>
  <si>
    <t>ULTRAVIST 370</t>
  </si>
  <si>
    <t>0077024</t>
  </si>
  <si>
    <t>ULTRAVIST 300</t>
  </si>
  <si>
    <t>0093626</t>
  </si>
  <si>
    <t>0151208</t>
  </si>
  <si>
    <t>0224707</t>
  </si>
  <si>
    <t>ULTRAVIST</t>
  </si>
  <si>
    <t>0224716</t>
  </si>
  <si>
    <t>0224709</t>
  </si>
  <si>
    <t>0224696</t>
  </si>
  <si>
    <t>0224708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</si>
  <si>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</si>
  <si>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</si>
  <si>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</si>
  <si>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</si>
  <si>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</si>
  <si>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</si>
  <si>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</si>
  <si>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</si>
  <si>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</si>
  <si>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</si>
  <si>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</si>
  <si>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</si>
  <si>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</si>
  <si>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</si>
  <si>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</si>
  <si>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</si>
  <si>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</si>
  <si>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</si>
  <si>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</si>
  <si>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</si>
  <si>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</si>
  <si>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</si>
  <si>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</si>
  <si>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</si>
  <si>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</si>
  <si>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</si>
  <si>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</si>
  <si>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</si>
  <si>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</si>
  <si>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</si>
  <si>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</si>
  <si>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</si>
  <si>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</si>
  <si>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</si>
  <si>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</si>
  <si>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</si>
  <si>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</si>
  <si>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</si>
  <si>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</si>
  <si>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</si>
  <si>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</si>
  <si>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</si>
  <si>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</si>
  <si>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</si>
  <si>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</si>
  <si>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</si>
  <si>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</si>
  <si>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</si>
  <si>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</si>
  <si>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</si>
  <si>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</si>
  <si>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</si>
  <si>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</si>
  <si>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</si>
  <si>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</si>
  <si>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</si>
  <si>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</si>
  <si>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</si>
  <si>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89155</t>
  </si>
  <si>
    <t>RTG VYŠETŘENÍ TLUSTÉHO STŘEVA</t>
  </si>
  <si>
    <t>89411</t>
  </si>
  <si>
    <t>PŘEHLEDNÁ  ČI SELEKTIVNÍ ANGIOGRAFIE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</si>
  <si>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</si>
  <si>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</si>
  <si>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</si>
  <si>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</si>
  <si>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</si>
  <si>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</si>
  <si>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</si>
  <si>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</si>
  <si>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</si>
  <si>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</si>
  <si>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</si>
  <si>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</si>
  <si>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</si>
  <si>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</si>
  <si>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</si>
  <si>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</si>
  <si>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</si>
  <si>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</si>
  <si>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</si>
  <si>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</si>
  <si>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</si>
  <si>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</si>
  <si>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</si>
  <si>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</si>
  <si>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</si>
  <si>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</si>
  <si>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</si>
  <si>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</si>
  <si>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</si>
  <si>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</si>
  <si>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</si>
  <si>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</si>
  <si>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</si>
  <si>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</si>
  <si>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</si>
  <si>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</si>
  <si>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</si>
  <si>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</si>
  <si>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</si>
  <si>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</si>
  <si>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</si>
  <si>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</si>
  <si>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</si>
  <si>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</si>
  <si>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</si>
  <si>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</si>
  <si>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</si>
  <si>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</si>
  <si>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</si>
  <si>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</si>
  <si>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</si>
  <si>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</si>
  <si>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</si>
  <si>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</si>
  <si>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</si>
  <si>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</si>
  <si>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</si>
  <si>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</si>
  <si>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</si>
  <si>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</si>
  <si>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</si>
  <si>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</si>
  <si>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</si>
  <si>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</si>
  <si>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</si>
  <si>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</si>
  <si>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</si>
  <si>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</si>
  <si>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</si>
  <si>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</si>
  <si>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</si>
  <si>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</si>
  <si>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</si>
  <si>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</si>
  <si>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</si>
  <si>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</si>
  <si>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</si>
  <si>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</si>
  <si>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</si>
  <si>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</si>
  <si>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</si>
  <si>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</si>
  <si>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</si>
  <si>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</si>
  <si>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</si>
  <si>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</si>
  <si>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</si>
  <si>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</si>
  <si>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</si>
  <si>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</si>
  <si>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</si>
  <si>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</si>
  <si>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</si>
  <si>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</si>
  <si>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</si>
  <si>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</si>
  <si>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</si>
  <si>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</si>
  <si>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</si>
  <si>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</si>
  <si>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</si>
  <si>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</si>
  <si>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</si>
  <si>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</si>
  <si>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</si>
  <si>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</si>
  <si>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</si>
  <si>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</si>
  <si>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</si>
  <si>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</si>
  <si>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</si>
  <si>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</si>
  <si>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</si>
  <si>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</si>
  <si>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</si>
  <si>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</si>
  <si>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</si>
  <si>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</si>
  <si>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</si>
  <si>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</si>
  <si>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</si>
  <si>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</si>
  <si>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</si>
  <si>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</si>
  <si>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</si>
  <si>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</si>
  <si>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</si>
  <si>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</si>
  <si>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</si>
  <si>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</si>
  <si>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</si>
  <si>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</si>
  <si>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</si>
  <si>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</si>
  <si>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</si>
  <si>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</si>
  <si>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</si>
  <si>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</si>
  <si>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</si>
  <si>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</si>
  <si>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</si>
  <si>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</si>
  <si>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</si>
  <si>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</si>
  <si>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</si>
  <si>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</si>
  <si>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</si>
  <si>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</si>
  <si>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</si>
  <si>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</si>
  <si>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</si>
  <si>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</si>
  <si>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</si>
  <si>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</si>
  <si>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</si>
  <si>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</si>
  <si>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</si>
  <si>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</si>
  <si>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</si>
  <si>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94191</t>
  </si>
  <si>
    <t>FOTOGRAFIE GELU</t>
  </si>
  <si>
    <t>22321</t>
  </si>
  <si>
    <t>URČENÍ SPECIFITY TROMBOCYTÁRNÍ PROTILÁTKY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</si>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</sst>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5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0.54001873794288646</c:v>
                </c:pt>
                <c:pt idx="1">
                  <c:v>0.44440163594585047</c:v>
                </c:pt>
                <c:pt idx="2">
                  <c:v>0.61320909236462706</c:v>
                </c:pt>
                <c:pt idx="3">
                  <c:v>0.62213734723306235</c:v>
                </c:pt>
                <c:pt idx="4">
                  <c:v>0.62687313601590278</c:v>
                </c:pt>
                <c:pt idx="5">
                  <c:v>0.78292315997448825</c:v>
                </c:pt>
                <c:pt idx="6">
                  <c:v>0.8016876593263278</c:v>
                </c:pt>
                <c:pt idx="7">
                  <c:v>0.80902040768396621</c:v>
                </c:pt>
                <c:pt idx="8">
                  <c:v>0.78323913855261296</c:v>
                </c:pt>
                <c:pt idx="9">
                  <c:v>0.75103852863248066</c:v>
                </c:pt>
                <c:pt idx="10">
                  <c:v>0.70944205067932598</c:v>
                </c:pt>
                <c:pt idx="11">
                  <c:v>0.71181293084597996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0.9848993288590604</c:v>
                </c:pt>
                <c:pt idx="1">
                  <c:v>0.99315381104518485</c:v>
                </c:pt>
                <c:pt idx="2">
                  <c:v>0.89171974522292996</c:v>
                </c:pt>
                <c:pt idx="3">
                  <c:v>0.87835008375209378</c:v>
                </c:pt>
                <c:pt idx="4">
                  <c:v>0.860577698886558</c:v>
                </c:pt>
                <c:pt idx="5">
                  <c:v>0.87278180454886278</c:v>
                </c:pt>
                <c:pt idx="6">
                  <c:v>0.8741714995857498</c:v>
                </c:pt>
                <c:pt idx="7">
                  <c:v>0.86893555394641564</c:v>
                </c:pt>
                <c:pt idx="8">
                  <c:v>0.87897727272727277</c:v>
                </c:pt>
                <c:pt idx="9">
                  <c:v>0.88938587149449766</c:v>
                </c:pt>
                <c:pt idx="10">
                  <c:v>0.88364968364968366</c:v>
                </c:pt>
                <c:pt idx="11">
                  <c:v>0.88550217286335109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1" totalsRowShown="0">
  <autoFilter ref="C3:S17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1101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1805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1806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1857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2498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2526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2535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2584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2585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2802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2898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3529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24AEE15-07EF-4CF6-9DC0-05203469C67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103077.36740999998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6150.3999500000027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0.55031149505076016</v>
      </c>
      <c r="E8" s="285">
        <f t="shared" si="0"/>
        <v>0.61145721672306685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0.23884013735215567</v>
      </c>
      <c r="E9" s="285">
        <f>IF(C9=0,0,D9/C9)</f>
        <v>0.7961337911738523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0.53290198753996898</v>
      </c>
      <c r="E11" s="285">
        <f t="shared" si="0"/>
        <v>0.88816997923328167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0.40049582442921389</v>
      </c>
      <c r="E12" s="285">
        <f t="shared" si="0"/>
        <v>0.50061978053651734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4337.9715400000005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77156.776529999988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78869.248999999982</v>
      </c>
      <c r="D18" s="303">
        <f ca="1">IF(ISERROR(VLOOKUP("Výnosy celkem",INDIRECT("HI!$A:$G"),5,0)),0,VLOOKUP("Výnosy celkem",INDIRECT("HI!$A:$G"),5,0))</f>
        <v>73371.803</v>
      </c>
      <c r="E18" s="304">
        <f t="shared" ref="E18:E31" ca="1" si="1">IF(C18=0,0,D18/C18)</f>
        <v>0.93029671171333228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421.19900000000001</v>
      </c>
      <c r="D19" s="284">
        <f ca="1">IF(ISERROR(VLOOKUP("Ambulance *",INDIRECT("HI!$A:$G"),5,0)),0,VLOOKUP("Ambulance *",INDIRECT("HI!$A:$G"),5,0))</f>
        <v>476.33300000000003</v>
      </c>
      <c r="E19" s="285">
        <f t="shared" ca="1" si="1"/>
        <v>1.1308977466708137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1.1308977466708137</v>
      </c>
      <c r="E20" s="285">
        <f t="shared" si="1"/>
        <v>1.1308977466708137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1.1308977466708137</v>
      </c>
      <c r="E21" s="285">
        <f t="shared" si="1"/>
        <v>1.1308977466708137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0.94407740199275469</v>
      </c>
      <c r="E23" s="285">
        <f t="shared" si="1"/>
        <v>1.1106792964620644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78448.049999999988</v>
      </c>
      <c r="D24" s="284">
        <f ca="1">IF(ISERROR(VLOOKUP("Hospitalizace *",INDIRECT("HI!$A:$G"),5,0)),0,VLOOKUP("Hospitalizace *",INDIRECT("HI!$A:$G"),5,0))</f>
        <v>72895.47</v>
      </c>
      <c r="E24" s="285">
        <f ca="1">IF(C24=0,0,D24/C24)</f>
        <v>0.92921965555549202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0.92921965555549202</v>
      </c>
      <c r="E25" s="285">
        <f t="shared" si="1"/>
        <v>0.92921965555549202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2.5439144736842105</v>
      </c>
      <c r="E26" s="285">
        <f t="shared" si="1"/>
        <v>2.5439144736842105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0.90637494158323484</v>
      </c>
      <c r="E28" s="285">
        <f t="shared" ref="E28" si="2">IF(C28=0,0,D28/C28)</f>
        <v>0.90637494158323484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0.99920286966919092</v>
      </c>
      <c r="E29" s="285">
        <f t="shared" si="1"/>
        <v>1.0517924943886221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0.88550217286335109</v>
      </c>
      <c r="E30" s="285">
        <f t="shared" si="1"/>
        <v>0.88550217286335109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0.80843931111098399</v>
      </c>
      <c r="D31" s="289">
        <f>IF(ISERROR(VLOOKUP("Celkem:",'ZV Vyžád.'!$A:$M,7,0)),"",VLOOKUP("Celkem:",'ZV Vyžád.'!$A:$M,7,0))</f>
        <v>0.95249347123909012</v>
      </c>
      <c r="E31" s="285">
        <f t="shared" si="1"/>
        <v>1.1781879705109122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6A63D49-F208-46C6-AA99-3A9F72FDA9A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6748.359190000001</v>
      </c>
      <c r="C5" s="33">
        <v>5039.0581299999994</v>
      </c>
      <c r="D5" s="12"/>
      <c r="E5" s="226">
        <v>6150.3999500000027</v>
      </c>
      <c r="F5" s="32">
        <v>0</v>
      </c>
      <c r="G5" s="225">
        <f>E5-F5</f>
        <v>6150.3999500000027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4256.1946999999991</v>
      </c>
      <c r="C6" s="35">
        <v>4184.0393299999978</v>
      </c>
      <c r="D6" s="12"/>
      <c r="E6" s="227">
        <v>4337.9715400000005</v>
      </c>
      <c r="F6" s="34">
        <v>0</v>
      </c>
      <c r="G6" s="228">
        <f>E6-F6</f>
        <v>4337.9715400000005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61945.391779999998</v>
      </c>
      <c r="C7" s="35">
        <v>68981.096399999995</v>
      </c>
      <c r="D7" s="12"/>
      <c r="E7" s="227">
        <v>77156.776529999988</v>
      </c>
      <c r="F7" s="34">
        <v>0</v>
      </c>
      <c r="G7" s="228">
        <f>E7-F7</f>
        <v>77156.776529999988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11558.262420000017</v>
      </c>
      <c r="C8" s="37">
        <v>13989.547450000007</v>
      </c>
      <c r="D8" s="12"/>
      <c r="E8" s="229">
        <v>15432.219389999986</v>
      </c>
      <c r="F8" s="36">
        <v>0</v>
      </c>
      <c r="G8" s="230">
        <f>E8-F8</f>
        <v>15432.219389999986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84508.208090000015</v>
      </c>
      <c r="C9" s="39">
        <v>92193.741310000012</v>
      </c>
      <c r="D9" s="12"/>
      <c r="E9" s="3">
        <v>103077.36740999998</v>
      </c>
      <c r="F9" s="38">
        <v>0</v>
      </c>
      <c r="G9" s="38">
        <f>E9-F9</f>
        <v>103077.36740999998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410.36799999999999</v>
      </c>
      <c r="C11" s="33">
        <f>IF(ISERROR(VLOOKUP("Celkem:",'ZV Vykáz.-A'!A:H,5,0)),0,VLOOKUP("Celkem:",'ZV Vykáz.-A'!A:H,5,0)/1000)</f>
        <v>421.19900000000001</v>
      </c>
      <c r="D11" s="12"/>
      <c r="E11" s="226">
        <f>IF(ISERROR(VLOOKUP("Celkem:",'ZV Vykáz.-A'!A:H,8,0)),0,VLOOKUP("Celkem:",'ZV Vykáz.-A'!A:H,8,0)/1000)</f>
        <v>476.33300000000003</v>
      </c>
      <c r="F11" s="32">
        <f>C11</f>
        <v>421.19900000000001</v>
      </c>
      <c r="G11" s="225">
        <f>E11-F11</f>
        <v>55.134000000000015</v>
      </c>
      <c r="H11" s="231">
        <f>IF(F11&lt;0.00000001,"",E11/F11)</f>
        <v>1.1308977466708137</v>
      </c>
      <c r="I11" s="225">
        <f>E11-B11</f>
        <v>65.965000000000032</v>
      </c>
      <c r="J11" s="231">
        <f>IF(B11&lt;0.00000001,"",E11/B11)</f>
        <v>1.1607459645976295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75194.97</v>
      </c>
      <c r="C12" s="37">
        <f>IF(ISERROR(VLOOKUP("Celkem",CaseMix!A:D,3,0)),0,VLOOKUP("Celkem",CaseMix!A:D,3,0)*30)</f>
        <v>78448.049999999988</v>
      </c>
      <c r="D12" s="12"/>
      <c r="E12" s="229">
        <f>IF(ISERROR(VLOOKUP("Celkem",CaseMix!A:D,4,0)),0,VLOOKUP("Celkem",CaseMix!A:D,4,0)*30)</f>
        <v>72895.47</v>
      </c>
      <c r="F12" s="36">
        <f>C12</f>
        <v>78448.049999999988</v>
      </c>
      <c r="G12" s="230">
        <f>E12-F12</f>
        <v>-5552.5799999999872</v>
      </c>
      <c r="H12" s="233">
        <f>IF(F12&lt;0.00000001,"",E12/F12)</f>
        <v>0.92921965555549202</v>
      </c>
      <c r="I12" s="230">
        <f>E12-B12</f>
        <v>-2299.5</v>
      </c>
      <c r="J12" s="233">
        <f>IF(B12&lt;0.00000001,"",E12/B12)</f>
        <v>0.96941949707540276</v>
      </c>
    </row>
    <row r="13" spans="1:10" ht="14.45" customHeight="1" thickBot="1" x14ac:dyDescent="0.25">
      <c r="A13" s="4" t="s">
        <v>100</v>
      </c>
      <c r="B13" s="9">
        <f>SUM(B11:B12)</f>
        <v>75605.338000000003</v>
      </c>
      <c r="C13" s="41">
        <f>SUM(C11:C12)</f>
        <v>78869.248999999982</v>
      </c>
      <c r="D13" s="12"/>
      <c r="E13" s="9">
        <f>SUM(E11:E12)</f>
        <v>73371.803</v>
      </c>
      <c r="F13" s="40">
        <f>SUM(F11:F12)</f>
        <v>78869.248999999982</v>
      </c>
      <c r="G13" s="40">
        <f>E13-F13</f>
        <v>-5497.4459999999817</v>
      </c>
      <c r="H13" s="235">
        <f>IF(F13&lt;0.00000001,"",E13/F13)</f>
        <v>0.93029671171333228</v>
      </c>
      <c r="I13" s="40">
        <f>SUM(I11:I12)</f>
        <v>-2233.5349999999999</v>
      </c>
      <c r="J13" s="235">
        <f>IF(B13&lt;0.00000001,"",E13/B13)</f>
        <v>0.97045797216064289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0.89465082397063034</v>
      </c>
      <c r="C15" s="43">
        <f>IF(C9=0,"",C13/C9)</f>
        <v>0.85547291908681056</v>
      </c>
      <c r="D15" s="12"/>
      <c r="E15" s="10">
        <f>IF(E9=0,"",E13/E9)</f>
        <v>0.71181293084598019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3D52510-439C-4548-9BBF-5A828D2BBB2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0.54001873794288646</v>
      </c>
      <c r="C4" s="323">
        <f t="shared" ref="C4:M4" si="0">(C10+C8)/C6</f>
        <v>0.44440163594585047</v>
      </c>
      <c r="D4" s="323">
        <f t="shared" si="0"/>
        <v>0.61320909236462706</v>
      </c>
      <c r="E4" s="323">
        <f t="shared" si="0"/>
        <v>0.62213734723306235</v>
      </c>
      <c r="F4" s="323">
        <f t="shared" si="0"/>
        <v>0.62687313601590278</v>
      </c>
      <c r="G4" s="323">
        <f t="shared" si="0"/>
        <v>0.78292315997448825</v>
      </c>
      <c r="H4" s="323">
        <f t="shared" si="0"/>
        <v>0.8016876593263278</v>
      </c>
      <c r="I4" s="323">
        <f t="shared" si="0"/>
        <v>0.80902040768396621</v>
      </c>
      <c r="J4" s="323">
        <f t="shared" si="0"/>
        <v>0.78323913855261296</v>
      </c>
      <c r="K4" s="323">
        <f t="shared" si="0"/>
        <v>0.75103852863248066</v>
      </c>
      <c r="L4" s="323">
        <f t="shared" si="0"/>
        <v>0.70944205067932598</v>
      </c>
      <c r="M4" s="323">
        <f t="shared" si="0"/>
        <v>0.71181293084597996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7718.2858799999995</v>
      </c>
      <c r="C5" s="323">
        <f>IF(ISERROR(VLOOKUP($A5,'Man Tab'!$A:$Q,COLUMN()+2,0)),0,VLOOKUP($A5,'Man Tab'!$A:$Q,COLUMN()+2,0))</f>
        <v>7596.5339800000002</v>
      </c>
      <c r="D5" s="323">
        <f>IF(ISERROR(VLOOKUP($A5,'Man Tab'!$A:$Q,COLUMN()+2,0)),0,VLOOKUP($A5,'Man Tab'!$A:$Q,COLUMN()+2,0))</f>
        <v>6838.1540100000002</v>
      </c>
      <c r="E5" s="323">
        <f>IF(ISERROR(VLOOKUP($A5,'Man Tab'!$A:$Q,COLUMN()+2,0)),0,VLOOKUP($A5,'Man Tab'!$A:$Q,COLUMN()+2,0))</f>
        <v>7429.1788200000001</v>
      </c>
      <c r="F5" s="323">
        <f>IF(ISERROR(VLOOKUP($A5,'Man Tab'!$A:$Q,COLUMN()+2,0)),0,VLOOKUP($A5,'Man Tab'!$A:$Q,COLUMN()+2,0))</f>
        <v>8021.9838499999996</v>
      </c>
      <c r="G5" s="323">
        <f>IF(ISERROR(VLOOKUP($A5,'Man Tab'!$A:$Q,COLUMN()+2,0)),0,VLOOKUP($A5,'Man Tab'!$A:$Q,COLUMN()+2,0))</f>
        <v>7552.0637200000001</v>
      </c>
      <c r="H5" s="323">
        <f>IF(ISERROR(VLOOKUP($A5,'Man Tab'!$A:$Q,COLUMN()+2,0)),0,VLOOKUP($A5,'Man Tab'!$A:$Q,COLUMN()+2,0))</f>
        <v>9513.1032899999991</v>
      </c>
      <c r="I5" s="323">
        <f>IF(ISERROR(VLOOKUP($A5,'Man Tab'!$A:$Q,COLUMN()+2,0)),0,VLOOKUP($A5,'Man Tab'!$A:$Q,COLUMN()+2,0))</f>
        <v>8134.13814</v>
      </c>
      <c r="J5" s="323">
        <f>IF(ISERROR(VLOOKUP($A5,'Man Tab'!$A:$Q,COLUMN()+2,0)),0,VLOOKUP($A5,'Man Tab'!$A:$Q,COLUMN()+2,0))</f>
        <v>7399.9384700000001</v>
      </c>
      <c r="K5" s="323">
        <f>IF(ISERROR(VLOOKUP($A5,'Man Tab'!$A:$Q,COLUMN()+2,0)),0,VLOOKUP($A5,'Man Tab'!$A:$Q,COLUMN()+2,0))</f>
        <v>14258.756710000001</v>
      </c>
      <c r="L5" s="323">
        <f>IF(ISERROR(VLOOKUP($A5,'Man Tab'!$A:$Q,COLUMN()+2,0)),0,VLOOKUP($A5,'Man Tab'!$A:$Q,COLUMN()+2,0))</f>
        <v>8928.5677500000002</v>
      </c>
      <c r="M5" s="323">
        <f>IF(ISERROR(VLOOKUP($A5,'Man Tab'!$A:$Q,COLUMN()+2,0)),0,VLOOKUP($A5,'Man Tab'!$A:$Q,COLUMN()+2,0))</f>
        <v>9686.6627899999985</v>
      </c>
    </row>
    <row r="6" spans="1:13" ht="14.45" customHeight="1" x14ac:dyDescent="0.2">
      <c r="A6" s="324" t="s">
        <v>97</v>
      </c>
      <c r="B6" s="325">
        <f>B5</f>
        <v>7718.2858799999995</v>
      </c>
      <c r="C6" s="325">
        <f t="shared" ref="C6:M6" si="1">C5+B6</f>
        <v>15314.81986</v>
      </c>
      <c r="D6" s="325">
        <f t="shared" si="1"/>
        <v>22152.973870000002</v>
      </c>
      <c r="E6" s="325">
        <f t="shared" si="1"/>
        <v>29582.152690000003</v>
      </c>
      <c r="F6" s="325">
        <f t="shared" si="1"/>
        <v>37604.13654</v>
      </c>
      <c r="G6" s="325">
        <f t="shared" si="1"/>
        <v>45156.200259999998</v>
      </c>
      <c r="H6" s="325">
        <f t="shared" si="1"/>
        <v>54669.303549999997</v>
      </c>
      <c r="I6" s="325">
        <f t="shared" si="1"/>
        <v>62803.44169</v>
      </c>
      <c r="J6" s="325">
        <f t="shared" si="1"/>
        <v>70203.380160000001</v>
      </c>
      <c r="K6" s="325">
        <f t="shared" si="1"/>
        <v>84462.136870000002</v>
      </c>
      <c r="L6" s="325">
        <f t="shared" si="1"/>
        <v>93390.704620000004</v>
      </c>
      <c r="M6" s="325">
        <f t="shared" si="1"/>
        <v>103077.36741000001</v>
      </c>
    </row>
    <row r="7" spans="1:13" ht="14.45" customHeight="1" x14ac:dyDescent="0.2">
      <c r="A7" s="324" t="s">
        <v>125</v>
      </c>
      <c r="B7" s="324">
        <v>137.535</v>
      </c>
      <c r="C7" s="324">
        <v>223.964</v>
      </c>
      <c r="D7" s="324">
        <v>449.14699999999999</v>
      </c>
      <c r="E7" s="324">
        <v>608.755</v>
      </c>
      <c r="F7" s="324">
        <v>779.404</v>
      </c>
      <c r="G7" s="324">
        <v>1170.546</v>
      </c>
      <c r="H7" s="324">
        <v>1451.2239999999999</v>
      </c>
      <c r="I7" s="324">
        <v>1682.5170000000001</v>
      </c>
      <c r="J7" s="324">
        <v>1820.13</v>
      </c>
      <c r="K7" s="324">
        <v>2100.4499999999998</v>
      </c>
      <c r="L7" s="324">
        <v>2192.6320000000001</v>
      </c>
      <c r="M7" s="324">
        <v>2429.8490000000002</v>
      </c>
    </row>
    <row r="8" spans="1:13" ht="14.45" customHeight="1" x14ac:dyDescent="0.2">
      <c r="A8" s="324" t="s">
        <v>98</v>
      </c>
      <c r="B8" s="325">
        <f>B7*30</f>
        <v>4126.05</v>
      </c>
      <c r="C8" s="325">
        <f t="shared" ref="C8:M8" si="2">C7*30</f>
        <v>6718.92</v>
      </c>
      <c r="D8" s="325">
        <f t="shared" si="2"/>
        <v>13474.41</v>
      </c>
      <c r="E8" s="325">
        <f t="shared" si="2"/>
        <v>18262.650000000001</v>
      </c>
      <c r="F8" s="325">
        <f t="shared" si="2"/>
        <v>23382.12</v>
      </c>
      <c r="G8" s="325">
        <f t="shared" si="2"/>
        <v>35116.380000000005</v>
      </c>
      <c r="H8" s="325">
        <f t="shared" si="2"/>
        <v>43536.72</v>
      </c>
      <c r="I8" s="325">
        <f t="shared" si="2"/>
        <v>50475.51</v>
      </c>
      <c r="J8" s="325">
        <f t="shared" si="2"/>
        <v>54603.9</v>
      </c>
      <c r="K8" s="325">
        <f t="shared" si="2"/>
        <v>63013.499999999993</v>
      </c>
      <c r="L8" s="325">
        <f t="shared" si="2"/>
        <v>65778.960000000006</v>
      </c>
      <c r="M8" s="325">
        <f t="shared" si="2"/>
        <v>72895.47</v>
      </c>
    </row>
    <row r="9" spans="1:13" ht="14.45" customHeight="1" x14ac:dyDescent="0.2">
      <c r="A9" s="324" t="s">
        <v>126</v>
      </c>
      <c r="B9" s="324">
        <v>41969</v>
      </c>
      <c r="C9" s="324">
        <v>45042</v>
      </c>
      <c r="D9" s="324">
        <v>22984</v>
      </c>
      <c r="E9" s="324">
        <v>31517</v>
      </c>
      <c r="F9" s="324">
        <v>49391</v>
      </c>
      <c r="G9" s="324">
        <v>46552</v>
      </c>
      <c r="H9" s="324">
        <v>53531</v>
      </c>
      <c r="I9" s="324">
        <v>42770</v>
      </c>
      <c r="J9" s="324">
        <v>48379</v>
      </c>
      <c r="K9" s="324">
        <v>38684</v>
      </c>
      <c r="L9" s="324">
        <v>55514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41.969000000000001</v>
      </c>
      <c r="C10" s="325">
        <f t="shared" ref="C10:M10" si="3">C9/1000+B10</f>
        <v>87.010999999999996</v>
      </c>
      <c r="D10" s="325">
        <f t="shared" si="3"/>
        <v>109.995</v>
      </c>
      <c r="E10" s="325">
        <f t="shared" si="3"/>
        <v>141.512</v>
      </c>
      <c r="F10" s="325">
        <f t="shared" si="3"/>
        <v>190.90299999999999</v>
      </c>
      <c r="G10" s="325">
        <f t="shared" si="3"/>
        <v>237.45499999999998</v>
      </c>
      <c r="H10" s="325">
        <f t="shared" si="3"/>
        <v>290.98599999999999</v>
      </c>
      <c r="I10" s="325">
        <f t="shared" si="3"/>
        <v>333.75599999999997</v>
      </c>
      <c r="J10" s="325">
        <f t="shared" si="3"/>
        <v>382.13499999999999</v>
      </c>
      <c r="K10" s="325">
        <f t="shared" si="3"/>
        <v>420.81899999999996</v>
      </c>
      <c r="L10" s="325">
        <f t="shared" si="3"/>
        <v>476.33299999999997</v>
      </c>
      <c r="M10" s="325">
        <f t="shared" si="3"/>
        <v>476.33299999999997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F2C4B1D-1F96-4E86-B586-F43FEDF9100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7029.9999992000003</v>
      </c>
      <c r="C7" s="56">
        <v>585.83333326666673</v>
      </c>
      <c r="D7" s="56">
        <v>779.38592000000006</v>
      </c>
      <c r="E7" s="56">
        <v>897.61221</v>
      </c>
      <c r="F7" s="56">
        <v>219.35863000000001</v>
      </c>
      <c r="G7" s="56">
        <v>337.68934999999999</v>
      </c>
      <c r="H7" s="56">
        <v>240.85325</v>
      </c>
      <c r="I7" s="56">
        <v>209.5753</v>
      </c>
      <c r="J7" s="56">
        <v>194.56793999999999</v>
      </c>
      <c r="K7" s="56">
        <v>267.36215000000004</v>
      </c>
      <c r="L7" s="56">
        <v>184.88175000000001</v>
      </c>
      <c r="M7" s="56">
        <v>960.15400999999997</v>
      </c>
      <c r="N7" s="56">
        <v>120.46021</v>
      </c>
      <c r="O7" s="56">
        <v>1738.4992299999999</v>
      </c>
      <c r="P7" s="57">
        <v>6150.3999499999991</v>
      </c>
      <c r="Q7" s="185">
        <v>0.87487908260311542</v>
      </c>
    </row>
    <row r="8" spans="1:17" ht="14.45" customHeight="1" x14ac:dyDescent="0.2">
      <c r="A8" s="19" t="s">
        <v>36</v>
      </c>
      <c r="B8" s="55">
        <v>343.43354740000001</v>
      </c>
      <c r="C8" s="56">
        <v>28.619462283333334</v>
      </c>
      <c r="D8" s="56">
        <v>3.26</v>
      </c>
      <c r="E8" s="56">
        <v>8.6419999999999995</v>
      </c>
      <c r="F8" s="56">
        <v>3.7519999999999998</v>
      </c>
      <c r="G8" s="56">
        <v>17.718</v>
      </c>
      <c r="H8" s="56">
        <v>16.3</v>
      </c>
      <c r="I8" s="56">
        <v>11.41</v>
      </c>
      <c r="J8" s="56">
        <v>15.007999999999999</v>
      </c>
      <c r="K8" s="56">
        <v>49.386000000000003</v>
      </c>
      <c r="L8" s="56">
        <v>6.52</v>
      </c>
      <c r="M8" s="56">
        <v>0.49199999999999999</v>
      </c>
      <c r="N8" s="56">
        <v>12.644</v>
      </c>
      <c r="O8" s="56">
        <v>2.1219999999999999</v>
      </c>
      <c r="P8" s="57">
        <v>147.25400000000002</v>
      </c>
      <c r="Q8" s="185">
        <v>0.42876999383083569</v>
      </c>
    </row>
    <row r="9" spans="1:17" ht="14.45" customHeight="1" x14ac:dyDescent="0.2">
      <c r="A9" s="19" t="s">
        <v>37</v>
      </c>
      <c r="B9" s="55">
        <v>4414.9999994999998</v>
      </c>
      <c r="C9" s="56">
        <v>367.916666625</v>
      </c>
      <c r="D9" s="56">
        <v>306.04378000000003</v>
      </c>
      <c r="E9" s="56">
        <v>316.91159999999996</v>
      </c>
      <c r="F9" s="56">
        <v>404.95463000000001</v>
      </c>
      <c r="G9" s="56">
        <v>475.04327000000001</v>
      </c>
      <c r="H9" s="56">
        <v>360.66416999999996</v>
      </c>
      <c r="I9" s="56">
        <v>391.05917999999997</v>
      </c>
      <c r="J9" s="56">
        <v>379.11309</v>
      </c>
      <c r="K9" s="56">
        <v>368.94547</v>
      </c>
      <c r="L9" s="56">
        <v>362.19776999999999</v>
      </c>
      <c r="M9" s="56">
        <v>286.76612</v>
      </c>
      <c r="N9" s="56">
        <v>256.21240999999998</v>
      </c>
      <c r="O9" s="56">
        <v>430.06004999999999</v>
      </c>
      <c r="P9" s="57">
        <v>4337.9715400000005</v>
      </c>
      <c r="Q9" s="185">
        <v>0.98255301030380005</v>
      </c>
    </row>
    <row r="10" spans="1:17" ht="14.45" customHeight="1" x14ac:dyDescent="0.2">
      <c r="A10" s="19" t="s">
        <v>38</v>
      </c>
      <c r="B10" s="55">
        <v>251.5315511</v>
      </c>
      <c r="C10" s="56">
        <v>20.960962591666668</v>
      </c>
      <c r="D10" s="56">
        <v>11.7202</v>
      </c>
      <c r="E10" s="56">
        <v>14.70565</v>
      </c>
      <c r="F10" s="56">
        <v>21.188230000000001</v>
      </c>
      <c r="G10" s="56">
        <v>8.2695799999999995</v>
      </c>
      <c r="H10" s="56">
        <v>25.223200000000002</v>
      </c>
      <c r="I10" s="56">
        <v>17.209689999999998</v>
      </c>
      <c r="J10" s="56">
        <v>14.726659999999999</v>
      </c>
      <c r="K10" s="56">
        <v>10.022950000000002</v>
      </c>
      <c r="L10" s="56">
        <v>8.1340500000000002</v>
      </c>
      <c r="M10" s="56">
        <v>9.1493199999999995</v>
      </c>
      <c r="N10" s="56">
        <v>16.97242</v>
      </c>
      <c r="O10" s="56">
        <v>15.86393</v>
      </c>
      <c r="P10" s="57">
        <v>173.18588</v>
      </c>
      <c r="Q10" s="185">
        <v>0.68852547222255811</v>
      </c>
    </row>
    <row r="11" spans="1:17" ht="14.45" customHeight="1" x14ac:dyDescent="0.2">
      <c r="A11" s="19" t="s">
        <v>39</v>
      </c>
      <c r="B11" s="55">
        <v>734.29234669999994</v>
      </c>
      <c r="C11" s="56">
        <v>61.191028891666662</v>
      </c>
      <c r="D11" s="56">
        <v>47.084600000000002</v>
      </c>
      <c r="E11" s="56">
        <v>50.378120000000003</v>
      </c>
      <c r="F11" s="56">
        <v>69.385739999999998</v>
      </c>
      <c r="G11" s="56">
        <v>64.948499999999996</v>
      </c>
      <c r="H11" s="56">
        <v>61.691180000000003</v>
      </c>
      <c r="I11" s="56">
        <v>69.556479999999993</v>
      </c>
      <c r="J11" s="56">
        <v>47.943870000000004</v>
      </c>
      <c r="K11" s="56">
        <v>78.795940000000002</v>
      </c>
      <c r="L11" s="56">
        <v>70.385080000000002</v>
      </c>
      <c r="M11" s="56">
        <v>65.915850000000006</v>
      </c>
      <c r="N11" s="56">
        <v>60.316009999999999</v>
      </c>
      <c r="O11" s="56">
        <v>122.85222999999999</v>
      </c>
      <c r="P11" s="57">
        <v>809.25360000000001</v>
      </c>
      <c r="Q11" s="185">
        <v>1.1020863878493152</v>
      </c>
    </row>
    <row r="12" spans="1:17" ht="14.45" customHeight="1" x14ac:dyDescent="0.2">
      <c r="A12" s="19" t="s">
        <v>40</v>
      </c>
      <c r="B12" s="55">
        <v>159.35126890000001</v>
      </c>
      <c r="C12" s="56">
        <v>13.279272408333334</v>
      </c>
      <c r="D12" s="56">
        <v>57.980899999999998</v>
      </c>
      <c r="E12" s="56">
        <v>5.2460200000000006</v>
      </c>
      <c r="F12" s="56">
        <v>1.0049999999999999</v>
      </c>
      <c r="G12" s="56">
        <v>20.582099999999997</v>
      </c>
      <c r="H12" s="56">
        <v>0.40150000000000002</v>
      </c>
      <c r="I12" s="56">
        <v>16.03585</v>
      </c>
      <c r="J12" s="56">
        <v>27.602060000000002</v>
      </c>
      <c r="K12" s="56">
        <v>24.883860000000002</v>
      </c>
      <c r="L12" s="56">
        <v>6.5281599999999997</v>
      </c>
      <c r="M12" s="56">
        <v>20.436499999999999</v>
      </c>
      <c r="N12" s="56">
        <v>41.777389999999997</v>
      </c>
      <c r="O12" s="56">
        <v>1.216</v>
      </c>
      <c r="P12" s="57">
        <v>223.69533999999999</v>
      </c>
      <c r="Q12" s="185">
        <v>1.4037876293308886</v>
      </c>
    </row>
    <row r="13" spans="1:17" ht="14.45" customHeight="1" x14ac:dyDescent="0.2">
      <c r="A13" s="19" t="s">
        <v>41</v>
      </c>
      <c r="B13" s="55">
        <v>385.00000030000001</v>
      </c>
      <c r="C13" s="56">
        <v>32.083333358333334</v>
      </c>
      <c r="D13" s="56">
        <v>25.7698</v>
      </c>
      <c r="E13" s="56">
        <v>29.989169999999998</v>
      </c>
      <c r="F13" s="56">
        <v>32.813849999999995</v>
      </c>
      <c r="G13" s="56">
        <v>60.162269999999999</v>
      </c>
      <c r="H13" s="56">
        <v>136.07875000000001</v>
      </c>
      <c r="I13" s="56">
        <v>85.772379999999998</v>
      </c>
      <c r="J13" s="56">
        <v>18.627599999999997</v>
      </c>
      <c r="K13" s="56">
        <v>74.221570000000014</v>
      </c>
      <c r="L13" s="56">
        <v>62.659610000000001</v>
      </c>
      <c r="M13" s="56">
        <v>96.119460000000004</v>
      </c>
      <c r="N13" s="56">
        <v>66.689070000000001</v>
      </c>
      <c r="O13" s="56">
        <v>63.765970000000003</v>
      </c>
      <c r="P13" s="57">
        <v>752.66950000000008</v>
      </c>
      <c r="Q13" s="185">
        <v>1.9549857127623489</v>
      </c>
    </row>
    <row r="14" spans="1:17" ht="14.45" customHeight="1" x14ac:dyDescent="0.2">
      <c r="A14" s="19" t="s">
        <v>42</v>
      </c>
      <c r="B14" s="55">
        <v>951.64448019999998</v>
      </c>
      <c r="C14" s="56">
        <v>79.303706683333331</v>
      </c>
      <c r="D14" s="56">
        <v>116.15944</v>
      </c>
      <c r="E14" s="56">
        <v>92.635379999999998</v>
      </c>
      <c r="F14" s="56">
        <v>92.233550000000008</v>
      </c>
      <c r="G14" s="56">
        <v>74.117360000000005</v>
      </c>
      <c r="H14" s="56">
        <v>67.744249999999994</v>
      </c>
      <c r="I14" s="56">
        <v>54.918900000000001</v>
      </c>
      <c r="J14" s="56">
        <v>54.966349999999998</v>
      </c>
      <c r="K14" s="56">
        <v>54.887070000000001</v>
      </c>
      <c r="L14" s="56">
        <v>55.349359999999997</v>
      </c>
      <c r="M14" s="56">
        <v>80.795320000000004</v>
      </c>
      <c r="N14" s="56">
        <v>98.069679999999991</v>
      </c>
      <c r="O14" s="56">
        <v>105.48417999999999</v>
      </c>
      <c r="P14" s="57">
        <v>947.36084000000005</v>
      </c>
      <c r="Q14" s="185">
        <v>0.995498696951303</v>
      </c>
    </row>
    <row r="15" spans="1:17" ht="14.45" customHeight="1" x14ac:dyDescent="0.2">
      <c r="A15" s="19" t="s">
        <v>43</v>
      </c>
      <c r="B15" s="55">
        <v>229</v>
      </c>
      <c r="C15" s="56">
        <v>19.083333333333332</v>
      </c>
      <c r="D15" s="56">
        <v>33.571899999999999</v>
      </c>
      <c r="E15" s="56">
        <v>14.3939</v>
      </c>
      <c r="F15" s="56">
        <v>0</v>
      </c>
      <c r="G15" s="56">
        <v>24.732220000000002</v>
      </c>
      <c r="H15" s="56">
        <v>38.901620000000001</v>
      </c>
      <c r="I15" s="56">
        <v>14.28645</v>
      </c>
      <c r="J15" s="56">
        <v>0</v>
      </c>
      <c r="K15" s="56">
        <v>10.614049999999999</v>
      </c>
      <c r="L15" s="56">
        <v>37.243400000000001</v>
      </c>
      <c r="M15" s="56">
        <v>12.698549999999999</v>
      </c>
      <c r="N15" s="56">
        <v>26.180569999999999</v>
      </c>
      <c r="O15" s="56">
        <v>0</v>
      </c>
      <c r="P15" s="57">
        <v>212.62266</v>
      </c>
      <c r="Q15" s="185">
        <v>0.92848323144104805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311.0227314</v>
      </c>
      <c r="C17" s="56">
        <v>25.91856095</v>
      </c>
      <c r="D17" s="56">
        <v>35.898760000000003</v>
      </c>
      <c r="E17" s="56">
        <v>1.5584800000000001</v>
      </c>
      <c r="F17" s="56">
        <v>32.117280000000001</v>
      </c>
      <c r="G17" s="56">
        <v>18.58277</v>
      </c>
      <c r="H17" s="56">
        <v>16.34348</v>
      </c>
      <c r="I17" s="56">
        <v>2.7000600000000001</v>
      </c>
      <c r="J17" s="56">
        <v>19.772830000000003</v>
      </c>
      <c r="K17" s="56">
        <v>87.17916000000001</v>
      </c>
      <c r="L17" s="56">
        <v>39.076599999999999</v>
      </c>
      <c r="M17" s="56">
        <v>18.06841</v>
      </c>
      <c r="N17" s="56">
        <v>13.64756</v>
      </c>
      <c r="O17" s="56">
        <v>63.731670000000001</v>
      </c>
      <c r="P17" s="57">
        <v>348.67705999999998</v>
      </c>
      <c r="Q17" s="185">
        <v>1.1210661626901268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4.4669999999999996</v>
      </c>
      <c r="E18" s="56">
        <v>1.819</v>
      </c>
      <c r="F18" s="56">
        <v>0</v>
      </c>
      <c r="G18" s="56">
        <v>0.21199999999999999</v>
      </c>
      <c r="H18" s="56">
        <v>0</v>
      </c>
      <c r="I18" s="56">
        <v>0.72099999999999997</v>
      </c>
      <c r="J18" s="56">
        <v>4.7080000000000002</v>
      </c>
      <c r="K18" s="56">
        <v>0</v>
      </c>
      <c r="L18" s="56">
        <v>1.31</v>
      </c>
      <c r="M18" s="56">
        <v>3.8340000000000001</v>
      </c>
      <c r="N18" s="56">
        <v>0</v>
      </c>
      <c r="O18" s="56">
        <v>0</v>
      </c>
      <c r="P18" s="57">
        <v>17.071000000000002</v>
      </c>
      <c r="Q18" s="185" t="s">
        <v>329</v>
      </c>
    </row>
    <row r="19" spans="1:17" ht="14.45" customHeight="1" x14ac:dyDescent="0.2">
      <c r="A19" s="19" t="s">
        <v>47</v>
      </c>
      <c r="B19" s="55">
        <v>3201.3670578000001</v>
      </c>
      <c r="C19" s="56">
        <v>266.78058815000003</v>
      </c>
      <c r="D19" s="56">
        <v>396.04983000000004</v>
      </c>
      <c r="E19" s="56">
        <v>219.49336</v>
      </c>
      <c r="F19" s="56">
        <v>234.55408</v>
      </c>
      <c r="G19" s="56">
        <v>253.30254000000002</v>
      </c>
      <c r="H19" s="56">
        <v>315.13835999999998</v>
      </c>
      <c r="I19" s="56">
        <v>252.04047</v>
      </c>
      <c r="J19" s="56">
        <v>279.99194</v>
      </c>
      <c r="K19" s="56">
        <v>251.52307000000002</v>
      </c>
      <c r="L19" s="56">
        <v>282.71634999999998</v>
      </c>
      <c r="M19" s="56">
        <v>221.26813000000001</v>
      </c>
      <c r="N19" s="56">
        <v>455.38011999999998</v>
      </c>
      <c r="O19" s="56">
        <v>387.84656000000001</v>
      </c>
      <c r="P19" s="57">
        <v>3549.3048100000001</v>
      </c>
      <c r="Q19" s="185">
        <v>1.1086841171031181</v>
      </c>
    </row>
    <row r="20" spans="1:17" ht="14.45" customHeight="1" x14ac:dyDescent="0.2">
      <c r="A20" s="19" t="s">
        <v>48</v>
      </c>
      <c r="B20" s="55">
        <v>72171.632765399903</v>
      </c>
      <c r="C20" s="56">
        <v>6014.3027304499919</v>
      </c>
      <c r="D20" s="56">
        <v>5238.55224</v>
      </c>
      <c r="E20" s="56">
        <v>5319.1387100000002</v>
      </c>
      <c r="F20" s="56">
        <v>5083.9106600000005</v>
      </c>
      <c r="G20" s="56">
        <v>5411.1365099999994</v>
      </c>
      <c r="H20" s="56">
        <v>6035.4112400000004</v>
      </c>
      <c r="I20" s="56">
        <v>5663.1649400000006</v>
      </c>
      <c r="J20" s="56">
        <v>7788.5835299999999</v>
      </c>
      <c r="K20" s="56">
        <v>6200.71976</v>
      </c>
      <c r="L20" s="56">
        <v>5452.4966699999995</v>
      </c>
      <c r="M20" s="56">
        <v>11833.657529999999</v>
      </c>
      <c r="N20" s="56">
        <v>7033.9993400000003</v>
      </c>
      <c r="O20" s="56">
        <v>6096.0054</v>
      </c>
      <c r="P20" s="57">
        <v>77156.776529999988</v>
      </c>
      <c r="Q20" s="185">
        <v>1.0690734513490185</v>
      </c>
    </row>
    <row r="21" spans="1:17" ht="14.45" customHeight="1" x14ac:dyDescent="0.2">
      <c r="A21" s="20" t="s">
        <v>49</v>
      </c>
      <c r="B21" s="55">
        <v>7530.9244979999994</v>
      </c>
      <c r="C21" s="56">
        <v>627.57704149999995</v>
      </c>
      <c r="D21" s="56">
        <v>613.86651000000006</v>
      </c>
      <c r="E21" s="56">
        <v>612.59349999999995</v>
      </c>
      <c r="F21" s="56">
        <v>642.88049999999998</v>
      </c>
      <c r="G21" s="56">
        <v>645.6345</v>
      </c>
      <c r="H21" s="56">
        <v>645.58431999999993</v>
      </c>
      <c r="I21" s="56">
        <v>646.19783999999993</v>
      </c>
      <c r="J21" s="56">
        <v>646.1888100000001</v>
      </c>
      <c r="K21" s="56">
        <v>645.59781000000009</v>
      </c>
      <c r="L21" s="56">
        <v>646.25056999999993</v>
      </c>
      <c r="M21" s="56">
        <v>645.59681</v>
      </c>
      <c r="N21" s="56">
        <v>645.59581000000003</v>
      </c>
      <c r="O21" s="56">
        <v>645.59581000000003</v>
      </c>
      <c r="P21" s="57">
        <v>7681.5827900000004</v>
      </c>
      <c r="Q21" s="185">
        <v>1.0200052851465995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44.487000000000002</v>
      </c>
      <c r="E22" s="56">
        <v>4.4165000000000001</v>
      </c>
      <c r="F22" s="56">
        <v>0</v>
      </c>
      <c r="G22" s="56">
        <v>0</v>
      </c>
      <c r="H22" s="56">
        <v>25.247499999999999</v>
      </c>
      <c r="I22" s="56">
        <v>73.709570000000014</v>
      </c>
      <c r="J22" s="56">
        <v>20.812000000000001</v>
      </c>
      <c r="K22" s="56">
        <v>9.9990000000000006</v>
      </c>
      <c r="L22" s="56">
        <v>178.7903</v>
      </c>
      <c r="M22" s="56">
        <v>0</v>
      </c>
      <c r="N22" s="56">
        <v>60.155250000000002</v>
      </c>
      <c r="O22" s="56">
        <v>10.37575</v>
      </c>
      <c r="P22" s="57">
        <v>427.99286999999998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107.25218880000466</v>
      </c>
      <c r="C24" s="56">
        <v>8.9376824000003889</v>
      </c>
      <c r="D24" s="56">
        <v>3.9879999999993743</v>
      </c>
      <c r="E24" s="56">
        <v>7.0003799999994953</v>
      </c>
      <c r="F24" s="56">
        <v>-1.4000000101077603E-4</v>
      </c>
      <c r="G24" s="56">
        <v>17.047849999999926</v>
      </c>
      <c r="H24" s="56">
        <v>36.401029999999082</v>
      </c>
      <c r="I24" s="56">
        <v>43.705609999999979</v>
      </c>
      <c r="J24" s="56">
        <v>0.49060999999892374</v>
      </c>
      <c r="K24" s="56">
        <v>2.8000000020256266E-4</v>
      </c>
      <c r="L24" s="56">
        <v>5.3988000000008469</v>
      </c>
      <c r="M24" s="56">
        <v>3.8047000000042317</v>
      </c>
      <c r="N24" s="56">
        <v>20.467909999999392</v>
      </c>
      <c r="O24" s="56">
        <v>3.244009999998525</v>
      </c>
      <c r="P24" s="57">
        <v>141.54903999999897</v>
      </c>
      <c r="Q24" s="185">
        <v>1.3197776342257066</v>
      </c>
    </row>
    <row r="25" spans="1:17" ht="14.45" customHeight="1" x14ac:dyDescent="0.2">
      <c r="A25" s="21" t="s">
        <v>53</v>
      </c>
      <c r="B25" s="58">
        <v>97821.452434699895</v>
      </c>
      <c r="C25" s="59">
        <v>8151.7877028916582</v>
      </c>
      <c r="D25" s="59">
        <v>7718.2858799999995</v>
      </c>
      <c r="E25" s="59">
        <v>7596.5339800000002</v>
      </c>
      <c r="F25" s="59">
        <v>6838.1540100000002</v>
      </c>
      <c r="G25" s="59">
        <v>7429.1788200000001</v>
      </c>
      <c r="H25" s="59">
        <v>8021.9838499999996</v>
      </c>
      <c r="I25" s="59">
        <v>7552.0637200000001</v>
      </c>
      <c r="J25" s="59">
        <v>9513.1032899999991</v>
      </c>
      <c r="K25" s="59">
        <v>8134.13814</v>
      </c>
      <c r="L25" s="59">
        <v>7399.9384700000001</v>
      </c>
      <c r="M25" s="59">
        <v>14258.756710000001</v>
      </c>
      <c r="N25" s="59">
        <v>8928.5677500000002</v>
      </c>
      <c r="O25" s="59">
        <v>9686.6627899999985</v>
      </c>
      <c r="P25" s="60">
        <v>103077.36741000001</v>
      </c>
      <c r="Q25" s="186">
        <v>1.0537296763080539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939.43868999999995</v>
      </c>
      <c r="E26" s="56">
        <v>682.99589000000003</v>
      </c>
      <c r="F26" s="56">
        <v>825.54687000000001</v>
      </c>
      <c r="G26" s="56">
        <v>934.35476000000006</v>
      </c>
      <c r="H26" s="56">
        <v>608.70242000000007</v>
      </c>
      <c r="I26" s="56">
        <v>1175.6540199999999</v>
      </c>
      <c r="J26" s="56">
        <v>867.18777999999998</v>
      </c>
      <c r="K26" s="56">
        <v>1041.56682</v>
      </c>
      <c r="L26" s="56">
        <v>850.99204000000009</v>
      </c>
      <c r="M26" s="56">
        <v>1144.0634</v>
      </c>
      <c r="N26" s="56">
        <v>905.93997000000002</v>
      </c>
      <c r="O26" s="56">
        <v>1238.8999199999998</v>
      </c>
      <c r="P26" s="57">
        <v>11215.34258</v>
      </c>
      <c r="Q26" s="185" t="s">
        <v>329</v>
      </c>
    </row>
    <row r="27" spans="1:17" ht="14.45" customHeight="1" x14ac:dyDescent="0.2">
      <c r="A27" s="22" t="s">
        <v>55</v>
      </c>
      <c r="B27" s="58">
        <v>97821.452434699895</v>
      </c>
      <c r="C27" s="59">
        <v>8151.7877028916582</v>
      </c>
      <c r="D27" s="59">
        <v>8657.7245699999985</v>
      </c>
      <c r="E27" s="59">
        <v>8279.5298700000003</v>
      </c>
      <c r="F27" s="59">
        <v>7663.7008800000003</v>
      </c>
      <c r="G27" s="59">
        <v>8363.5335799999993</v>
      </c>
      <c r="H27" s="59">
        <v>8630.6862700000001</v>
      </c>
      <c r="I27" s="59">
        <v>8727.71774</v>
      </c>
      <c r="J27" s="59">
        <v>10380.291069999999</v>
      </c>
      <c r="K27" s="59">
        <v>9175.7049599999991</v>
      </c>
      <c r="L27" s="59">
        <v>8250.9305100000001</v>
      </c>
      <c r="M27" s="59">
        <v>15402.820110000001</v>
      </c>
      <c r="N27" s="59">
        <v>9834.5077199999996</v>
      </c>
      <c r="O27" s="59">
        <v>10925.562709999998</v>
      </c>
      <c r="P27" s="60">
        <v>114292.70998999999</v>
      </c>
      <c r="Q27" s="186">
        <v>1.1683808320705049</v>
      </c>
    </row>
    <row r="28" spans="1:17" ht="14.45" customHeight="1" x14ac:dyDescent="0.2">
      <c r="A28" s="20" t="s">
        <v>56</v>
      </c>
      <c r="B28" s="55">
        <v>33.821653599999998</v>
      </c>
      <c r="C28" s="56">
        <v>2.818471133333333</v>
      </c>
      <c r="D28" s="56">
        <v>0.40300000000000002</v>
      </c>
      <c r="E28" s="56">
        <v>10.39874</v>
      </c>
      <c r="F28" s="56">
        <v>8.4890000000000008</v>
      </c>
      <c r="G28" s="56">
        <v>11.773</v>
      </c>
      <c r="H28" s="56">
        <v>18.081880000000002</v>
      </c>
      <c r="I28" s="56">
        <v>16.53068</v>
      </c>
      <c r="J28" s="56">
        <v>9.6377999999999986</v>
      </c>
      <c r="K28" s="56">
        <v>6.9013400000000003</v>
      </c>
      <c r="L28" s="56">
        <v>13.08892</v>
      </c>
      <c r="M28" s="56">
        <v>7.2190000000000003</v>
      </c>
      <c r="N28" s="56">
        <v>6.0030000000000001</v>
      </c>
      <c r="O28" s="56">
        <v>14.76484</v>
      </c>
      <c r="P28" s="57">
        <v>123.2912</v>
      </c>
      <c r="Q28" s="185">
        <v>3.6453332961815921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238.00000009999999</v>
      </c>
      <c r="C30" s="56">
        <v>19.833333341666666</v>
      </c>
      <c r="D30" s="56">
        <v>17.633839999999999</v>
      </c>
      <c r="E30" s="56">
        <v>12.568959999999999</v>
      </c>
      <c r="F30" s="56">
        <v>8.1319599999999994</v>
      </c>
      <c r="G30" s="56">
        <v>16.64922</v>
      </c>
      <c r="H30" s="56">
        <v>11.890270000000001</v>
      </c>
      <c r="I30" s="56">
        <v>11.59376</v>
      </c>
      <c r="J30" s="56">
        <v>10.527799999999999</v>
      </c>
      <c r="K30" s="56">
        <v>9.50807</v>
      </c>
      <c r="L30" s="56">
        <v>9.3026800000000005</v>
      </c>
      <c r="M30" s="56">
        <v>9.5054099999999995</v>
      </c>
      <c r="N30" s="56">
        <v>7.8988999999999994</v>
      </c>
      <c r="O30" s="56">
        <v>9.8087800000000005</v>
      </c>
      <c r="P30" s="57">
        <v>135.01964999999998</v>
      </c>
      <c r="Q30" s="185">
        <v>0.56730945354314721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26.540999999999997</v>
      </c>
      <c r="E31" s="62">
        <v>0</v>
      </c>
      <c r="F31" s="62">
        <v>0</v>
      </c>
      <c r="G31" s="62">
        <v>0</v>
      </c>
      <c r="H31" s="62">
        <v>39.025599999999997</v>
      </c>
      <c r="I31" s="62">
        <v>39.802999999999997</v>
      </c>
      <c r="J31" s="62">
        <v>0</v>
      </c>
      <c r="K31" s="62">
        <v>9.9990000000000006</v>
      </c>
      <c r="L31" s="62">
        <v>6.2557</v>
      </c>
      <c r="M31" s="62">
        <v>0</v>
      </c>
      <c r="N31" s="62">
        <v>69.733249999999998</v>
      </c>
      <c r="O31" s="62">
        <v>3.3490000000000002</v>
      </c>
      <c r="P31" s="63">
        <v>194.70654999999999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68A73BC-BDCA-434E-974B-D44C2D57DEA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16228.636261</v>
      </c>
      <c r="C6" s="707">
        <v>-5928.6340199999695</v>
      </c>
      <c r="D6" s="707">
        <v>-22157.270280999968</v>
      </c>
      <c r="E6" s="708">
        <v>-0.36531929884012632</v>
      </c>
      <c r="F6" s="706">
        <v>-97326.867002199899</v>
      </c>
      <c r="G6" s="707">
        <v>-97326.867002199899</v>
      </c>
      <c r="H6" s="707">
        <v>2400.5440400000002</v>
      </c>
      <c r="I6" s="707">
        <v>294.52723999997602</v>
      </c>
      <c r="J6" s="707">
        <v>97621.39424219988</v>
      </c>
      <c r="K6" s="709">
        <v>-3.0261658375720524E-3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89371.413515000197</v>
      </c>
      <c r="C7" s="707">
        <v>92193.741309999794</v>
      </c>
      <c r="D7" s="707">
        <v>2822.3277949995972</v>
      </c>
      <c r="E7" s="708">
        <v>1.0315797600596963</v>
      </c>
      <c r="F7" s="706">
        <v>97821.452434699895</v>
      </c>
      <c r="G7" s="707">
        <v>97821.452434699895</v>
      </c>
      <c r="H7" s="707">
        <v>9686.6627899999985</v>
      </c>
      <c r="I7" s="707">
        <v>103077.36740999999</v>
      </c>
      <c r="J7" s="707">
        <v>5255.9149753000966</v>
      </c>
      <c r="K7" s="709">
        <v>1.0537296763080537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14762.350157999999</v>
      </c>
      <c r="C8" s="707">
        <v>12505.65006</v>
      </c>
      <c r="D8" s="707">
        <v>-2256.7000979999993</v>
      </c>
      <c r="E8" s="708">
        <v>0.84713137990585796</v>
      </c>
      <c r="F8" s="706">
        <v>14499.253193299999</v>
      </c>
      <c r="G8" s="707">
        <v>14499.253193299999</v>
      </c>
      <c r="H8" s="707">
        <v>2483.2126000000003</v>
      </c>
      <c r="I8" s="707">
        <v>13861.048349999999</v>
      </c>
      <c r="J8" s="707">
        <v>-638.20484329999999</v>
      </c>
      <c r="K8" s="709">
        <v>0.95598360585944453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13456.159559</v>
      </c>
      <c r="C9" s="707">
        <v>11313.902470000001</v>
      </c>
      <c r="D9" s="707">
        <v>-2142.2570889999988</v>
      </c>
      <c r="E9" s="708">
        <v>0.84079728843827695</v>
      </c>
      <c r="F9" s="706">
        <v>13318.608713099999</v>
      </c>
      <c r="G9" s="707">
        <v>13318.608713099999</v>
      </c>
      <c r="H9" s="707">
        <v>2377.7284199999999</v>
      </c>
      <c r="I9" s="707">
        <v>12701.064849999999</v>
      </c>
      <c r="J9" s="707">
        <v>-617.54386309999973</v>
      </c>
      <c r="K9" s="709">
        <v>0.9536330050380869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8.1300000000000001E-3</v>
      </c>
      <c r="D10" s="707">
        <v>8.1300000000000001E-3</v>
      </c>
      <c r="E10" s="708">
        <v>0</v>
      </c>
      <c r="F10" s="706">
        <v>0</v>
      </c>
      <c r="G10" s="707">
        <v>0</v>
      </c>
      <c r="H10" s="707">
        <v>1.0000000000000001E-5</v>
      </c>
      <c r="I10" s="707">
        <v>1.4399999999999999E-3</v>
      </c>
      <c r="J10" s="707">
        <v>1.4399999999999999E-3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8.1300000000000001E-3</v>
      </c>
      <c r="D11" s="707">
        <v>8.1300000000000001E-3</v>
      </c>
      <c r="E11" s="708">
        <v>0</v>
      </c>
      <c r="F11" s="706">
        <v>0</v>
      </c>
      <c r="G11" s="707">
        <v>0</v>
      </c>
      <c r="H11" s="707">
        <v>1.0000000000000001E-5</v>
      </c>
      <c r="I11" s="707">
        <v>1.4399999999999999E-3</v>
      </c>
      <c r="J11" s="707">
        <v>1.4399999999999999E-3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7030.6759220000004</v>
      </c>
      <c r="C12" s="707">
        <v>5039.0581299999994</v>
      </c>
      <c r="D12" s="707">
        <v>-1991.6177920000009</v>
      </c>
      <c r="E12" s="708">
        <v>0.71672456331432643</v>
      </c>
      <c r="F12" s="706">
        <v>7029.9999992000003</v>
      </c>
      <c r="G12" s="707">
        <v>7029.9999992000012</v>
      </c>
      <c r="H12" s="707">
        <v>1738.4992299999999</v>
      </c>
      <c r="I12" s="707">
        <v>6150.39995</v>
      </c>
      <c r="J12" s="707">
        <v>-879.60004920000119</v>
      </c>
      <c r="K12" s="709">
        <v>0.87487908260311564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2100.4784749999999</v>
      </c>
      <c r="C13" s="707">
        <v>1882.3804499999999</v>
      </c>
      <c r="D13" s="707">
        <v>-218.09802500000001</v>
      </c>
      <c r="E13" s="708">
        <v>0.89616745536990094</v>
      </c>
      <c r="F13" s="706">
        <v>1899.9999998000001</v>
      </c>
      <c r="G13" s="707">
        <v>1899.9999998000003</v>
      </c>
      <c r="H13" s="707">
        <v>211.37466000000001</v>
      </c>
      <c r="I13" s="707">
        <v>1889.1998000000001</v>
      </c>
      <c r="J13" s="707">
        <v>-10.8001998000002</v>
      </c>
      <c r="K13" s="709">
        <v>0.99431568431519113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25</v>
      </c>
      <c r="C14" s="707">
        <v>11.946759999999999</v>
      </c>
      <c r="D14" s="707">
        <v>-13.053240000000001</v>
      </c>
      <c r="E14" s="708">
        <v>0.47787039999999997</v>
      </c>
      <c r="F14" s="706">
        <v>10</v>
      </c>
      <c r="G14" s="707">
        <v>10</v>
      </c>
      <c r="H14" s="707">
        <v>1.70668</v>
      </c>
      <c r="I14" s="707">
        <v>6.8267199999999999</v>
      </c>
      <c r="J14" s="707">
        <v>-3.1732800000000001</v>
      </c>
      <c r="K14" s="709">
        <v>0.68267199999999995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325.000001</v>
      </c>
      <c r="C15" s="707">
        <v>216.39345</v>
      </c>
      <c r="D15" s="707">
        <v>-108.606551</v>
      </c>
      <c r="E15" s="708">
        <v>0.66582599795130459</v>
      </c>
      <c r="F15" s="706">
        <v>250</v>
      </c>
      <c r="G15" s="707">
        <v>250</v>
      </c>
      <c r="H15" s="707">
        <v>6.2046800000000006</v>
      </c>
      <c r="I15" s="707">
        <v>189.3484</v>
      </c>
      <c r="J15" s="707">
        <v>-60.651600000000002</v>
      </c>
      <c r="K15" s="709">
        <v>0.7573936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20.000001000000001</v>
      </c>
      <c r="C16" s="707">
        <v>46.9863</v>
      </c>
      <c r="D16" s="707">
        <v>26.986298999999999</v>
      </c>
      <c r="E16" s="708">
        <v>2.3493148825342556</v>
      </c>
      <c r="F16" s="706">
        <v>150</v>
      </c>
      <c r="G16" s="707">
        <v>150</v>
      </c>
      <c r="H16" s="707">
        <v>13.445600000000001</v>
      </c>
      <c r="I16" s="707">
        <v>92.864890000000003</v>
      </c>
      <c r="J16" s="707">
        <v>-57.135109999999997</v>
      </c>
      <c r="K16" s="709">
        <v>0.6190992666666667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40</v>
      </c>
      <c r="C17" s="707">
        <v>53.515819999999998</v>
      </c>
      <c r="D17" s="707">
        <v>13.515819999999998</v>
      </c>
      <c r="E17" s="708">
        <v>1.3378954999999999</v>
      </c>
      <c r="F17" s="706">
        <v>49.999999799999998</v>
      </c>
      <c r="G17" s="707">
        <v>49.999999799999998</v>
      </c>
      <c r="H17" s="707">
        <v>0</v>
      </c>
      <c r="I17" s="707">
        <v>20.120840000000001</v>
      </c>
      <c r="J17" s="707">
        <v>-29.879159799999996</v>
      </c>
      <c r="K17" s="709">
        <v>0.40241680160966725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0.45650000000000002</v>
      </c>
      <c r="D18" s="707">
        <v>0.45650000000000002</v>
      </c>
      <c r="E18" s="708">
        <v>0</v>
      </c>
      <c r="F18" s="706">
        <v>0</v>
      </c>
      <c r="G18" s="707">
        <v>0</v>
      </c>
      <c r="H18" s="707">
        <v>0</v>
      </c>
      <c r="I18" s="707">
        <v>0</v>
      </c>
      <c r="J18" s="707">
        <v>0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109.999999</v>
      </c>
      <c r="C19" s="707">
        <v>89.177660000000003</v>
      </c>
      <c r="D19" s="707">
        <v>-20.822338999999999</v>
      </c>
      <c r="E19" s="708">
        <v>0.8107060073700546</v>
      </c>
      <c r="F19" s="706">
        <v>94.999999899999992</v>
      </c>
      <c r="G19" s="707">
        <v>94.999999899999992</v>
      </c>
      <c r="H19" s="707">
        <v>3.5013700000000001</v>
      </c>
      <c r="I19" s="707">
        <v>83.119280000000003</v>
      </c>
      <c r="J19" s="707">
        <v>-11.880719899999988</v>
      </c>
      <c r="K19" s="709">
        <v>0.87493979039467362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</v>
      </c>
      <c r="C20" s="707">
        <v>1.3642000000000001</v>
      </c>
      <c r="D20" s="707">
        <v>-8.6357999999999997</v>
      </c>
      <c r="E20" s="708">
        <v>0.13642000000000001</v>
      </c>
      <c r="F20" s="706">
        <v>2.0000000999999998</v>
      </c>
      <c r="G20" s="707">
        <v>2.0000000999999998</v>
      </c>
      <c r="H20" s="707">
        <v>0</v>
      </c>
      <c r="I20" s="707">
        <v>2.14168</v>
      </c>
      <c r="J20" s="707">
        <v>0.14167990000000019</v>
      </c>
      <c r="K20" s="709">
        <v>1.0708399464580027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4000.197447</v>
      </c>
      <c r="C21" s="707">
        <v>2204.2058500000003</v>
      </c>
      <c r="D21" s="707">
        <v>-1795.9915969999997</v>
      </c>
      <c r="E21" s="708">
        <v>0.55102426297808704</v>
      </c>
      <c r="F21" s="706">
        <v>3999.9999996000001</v>
      </c>
      <c r="G21" s="707">
        <v>3999.9999995999997</v>
      </c>
      <c r="H21" s="707">
        <v>1462.57665</v>
      </c>
      <c r="I21" s="707">
        <v>3520.63096</v>
      </c>
      <c r="J21" s="707">
        <v>-479.36903959999972</v>
      </c>
      <c r="K21" s="709">
        <v>0.88015774008801573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399.999999</v>
      </c>
      <c r="C22" s="707">
        <v>532.63113999999996</v>
      </c>
      <c r="D22" s="707">
        <v>132.63114099999996</v>
      </c>
      <c r="E22" s="708">
        <v>1.3315778533289446</v>
      </c>
      <c r="F22" s="706">
        <v>573</v>
      </c>
      <c r="G22" s="707">
        <v>573</v>
      </c>
      <c r="H22" s="707">
        <v>39.689589999999995</v>
      </c>
      <c r="I22" s="707">
        <v>346.14738</v>
      </c>
      <c r="J22" s="707">
        <v>-226.85262</v>
      </c>
      <c r="K22" s="709">
        <v>0.60409664921465966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243.16440700000001</v>
      </c>
      <c r="C23" s="707">
        <v>325.74</v>
      </c>
      <c r="D23" s="707">
        <v>82.575592999999998</v>
      </c>
      <c r="E23" s="708">
        <v>1.3395874997445658</v>
      </c>
      <c r="F23" s="706">
        <v>343.43354740000001</v>
      </c>
      <c r="G23" s="707">
        <v>343.43354740000001</v>
      </c>
      <c r="H23" s="707">
        <v>2.1219999999999999</v>
      </c>
      <c r="I23" s="707">
        <v>147.25399999999999</v>
      </c>
      <c r="J23" s="707">
        <v>-196.17954740000002</v>
      </c>
      <c r="K23" s="709">
        <v>0.42876999383083558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231.980369</v>
      </c>
      <c r="C24" s="707">
        <v>305.14</v>
      </c>
      <c r="D24" s="707">
        <v>73.15963099999999</v>
      </c>
      <c r="E24" s="708">
        <v>1.3153699225299533</v>
      </c>
      <c r="F24" s="706">
        <v>321.33451990000003</v>
      </c>
      <c r="G24" s="707">
        <v>321.33451990000003</v>
      </c>
      <c r="H24" s="707">
        <v>1.63</v>
      </c>
      <c r="I24" s="707">
        <v>137.97</v>
      </c>
      <c r="J24" s="707">
        <v>-183.36451990000003</v>
      </c>
      <c r="K24" s="709">
        <v>0.42936563442650527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11.184038000000001</v>
      </c>
      <c r="C25" s="707">
        <v>20.6</v>
      </c>
      <c r="D25" s="707">
        <v>9.4159620000000004</v>
      </c>
      <c r="E25" s="708">
        <v>1.8419107660399581</v>
      </c>
      <c r="F25" s="706">
        <v>22.099027500000002</v>
      </c>
      <c r="G25" s="707">
        <v>22.099027500000002</v>
      </c>
      <c r="H25" s="707">
        <v>0.49199999999999999</v>
      </c>
      <c r="I25" s="707">
        <v>9.2840000000000007</v>
      </c>
      <c r="J25" s="707">
        <v>-12.815027500000001</v>
      </c>
      <c r="K25" s="709">
        <v>0.42010898443381728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4450.5332980000003</v>
      </c>
      <c r="C26" s="707">
        <v>4184.0393300000005</v>
      </c>
      <c r="D26" s="707">
        <v>-266.49396799999977</v>
      </c>
      <c r="E26" s="708">
        <v>0.94012089110314978</v>
      </c>
      <c r="F26" s="706">
        <v>4414.9999994999998</v>
      </c>
      <c r="G26" s="707">
        <v>4414.9999994999998</v>
      </c>
      <c r="H26" s="707">
        <v>430.06004999999999</v>
      </c>
      <c r="I26" s="707">
        <v>4337.9715400000005</v>
      </c>
      <c r="J26" s="707">
        <v>-77.028459499999371</v>
      </c>
      <c r="K26" s="709">
        <v>0.98255301030380005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635.53330099999994</v>
      </c>
      <c r="C27" s="707">
        <v>625.71343999999999</v>
      </c>
      <c r="D27" s="707">
        <v>-9.8198609999999462</v>
      </c>
      <c r="E27" s="708">
        <v>0.98454862871143245</v>
      </c>
      <c r="F27" s="706">
        <v>680.00000009999997</v>
      </c>
      <c r="G27" s="707">
        <v>680.00000009999997</v>
      </c>
      <c r="H27" s="707">
        <v>19.193529999999999</v>
      </c>
      <c r="I27" s="707">
        <v>629.49928</v>
      </c>
      <c r="J27" s="707">
        <v>-50.500720099999967</v>
      </c>
      <c r="K27" s="709">
        <v>0.92573423515798026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214.99999800000001</v>
      </c>
      <c r="C28" s="707">
        <v>187.25842</v>
      </c>
      <c r="D28" s="707">
        <v>-27.741578000000004</v>
      </c>
      <c r="E28" s="708">
        <v>0.87096940345087814</v>
      </c>
      <c r="F28" s="706">
        <v>199.99999979999998</v>
      </c>
      <c r="G28" s="707">
        <v>199.99999980000001</v>
      </c>
      <c r="H28" s="707">
        <v>30.431939999999997</v>
      </c>
      <c r="I28" s="707">
        <v>212.01991000000001</v>
      </c>
      <c r="J28" s="707">
        <v>12.019910199999998</v>
      </c>
      <c r="K28" s="709">
        <v>1.0600995510600997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2900.0000019999998</v>
      </c>
      <c r="C29" s="707">
        <v>2773.4867300000001</v>
      </c>
      <c r="D29" s="707">
        <v>-126.51327199999969</v>
      </c>
      <c r="E29" s="708">
        <v>0.95637473382318994</v>
      </c>
      <c r="F29" s="706">
        <v>2800</v>
      </c>
      <c r="G29" s="707">
        <v>2800</v>
      </c>
      <c r="H29" s="707">
        <v>304.59703000000002</v>
      </c>
      <c r="I29" s="707">
        <v>2809.1410900000001</v>
      </c>
      <c r="J29" s="707">
        <v>9.1410900000000765</v>
      </c>
      <c r="K29" s="709">
        <v>1.0032646750000001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39.999997999999998</v>
      </c>
      <c r="C30" s="707">
        <v>24.7713</v>
      </c>
      <c r="D30" s="707">
        <v>-15.228697999999998</v>
      </c>
      <c r="E30" s="708">
        <v>0.61928253096412655</v>
      </c>
      <c r="F30" s="706">
        <v>39.999999799999998</v>
      </c>
      <c r="G30" s="707">
        <v>39.999999799999998</v>
      </c>
      <c r="H30" s="707">
        <v>0</v>
      </c>
      <c r="I30" s="707">
        <v>20.000400000000003</v>
      </c>
      <c r="J30" s="707">
        <v>-19.999599799999995</v>
      </c>
      <c r="K30" s="709">
        <v>0.50001000250005012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</v>
      </c>
      <c r="C31" s="707">
        <v>4.1876099999999994</v>
      </c>
      <c r="D31" s="707">
        <v>-5.8123900000000006</v>
      </c>
      <c r="E31" s="708">
        <v>0.41876099999999994</v>
      </c>
      <c r="F31" s="706">
        <v>9.9999997999999994</v>
      </c>
      <c r="G31" s="707">
        <v>9.9999997999999994</v>
      </c>
      <c r="H31" s="707">
        <v>0.59823000000000004</v>
      </c>
      <c r="I31" s="707">
        <v>2.9911500000000002</v>
      </c>
      <c r="J31" s="707">
        <v>-7.0088497999999992</v>
      </c>
      <c r="K31" s="709">
        <v>0.29911500598230018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9.999998999999999</v>
      </c>
      <c r="C32" s="707">
        <v>5.1708699999999999</v>
      </c>
      <c r="D32" s="707">
        <v>-4.8291289999999991</v>
      </c>
      <c r="E32" s="708">
        <v>0.51708705170870517</v>
      </c>
      <c r="F32" s="706">
        <v>10</v>
      </c>
      <c r="G32" s="707">
        <v>10</v>
      </c>
      <c r="H32" s="707">
        <v>0.48</v>
      </c>
      <c r="I32" s="707">
        <v>7.39154</v>
      </c>
      <c r="J32" s="707">
        <v>-2.60846</v>
      </c>
      <c r="K32" s="709">
        <v>0.73915399999999998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160</v>
      </c>
      <c r="C33" s="707">
        <v>154.25982000000002</v>
      </c>
      <c r="D33" s="707">
        <v>-5.740179999999981</v>
      </c>
      <c r="E33" s="708">
        <v>0.96412387500000007</v>
      </c>
      <c r="F33" s="706">
        <v>150.00000020000002</v>
      </c>
      <c r="G33" s="707">
        <v>150.00000020000002</v>
      </c>
      <c r="H33" s="707">
        <v>29.998999999999999</v>
      </c>
      <c r="I33" s="707">
        <v>207.20071999999999</v>
      </c>
      <c r="J33" s="707">
        <v>57.200719799999973</v>
      </c>
      <c r="K33" s="709">
        <v>1.3813381314915489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179.999999</v>
      </c>
      <c r="C34" s="707">
        <v>213.25039999999998</v>
      </c>
      <c r="D34" s="707">
        <v>33.250400999999982</v>
      </c>
      <c r="E34" s="708">
        <v>1.1847244510262469</v>
      </c>
      <c r="F34" s="706">
        <v>265</v>
      </c>
      <c r="G34" s="707">
        <v>265</v>
      </c>
      <c r="H34" s="707">
        <v>4.7431999999999999</v>
      </c>
      <c r="I34" s="707">
        <v>117.82980000000001</v>
      </c>
      <c r="J34" s="707">
        <v>-147.17019999999999</v>
      </c>
      <c r="K34" s="709">
        <v>0.44464075471698117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300.000001</v>
      </c>
      <c r="C35" s="707">
        <v>195.94073999999998</v>
      </c>
      <c r="D35" s="707">
        <v>-104.05926100000002</v>
      </c>
      <c r="E35" s="708">
        <v>0.65313579782288056</v>
      </c>
      <c r="F35" s="706">
        <v>259.99999980000001</v>
      </c>
      <c r="G35" s="707">
        <v>259.99999980000001</v>
      </c>
      <c r="H35" s="707">
        <v>40.017120000000006</v>
      </c>
      <c r="I35" s="707">
        <v>331.89765</v>
      </c>
      <c r="J35" s="707">
        <v>71.897650199999987</v>
      </c>
      <c r="K35" s="709">
        <v>1.2765294240588687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251.71438800000001</v>
      </c>
      <c r="C36" s="707">
        <v>244.89532</v>
      </c>
      <c r="D36" s="707">
        <v>-6.8190680000000157</v>
      </c>
      <c r="E36" s="708">
        <v>0.97290950249534403</v>
      </c>
      <c r="F36" s="706">
        <v>251.5315511</v>
      </c>
      <c r="G36" s="707">
        <v>251.5315511</v>
      </c>
      <c r="H36" s="707">
        <v>15.86393</v>
      </c>
      <c r="I36" s="707">
        <v>173.18588</v>
      </c>
      <c r="J36" s="707">
        <v>-78.345671100000004</v>
      </c>
      <c r="K36" s="709">
        <v>0.68852547222255811</v>
      </c>
      <c r="L36" s="270"/>
      <c r="M36" s="705" t="str">
        <f t="shared" si="0"/>
        <v>X</v>
      </c>
    </row>
    <row r="37" spans="1:13" ht="14.45" customHeight="1" x14ac:dyDescent="0.2">
      <c r="A37" s="710" t="s">
        <v>361</v>
      </c>
      <c r="B37" s="706">
        <v>98.648078999999996</v>
      </c>
      <c r="C37" s="707">
        <v>85.893600000000006</v>
      </c>
      <c r="D37" s="707">
        <v>-12.754478999999989</v>
      </c>
      <c r="E37" s="708">
        <v>0.87070727449239038</v>
      </c>
      <c r="F37" s="706">
        <v>85.703733999999997</v>
      </c>
      <c r="G37" s="707">
        <v>85.703733999999997</v>
      </c>
      <c r="H37" s="707">
        <v>7.6517799999999996</v>
      </c>
      <c r="I37" s="707">
        <v>86.265740000000008</v>
      </c>
      <c r="J37" s="707">
        <v>0.56200600000001089</v>
      </c>
      <c r="K37" s="709">
        <v>1.0065575439221821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12.960225000000001</v>
      </c>
      <c r="C38" s="707">
        <v>12.77661</v>
      </c>
      <c r="D38" s="707">
        <v>-0.18361500000000142</v>
      </c>
      <c r="E38" s="708">
        <v>0.98583242189082354</v>
      </c>
      <c r="F38" s="706">
        <v>13.493048699999999</v>
      </c>
      <c r="G38" s="707">
        <v>13.493048699999999</v>
      </c>
      <c r="H38" s="707">
        <v>0.35388999999999998</v>
      </c>
      <c r="I38" s="707">
        <v>5.6769099999999995</v>
      </c>
      <c r="J38" s="707">
        <v>-7.8161386999999998</v>
      </c>
      <c r="K38" s="709">
        <v>0.42072848962592124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140.10608400000001</v>
      </c>
      <c r="C39" s="707">
        <v>146.22510999999997</v>
      </c>
      <c r="D39" s="707">
        <v>6.1190259999999626</v>
      </c>
      <c r="E39" s="708">
        <v>1.0436742347320189</v>
      </c>
      <c r="F39" s="706">
        <v>152.3347684</v>
      </c>
      <c r="G39" s="707">
        <v>152.3347684</v>
      </c>
      <c r="H39" s="707">
        <v>7.8582600000000005</v>
      </c>
      <c r="I39" s="707">
        <v>81.243229999999997</v>
      </c>
      <c r="J39" s="707">
        <v>-71.091538400000005</v>
      </c>
      <c r="K39" s="709">
        <v>0.53332033686933411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748.55254400000001</v>
      </c>
      <c r="C40" s="707">
        <v>782.14247</v>
      </c>
      <c r="D40" s="707">
        <v>33.589925999999991</v>
      </c>
      <c r="E40" s="708">
        <v>1.044873170586673</v>
      </c>
      <c r="F40" s="706">
        <v>734.29234669999994</v>
      </c>
      <c r="G40" s="707">
        <v>734.29234669999994</v>
      </c>
      <c r="H40" s="707">
        <v>122.85222999999999</v>
      </c>
      <c r="I40" s="707">
        <v>809.25360000000001</v>
      </c>
      <c r="J40" s="707">
        <v>74.961253300000067</v>
      </c>
      <c r="K40" s="709">
        <v>1.1020863878493152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0</v>
      </c>
      <c r="C41" s="707">
        <v>42.702300000000001</v>
      </c>
      <c r="D41" s="707">
        <v>42.702300000000001</v>
      </c>
      <c r="E41" s="708">
        <v>0</v>
      </c>
      <c r="F41" s="706">
        <v>0</v>
      </c>
      <c r="G41" s="707">
        <v>0</v>
      </c>
      <c r="H41" s="707">
        <v>40.7286</v>
      </c>
      <c r="I41" s="707">
        <v>46.06964</v>
      </c>
      <c r="J41" s="707">
        <v>46.06964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24.999998999999999</v>
      </c>
      <c r="C42" s="707">
        <v>25.557040000000001</v>
      </c>
      <c r="D42" s="707">
        <v>0.55704100000000167</v>
      </c>
      <c r="E42" s="708">
        <v>1.0222816408912656</v>
      </c>
      <c r="F42" s="706">
        <v>24.999999899999999</v>
      </c>
      <c r="G42" s="707">
        <v>24.999999899999999</v>
      </c>
      <c r="H42" s="707">
        <v>1.6761400000000002</v>
      </c>
      <c r="I42" s="707">
        <v>30.369810000000001</v>
      </c>
      <c r="J42" s="707">
        <v>5.3698101000000023</v>
      </c>
      <c r="K42" s="709">
        <v>1.2147924048591696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430.00000300000005</v>
      </c>
      <c r="C43" s="707">
        <v>409.78546999999998</v>
      </c>
      <c r="D43" s="707">
        <v>-20.214533000000074</v>
      </c>
      <c r="E43" s="708">
        <v>0.95298945846751526</v>
      </c>
      <c r="F43" s="706">
        <v>430</v>
      </c>
      <c r="G43" s="707">
        <v>430</v>
      </c>
      <c r="H43" s="707">
        <v>47.173470000000002</v>
      </c>
      <c r="I43" s="707">
        <v>441.61633</v>
      </c>
      <c r="J43" s="707">
        <v>11.616330000000005</v>
      </c>
      <c r="K43" s="709">
        <v>1.0270147209302325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79.000005000000002</v>
      </c>
      <c r="C44" s="707">
        <v>76.072789999999998</v>
      </c>
      <c r="D44" s="707">
        <v>-2.9272150000000039</v>
      </c>
      <c r="E44" s="708">
        <v>0.96294664791476903</v>
      </c>
      <c r="F44" s="706">
        <v>79.999999800000012</v>
      </c>
      <c r="G44" s="707">
        <v>79.999999800000012</v>
      </c>
      <c r="H44" s="707">
        <v>5.7908200000000001</v>
      </c>
      <c r="I44" s="707">
        <v>69.039149999999992</v>
      </c>
      <c r="J44" s="707">
        <v>-10.96084980000002</v>
      </c>
      <c r="K44" s="709">
        <v>0.86298937715747326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3.0413570000000001</v>
      </c>
      <c r="C45" s="707">
        <v>4.0559000000000003</v>
      </c>
      <c r="D45" s="707">
        <v>1.0145430000000002</v>
      </c>
      <c r="E45" s="708">
        <v>1.3335823449861361</v>
      </c>
      <c r="F45" s="706">
        <v>3.6305242</v>
      </c>
      <c r="G45" s="707">
        <v>3.6305242</v>
      </c>
      <c r="H45" s="707">
        <v>0.62715999999999994</v>
      </c>
      <c r="I45" s="707">
        <v>5.4688599999999994</v>
      </c>
      <c r="J45" s="707">
        <v>1.8383357999999994</v>
      </c>
      <c r="K45" s="709">
        <v>1.5063554734051903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4.5069799999999995</v>
      </c>
      <c r="D46" s="707">
        <v>4.5069799999999995</v>
      </c>
      <c r="E46" s="708">
        <v>0</v>
      </c>
      <c r="F46" s="706">
        <v>0</v>
      </c>
      <c r="G46" s="707">
        <v>0</v>
      </c>
      <c r="H46" s="707">
        <v>1.256</v>
      </c>
      <c r="I46" s="707">
        <v>3.3653899999999997</v>
      </c>
      <c r="J46" s="707">
        <v>3.3653899999999997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11.73699</v>
      </c>
      <c r="D47" s="707">
        <v>11.73699</v>
      </c>
      <c r="E47" s="708">
        <v>0</v>
      </c>
      <c r="F47" s="706">
        <v>0</v>
      </c>
      <c r="G47" s="707">
        <v>0</v>
      </c>
      <c r="H47" s="707">
        <v>1.1737</v>
      </c>
      <c r="I47" s="707">
        <v>10.5633</v>
      </c>
      <c r="J47" s="707">
        <v>10.5633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0</v>
      </c>
      <c r="D48" s="707">
        <v>0</v>
      </c>
      <c r="E48" s="708">
        <v>0</v>
      </c>
      <c r="F48" s="706">
        <v>0</v>
      </c>
      <c r="G48" s="707">
        <v>0</v>
      </c>
      <c r="H48" s="707">
        <v>0</v>
      </c>
      <c r="I48" s="707">
        <v>0.23111000000000001</v>
      </c>
      <c r="J48" s="707">
        <v>0.23111000000000001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6</v>
      </c>
      <c r="C49" s="707">
        <v>4.0042399999999994</v>
      </c>
      <c r="D49" s="707">
        <v>-1.9957600000000006</v>
      </c>
      <c r="E49" s="708">
        <v>0.66737333333333326</v>
      </c>
      <c r="F49" s="706">
        <v>5</v>
      </c>
      <c r="G49" s="707">
        <v>5</v>
      </c>
      <c r="H49" s="707">
        <v>0</v>
      </c>
      <c r="I49" s="707">
        <v>3.2007099999999999</v>
      </c>
      <c r="J49" s="707">
        <v>-1.7992900000000001</v>
      </c>
      <c r="K49" s="709">
        <v>0.64014199999999999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45.511180000000003</v>
      </c>
      <c r="C50" s="707">
        <v>32.688279999999999</v>
      </c>
      <c r="D50" s="707">
        <v>-12.822900000000004</v>
      </c>
      <c r="E50" s="708">
        <v>0.71824725265308431</v>
      </c>
      <c r="F50" s="706">
        <v>30.661822700000002</v>
      </c>
      <c r="G50" s="707">
        <v>30.661822700000002</v>
      </c>
      <c r="H50" s="707">
        <v>1.5125</v>
      </c>
      <c r="I50" s="707">
        <v>35.451809999999995</v>
      </c>
      <c r="J50" s="707">
        <v>4.7899872999999928</v>
      </c>
      <c r="K50" s="709">
        <v>1.1562199138278884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12.056290000000001</v>
      </c>
      <c r="D51" s="707">
        <v>12.056290000000001</v>
      </c>
      <c r="E51" s="708">
        <v>0</v>
      </c>
      <c r="F51" s="706">
        <v>0</v>
      </c>
      <c r="G51" s="707">
        <v>0</v>
      </c>
      <c r="H51" s="707">
        <v>0</v>
      </c>
      <c r="I51" s="707">
        <v>2.7829999999999999</v>
      </c>
      <c r="J51" s="707">
        <v>2.7829999999999999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3.1360000000000001</v>
      </c>
      <c r="D52" s="707">
        <v>3.1360000000000001</v>
      </c>
      <c r="E52" s="708">
        <v>0</v>
      </c>
      <c r="F52" s="706">
        <v>0</v>
      </c>
      <c r="G52" s="707">
        <v>0</v>
      </c>
      <c r="H52" s="707">
        <v>0</v>
      </c>
      <c r="I52" s="707">
        <v>2.9830000000000001</v>
      </c>
      <c r="J52" s="707">
        <v>2.9830000000000001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160</v>
      </c>
      <c r="C53" s="707">
        <v>155.84019000000001</v>
      </c>
      <c r="D53" s="707">
        <v>-4.1598099999999931</v>
      </c>
      <c r="E53" s="708">
        <v>0.97400118750000009</v>
      </c>
      <c r="F53" s="706">
        <v>160.00000009999999</v>
      </c>
      <c r="G53" s="707">
        <v>160.00000009999999</v>
      </c>
      <c r="H53" s="707">
        <v>22.91384</v>
      </c>
      <c r="I53" s="707">
        <v>158.11149</v>
      </c>
      <c r="J53" s="707">
        <v>-1.8885100999999906</v>
      </c>
      <c r="K53" s="709">
        <v>0.98819681188237707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276.51900499999999</v>
      </c>
      <c r="C54" s="707">
        <v>203.99523000000002</v>
      </c>
      <c r="D54" s="707">
        <v>-72.523774999999972</v>
      </c>
      <c r="E54" s="708">
        <v>0.737725893379372</v>
      </c>
      <c r="F54" s="706">
        <v>159.35126890000001</v>
      </c>
      <c r="G54" s="707">
        <v>159.35126890000001</v>
      </c>
      <c r="H54" s="707">
        <v>1.216</v>
      </c>
      <c r="I54" s="707">
        <v>223.69533999999999</v>
      </c>
      <c r="J54" s="707">
        <v>64.344071099999979</v>
      </c>
      <c r="K54" s="709">
        <v>1.4037876293308886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0.93554399999999993</v>
      </c>
      <c r="C55" s="707">
        <v>4.5621400000000003</v>
      </c>
      <c r="D55" s="707">
        <v>3.6265960000000002</v>
      </c>
      <c r="E55" s="708">
        <v>4.876456906356089</v>
      </c>
      <c r="F55" s="706">
        <v>0.41209320000000005</v>
      </c>
      <c r="G55" s="707">
        <v>0.41209320000000005</v>
      </c>
      <c r="H55" s="707">
        <v>0</v>
      </c>
      <c r="I55" s="707">
        <v>0</v>
      </c>
      <c r="J55" s="707">
        <v>-0.41209320000000005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227.46503099999998</v>
      </c>
      <c r="C56" s="707">
        <v>153.94120000000001</v>
      </c>
      <c r="D56" s="707">
        <v>-73.523830999999973</v>
      </c>
      <c r="E56" s="708">
        <v>0.67676864141811766</v>
      </c>
      <c r="F56" s="706">
        <v>154.9391756</v>
      </c>
      <c r="G56" s="707">
        <v>154.9391756</v>
      </c>
      <c r="H56" s="707">
        <v>1.1619999999999999</v>
      </c>
      <c r="I56" s="707">
        <v>123.6301</v>
      </c>
      <c r="J56" s="707">
        <v>-31.3090756</v>
      </c>
      <c r="K56" s="709">
        <v>0.79792666716628635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1.2838420000000001</v>
      </c>
      <c r="C57" s="707">
        <v>0</v>
      </c>
      <c r="D57" s="707">
        <v>-1.2838420000000001</v>
      </c>
      <c r="E57" s="708">
        <v>0</v>
      </c>
      <c r="F57" s="706">
        <v>0</v>
      </c>
      <c r="G57" s="707">
        <v>0</v>
      </c>
      <c r="H57" s="707">
        <v>0</v>
      </c>
      <c r="I57" s="707">
        <v>1.089</v>
      </c>
      <c r="J57" s="707">
        <v>1.089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44.651651999999999</v>
      </c>
      <c r="C58" s="707">
        <v>45.491889999999998</v>
      </c>
      <c r="D58" s="707">
        <v>0.84023799999999937</v>
      </c>
      <c r="E58" s="708">
        <v>1.01881762403774</v>
      </c>
      <c r="F58" s="706">
        <v>4.0000001000000003</v>
      </c>
      <c r="G58" s="707">
        <v>4.0000001000000003</v>
      </c>
      <c r="H58" s="707">
        <v>5.3999999999999999E-2</v>
      </c>
      <c r="I58" s="707">
        <v>82.218759999999989</v>
      </c>
      <c r="J58" s="707">
        <v>78.218759899999995</v>
      </c>
      <c r="K58" s="709">
        <v>20.554689486132759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2.1829360000000002</v>
      </c>
      <c r="C59" s="707">
        <v>0</v>
      </c>
      <c r="D59" s="707">
        <v>-2.1829360000000002</v>
      </c>
      <c r="E59" s="708">
        <v>0</v>
      </c>
      <c r="F59" s="706">
        <v>0</v>
      </c>
      <c r="G59" s="707">
        <v>0</v>
      </c>
      <c r="H59" s="707">
        <v>0</v>
      </c>
      <c r="I59" s="707">
        <v>16.757480000000001</v>
      </c>
      <c r="J59" s="707">
        <v>16.757480000000001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454.99999500000001</v>
      </c>
      <c r="C60" s="707">
        <v>388.22886</v>
      </c>
      <c r="D60" s="707">
        <v>-66.771135000000015</v>
      </c>
      <c r="E60" s="708">
        <v>0.85325025113461817</v>
      </c>
      <c r="F60" s="706">
        <v>385.00000030000001</v>
      </c>
      <c r="G60" s="707">
        <v>385.00000030000001</v>
      </c>
      <c r="H60" s="707">
        <v>63.765970000000003</v>
      </c>
      <c r="I60" s="707">
        <v>752.66949999999997</v>
      </c>
      <c r="J60" s="707">
        <v>367.66949969999996</v>
      </c>
      <c r="K60" s="709">
        <v>1.9549857127623487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3.9084499999999998</v>
      </c>
      <c r="D61" s="707">
        <v>3.9084499999999998</v>
      </c>
      <c r="E61" s="708">
        <v>0</v>
      </c>
      <c r="F61" s="706">
        <v>0</v>
      </c>
      <c r="G61" s="707">
        <v>0</v>
      </c>
      <c r="H61" s="707">
        <v>3.3279999999999998</v>
      </c>
      <c r="I61" s="707">
        <v>3.3279999999999998</v>
      </c>
      <c r="J61" s="707">
        <v>3.3279999999999998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18.657720000000001</v>
      </c>
      <c r="D62" s="707">
        <v>18.657720000000001</v>
      </c>
      <c r="E62" s="708">
        <v>0</v>
      </c>
      <c r="F62" s="706">
        <v>0</v>
      </c>
      <c r="G62" s="707">
        <v>0</v>
      </c>
      <c r="H62" s="707">
        <v>0.20319999999999999</v>
      </c>
      <c r="I62" s="707">
        <v>11.709389999999999</v>
      </c>
      <c r="J62" s="707">
        <v>11.709389999999999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6.2495000000000003</v>
      </c>
      <c r="D63" s="707">
        <v>6.2495000000000003</v>
      </c>
      <c r="E63" s="708">
        <v>0</v>
      </c>
      <c r="F63" s="706">
        <v>0</v>
      </c>
      <c r="G63" s="707">
        <v>0</v>
      </c>
      <c r="H63" s="707">
        <v>0</v>
      </c>
      <c r="I63" s="707">
        <v>0.29158000000000001</v>
      </c>
      <c r="J63" s="707">
        <v>0.29158000000000001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109.999999</v>
      </c>
      <c r="C64" s="707">
        <v>44.510839999999995</v>
      </c>
      <c r="D64" s="707">
        <v>-65.489159000000001</v>
      </c>
      <c r="E64" s="708">
        <v>0.40464400367858178</v>
      </c>
      <c r="F64" s="706">
        <v>49.999999799999998</v>
      </c>
      <c r="G64" s="707">
        <v>49.999999799999998</v>
      </c>
      <c r="H64" s="707">
        <v>30.404630000000001</v>
      </c>
      <c r="I64" s="707">
        <v>206.10583</v>
      </c>
      <c r="J64" s="707">
        <v>156.10583020000001</v>
      </c>
      <c r="K64" s="709">
        <v>4.1221166164884666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209.99999800000001</v>
      </c>
      <c r="C65" s="707">
        <v>190.60173</v>
      </c>
      <c r="D65" s="707">
        <v>-19.398268000000002</v>
      </c>
      <c r="E65" s="708">
        <v>0.90762729435835521</v>
      </c>
      <c r="F65" s="706">
        <v>200.00000039999998</v>
      </c>
      <c r="G65" s="707">
        <v>200.00000039999998</v>
      </c>
      <c r="H65" s="707">
        <v>17.675159999999998</v>
      </c>
      <c r="I65" s="707">
        <v>226.18707000000001</v>
      </c>
      <c r="J65" s="707">
        <v>26.187069600000029</v>
      </c>
      <c r="K65" s="709">
        <v>1.1309353477381294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134.99999800000001</v>
      </c>
      <c r="C66" s="707">
        <v>124.30062</v>
      </c>
      <c r="D66" s="707">
        <v>-10.69937800000001</v>
      </c>
      <c r="E66" s="708">
        <v>0.92074534697400512</v>
      </c>
      <c r="F66" s="706">
        <v>135.00000009999999</v>
      </c>
      <c r="G66" s="707">
        <v>135.00000009999999</v>
      </c>
      <c r="H66" s="707">
        <v>12.15498</v>
      </c>
      <c r="I66" s="707">
        <v>159.02763000000002</v>
      </c>
      <c r="J66" s="707">
        <v>24.027629900000022</v>
      </c>
      <c r="K66" s="709">
        <v>1.1779824435718651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0</v>
      </c>
      <c r="I67" s="707">
        <v>138.303</v>
      </c>
      <c r="J67" s="707">
        <v>138.303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</v>
      </c>
      <c r="D68" s="707">
        <v>0</v>
      </c>
      <c r="E68" s="708">
        <v>0</v>
      </c>
      <c r="F68" s="706">
        <v>0</v>
      </c>
      <c r="G68" s="707">
        <v>0</v>
      </c>
      <c r="H68" s="707">
        <v>0</v>
      </c>
      <c r="I68" s="707">
        <v>7.7169999999999996</v>
      </c>
      <c r="J68" s="707">
        <v>7.7169999999999996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0.39600000000000002</v>
      </c>
      <c r="D69" s="707">
        <v>0.39600000000000002</v>
      </c>
      <c r="E69" s="708">
        <v>0</v>
      </c>
      <c r="F69" s="706">
        <v>0</v>
      </c>
      <c r="G69" s="707">
        <v>0</v>
      </c>
      <c r="H69" s="707">
        <v>0</v>
      </c>
      <c r="I69" s="707">
        <v>0.39600000000000002</v>
      </c>
      <c r="J69" s="707">
        <v>0.39600000000000002</v>
      </c>
      <c r="K69" s="709">
        <v>0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0.39600000000000002</v>
      </c>
      <c r="D70" s="707">
        <v>0.39600000000000002</v>
      </c>
      <c r="E70" s="708">
        <v>0</v>
      </c>
      <c r="F70" s="706">
        <v>0</v>
      </c>
      <c r="G70" s="707">
        <v>0</v>
      </c>
      <c r="H70" s="707">
        <v>0</v>
      </c>
      <c r="I70" s="707">
        <v>0.39600000000000002</v>
      </c>
      <c r="J70" s="707">
        <v>0.39600000000000002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145.399</v>
      </c>
      <c r="D71" s="707">
        <v>145.399</v>
      </c>
      <c r="E71" s="708">
        <v>0</v>
      </c>
      <c r="F71" s="706">
        <v>0</v>
      </c>
      <c r="G71" s="707">
        <v>0</v>
      </c>
      <c r="H71" s="707">
        <v>3.3490000000000002</v>
      </c>
      <c r="I71" s="707">
        <v>106.2376</v>
      </c>
      <c r="J71" s="707">
        <v>106.2376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145.399</v>
      </c>
      <c r="D72" s="707">
        <v>145.399</v>
      </c>
      <c r="E72" s="708">
        <v>0</v>
      </c>
      <c r="F72" s="706">
        <v>0</v>
      </c>
      <c r="G72" s="707">
        <v>0</v>
      </c>
      <c r="H72" s="707">
        <v>3.3490000000000002</v>
      </c>
      <c r="I72" s="707">
        <v>106.2376</v>
      </c>
      <c r="J72" s="707">
        <v>106.2376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997.75407700000005</v>
      </c>
      <c r="C73" s="707">
        <v>965.08018000000004</v>
      </c>
      <c r="D73" s="707">
        <v>-32.673897000000011</v>
      </c>
      <c r="E73" s="708">
        <v>0.96725255475954319</v>
      </c>
      <c r="F73" s="706">
        <v>951.64448019999998</v>
      </c>
      <c r="G73" s="707">
        <v>951.64448019999998</v>
      </c>
      <c r="H73" s="707">
        <v>105.48417999999999</v>
      </c>
      <c r="I73" s="707">
        <v>947.36083999999994</v>
      </c>
      <c r="J73" s="707">
        <v>-4.2836402000000362</v>
      </c>
      <c r="K73" s="709">
        <v>0.99549869695130289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997.75407700000005</v>
      </c>
      <c r="C74" s="707">
        <v>965.08018000000004</v>
      </c>
      <c r="D74" s="707">
        <v>-32.673897000000011</v>
      </c>
      <c r="E74" s="708">
        <v>0.96725255475954319</v>
      </c>
      <c r="F74" s="706">
        <v>951.64448019999998</v>
      </c>
      <c r="G74" s="707">
        <v>951.64448019999998</v>
      </c>
      <c r="H74" s="707">
        <v>105.48417999999999</v>
      </c>
      <c r="I74" s="707">
        <v>947.36083999999994</v>
      </c>
      <c r="J74" s="707">
        <v>-4.2836402000000362</v>
      </c>
      <c r="K74" s="709">
        <v>0.99549869695130289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339.243788</v>
      </c>
      <c r="C75" s="707">
        <v>331.16518000000002</v>
      </c>
      <c r="D75" s="707">
        <v>-8.0786079999999743</v>
      </c>
      <c r="E75" s="708">
        <v>0.97618642319841098</v>
      </c>
      <c r="F75" s="706">
        <v>301.35184370000002</v>
      </c>
      <c r="G75" s="707">
        <v>301.35184370000002</v>
      </c>
      <c r="H75" s="707">
        <v>27.17418</v>
      </c>
      <c r="I75" s="707">
        <v>303.59584000000001</v>
      </c>
      <c r="J75" s="707">
        <v>2.2439962999999921</v>
      </c>
      <c r="K75" s="709">
        <v>1.0074464329550741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79.075607000000005</v>
      </c>
      <c r="C76" s="707">
        <v>75.965000000000003</v>
      </c>
      <c r="D76" s="707">
        <v>-3.1106070000000017</v>
      </c>
      <c r="E76" s="708">
        <v>0.96066287546803153</v>
      </c>
      <c r="F76" s="706">
        <v>82.717545700000002</v>
      </c>
      <c r="G76" s="707">
        <v>82.717545700000002</v>
      </c>
      <c r="H76" s="707">
        <v>4.37</v>
      </c>
      <c r="I76" s="707">
        <v>73.158000000000001</v>
      </c>
      <c r="J76" s="707">
        <v>-9.559545700000001</v>
      </c>
      <c r="K76" s="709">
        <v>0.88443146349299873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579.43468200000007</v>
      </c>
      <c r="C77" s="707">
        <v>557.95000000000005</v>
      </c>
      <c r="D77" s="707">
        <v>-21.484682000000021</v>
      </c>
      <c r="E77" s="708">
        <v>0.96292130473474136</v>
      </c>
      <c r="F77" s="706">
        <v>567.5750908</v>
      </c>
      <c r="G77" s="707">
        <v>567.5750908</v>
      </c>
      <c r="H77" s="707">
        <v>73.94</v>
      </c>
      <c r="I77" s="707">
        <v>570.60699999999997</v>
      </c>
      <c r="J77" s="707">
        <v>3.0319091999999728</v>
      </c>
      <c r="K77" s="709">
        <v>1.0053418644495593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308.43652200000002</v>
      </c>
      <c r="C78" s="707">
        <v>226.66740999999999</v>
      </c>
      <c r="D78" s="707">
        <v>-81.769112000000035</v>
      </c>
      <c r="E78" s="708">
        <v>0.73489160275254295</v>
      </c>
      <c r="F78" s="706">
        <v>229</v>
      </c>
      <c r="G78" s="707">
        <v>229</v>
      </c>
      <c r="H78" s="707">
        <v>0</v>
      </c>
      <c r="I78" s="707">
        <v>212.62266</v>
      </c>
      <c r="J78" s="707">
        <v>-16.377340000000004</v>
      </c>
      <c r="K78" s="709">
        <v>0.92848323144104805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308.43652200000002</v>
      </c>
      <c r="C79" s="707">
        <v>226.66740999999999</v>
      </c>
      <c r="D79" s="707">
        <v>-81.769112000000035</v>
      </c>
      <c r="E79" s="708">
        <v>0.73489160275254295</v>
      </c>
      <c r="F79" s="706">
        <v>229</v>
      </c>
      <c r="G79" s="707">
        <v>229</v>
      </c>
      <c r="H79" s="707">
        <v>0</v>
      </c>
      <c r="I79" s="707">
        <v>212.62266</v>
      </c>
      <c r="J79" s="707">
        <v>-16.377340000000004</v>
      </c>
      <c r="K79" s="709">
        <v>0.92848323144104805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308.43652200000002</v>
      </c>
      <c r="C80" s="707">
        <v>226.66740999999999</v>
      </c>
      <c r="D80" s="707">
        <v>-81.769112000000035</v>
      </c>
      <c r="E80" s="708">
        <v>0.73489160275254295</v>
      </c>
      <c r="F80" s="706">
        <v>229</v>
      </c>
      <c r="G80" s="707">
        <v>229</v>
      </c>
      <c r="H80" s="707">
        <v>0</v>
      </c>
      <c r="I80" s="707">
        <v>212.62266</v>
      </c>
      <c r="J80" s="707">
        <v>-16.377340000000004</v>
      </c>
      <c r="K80" s="709">
        <v>0.92848323144104805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2688.589579</v>
      </c>
      <c r="C81" s="707">
        <v>3803.4549900000002</v>
      </c>
      <c r="D81" s="707">
        <v>1114.8654110000002</v>
      </c>
      <c r="E81" s="708">
        <v>1.4146655256376712</v>
      </c>
      <c r="F81" s="706">
        <v>3512.3897892</v>
      </c>
      <c r="G81" s="707">
        <v>3512.3897892</v>
      </c>
      <c r="H81" s="707">
        <v>451.57822999999996</v>
      </c>
      <c r="I81" s="707">
        <v>3915.05287</v>
      </c>
      <c r="J81" s="707">
        <v>402.66308079999999</v>
      </c>
      <c r="K81" s="709">
        <v>1.1146407730822245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552.243922</v>
      </c>
      <c r="C82" s="707">
        <v>386.70350000000002</v>
      </c>
      <c r="D82" s="707">
        <v>-165.54042199999998</v>
      </c>
      <c r="E82" s="708">
        <v>0.70024039123784154</v>
      </c>
      <c r="F82" s="706">
        <v>311.0227314</v>
      </c>
      <c r="G82" s="707">
        <v>311.0227314</v>
      </c>
      <c r="H82" s="707">
        <v>63.731670000000001</v>
      </c>
      <c r="I82" s="707">
        <v>348.67705999999998</v>
      </c>
      <c r="J82" s="707">
        <v>37.654328599999985</v>
      </c>
      <c r="K82" s="709">
        <v>1.1210661626901268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552.243922</v>
      </c>
      <c r="C83" s="707">
        <v>386.70350000000002</v>
      </c>
      <c r="D83" s="707">
        <v>-165.54042199999998</v>
      </c>
      <c r="E83" s="708">
        <v>0.70024039123784154</v>
      </c>
      <c r="F83" s="706">
        <v>311.0227314</v>
      </c>
      <c r="G83" s="707">
        <v>311.0227314</v>
      </c>
      <c r="H83" s="707">
        <v>63.731670000000001</v>
      </c>
      <c r="I83" s="707">
        <v>348.67705999999998</v>
      </c>
      <c r="J83" s="707">
        <v>37.654328599999985</v>
      </c>
      <c r="K83" s="709">
        <v>1.1210661626901268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378.16587099999998</v>
      </c>
      <c r="C84" s="707">
        <v>182.83089999999999</v>
      </c>
      <c r="D84" s="707">
        <v>-195.334971</v>
      </c>
      <c r="E84" s="708">
        <v>0.48346747821672142</v>
      </c>
      <c r="F84" s="706">
        <v>187.17691730000001</v>
      </c>
      <c r="G84" s="707">
        <v>187.17691730000001</v>
      </c>
      <c r="H84" s="707">
        <v>3.5219999999999998</v>
      </c>
      <c r="I84" s="707">
        <v>76.098609999999994</v>
      </c>
      <c r="J84" s="707">
        <v>-111.07830730000002</v>
      </c>
      <c r="K84" s="709">
        <v>0.40655979966820399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0.49912200000000001</v>
      </c>
      <c r="C85" s="707">
        <v>39.770360000000004</v>
      </c>
      <c r="D85" s="707">
        <v>39.271238000000004</v>
      </c>
      <c r="E85" s="708">
        <v>79.680639202439494</v>
      </c>
      <c r="F85" s="706">
        <v>1.6977473000000001</v>
      </c>
      <c r="G85" s="707">
        <v>1.6977473000000001</v>
      </c>
      <c r="H85" s="707">
        <v>0</v>
      </c>
      <c r="I85" s="707">
        <v>5.2158999999999995</v>
      </c>
      <c r="J85" s="707">
        <v>3.5181526999999995</v>
      </c>
      <c r="K85" s="709">
        <v>3.0722475600461854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113.65814400000001</v>
      </c>
      <c r="C86" s="707">
        <v>111.77067</v>
      </c>
      <c r="D86" s="707">
        <v>-1.8874740000000116</v>
      </c>
      <c r="E86" s="708">
        <v>0.98339341173827355</v>
      </c>
      <c r="F86" s="706">
        <v>40</v>
      </c>
      <c r="G86" s="707">
        <v>40</v>
      </c>
      <c r="H86" s="707">
        <v>0</v>
      </c>
      <c r="I86" s="707">
        <v>35.479620000000004</v>
      </c>
      <c r="J86" s="707">
        <v>-4.5203799999999958</v>
      </c>
      <c r="K86" s="709">
        <v>0.88699050000000013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46.143457999999995</v>
      </c>
      <c r="C87" s="707">
        <v>47.293010000000002</v>
      </c>
      <c r="D87" s="707">
        <v>1.149552000000007</v>
      </c>
      <c r="E87" s="708">
        <v>1.0249125672375921</v>
      </c>
      <c r="F87" s="706">
        <v>42.1480672</v>
      </c>
      <c r="G87" s="707">
        <v>42.1480672</v>
      </c>
      <c r="H87" s="707">
        <v>9.9089700000000001</v>
      </c>
      <c r="I87" s="707">
        <v>130.85341</v>
      </c>
      <c r="J87" s="707">
        <v>88.705342799999997</v>
      </c>
      <c r="K87" s="709">
        <v>3.1046123510024204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0</v>
      </c>
      <c r="D88" s="707">
        <v>0</v>
      </c>
      <c r="E88" s="708">
        <v>0</v>
      </c>
      <c r="F88" s="706">
        <v>0</v>
      </c>
      <c r="G88" s="707">
        <v>0</v>
      </c>
      <c r="H88" s="707">
        <v>0</v>
      </c>
      <c r="I88" s="707">
        <v>27.660599999999999</v>
      </c>
      <c r="J88" s="707">
        <v>27.660599999999999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3.9491489999999998</v>
      </c>
      <c r="C89" s="707">
        <v>4.2785600000000006</v>
      </c>
      <c r="D89" s="707">
        <v>0.32941100000000079</v>
      </c>
      <c r="E89" s="708">
        <v>1.0834131606581572</v>
      </c>
      <c r="F89" s="706">
        <v>15</v>
      </c>
      <c r="G89" s="707">
        <v>15</v>
      </c>
      <c r="H89" s="707">
        <v>4.96584</v>
      </c>
      <c r="I89" s="707">
        <v>5.0287600000000001</v>
      </c>
      <c r="J89" s="707">
        <v>-9.9712399999999999</v>
      </c>
      <c r="K89" s="709">
        <v>0.3352506666666667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7.4212769999999999</v>
      </c>
      <c r="C90" s="707">
        <v>0.76</v>
      </c>
      <c r="D90" s="707">
        <v>-6.6612770000000001</v>
      </c>
      <c r="E90" s="708">
        <v>0.10240825130230283</v>
      </c>
      <c r="F90" s="706">
        <v>24.999999599999999</v>
      </c>
      <c r="G90" s="707">
        <v>24.999999600000002</v>
      </c>
      <c r="H90" s="707">
        <v>43.929110000000001</v>
      </c>
      <c r="I90" s="707">
        <v>53.933080000000004</v>
      </c>
      <c r="J90" s="707">
        <v>28.933080400000001</v>
      </c>
      <c r="K90" s="709">
        <v>2.1573232345171718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2.406901</v>
      </c>
      <c r="C91" s="707">
        <v>0</v>
      </c>
      <c r="D91" s="707">
        <v>-2.406901</v>
      </c>
      <c r="E91" s="708">
        <v>0</v>
      </c>
      <c r="F91" s="706">
        <v>0</v>
      </c>
      <c r="G91" s="707">
        <v>0</v>
      </c>
      <c r="H91" s="707">
        <v>1.4057500000000001</v>
      </c>
      <c r="I91" s="707">
        <v>14.407080000000001</v>
      </c>
      <c r="J91" s="707">
        <v>14.407080000000001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116.804</v>
      </c>
      <c r="D92" s="707">
        <v>116.804</v>
      </c>
      <c r="E92" s="708">
        <v>0</v>
      </c>
      <c r="F92" s="706">
        <v>0</v>
      </c>
      <c r="G92" s="707">
        <v>0</v>
      </c>
      <c r="H92" s="707">
        <v>0</v>
      </c>
      <c r="I92" s="707">
        <v>17.071000000000002</v>
      </c>
      <c r="J92" s="707">
        <v>17.071000000000002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111.24299999999999</v>
      </c>
      <c r="D93" s="707">
        <v>111.24299999999999</v>
      </c>
      <c r="E93" s="708">
        <v>0</v>
      </c>
      <c r="F93" s="706">
        <v>0</v>
      </c>
      <c r="G93" s="707">
        <v>0</v>
      </c>
      <c r="H93" s="707">
        <v>0</v>
      </c>
      <c r="I93" s="707">
        <v>17.071000000000002</v>
      </c>
      <c r="J93" s="707">
        <v>17.071000000000002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108.49299999999999</v>
      </c>
      <c r="D94" s="707">
        <v>108.49299999999999</v>
      </c>
      <c r="E94" s="708">
        <v>0</v>
      </c>
      <c r="F94" s="706">
        <v>0</v>
      </c>
      <c r="G94" s="707">
        <v>0</v>
      </c>
      <c r="H94" s="707">
        <v>0</v>
      </c>
      <c r="I94" s="707">
        <v>17.071000000000002</v>
      </c>
      <c r="J94" s="707">
        <v>17.071000000000002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2.75</v>
      </c>
      <c r="D95" s="707">
        <v>2.75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5.5609999999999999</v>
      </c>
      <c r="D96" s="707">
        <v>5.5609999999999999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5.5609999999999999</v>
      </c>
      <c r="D97" s="707">
        <v>5.5609999999999999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2136.3456570000003</v>
      </c>
      <c r="C98" s="707">
        <v>3299.94749</v>
      </c>
      <c r="D98" s="707">
        <v>1163.6018329999997</v>
      </c>
      <c r="E98" s="708">
        <v>1.5446692716542918</v>
      </c>
      <c r="F98" s="706">
        <v>3201.3670578000001</v>
      </c>
      <c r="G98" s="707">
        <v>3201.3670578000001</v>
      </c>
      <c r="H98" s="707">
        <v>387.84656000000001</v>
      </c>
      <c r="I98" s="707">
        <v>3549.3048100000001</v>
      </c>
      <c r="J98" s="707">
        <v>347.93775219999998</v>
      </c>
      <c r="K98" s="709">
        <v>1.1086841171031181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26.906140999999998</v>
      </c>
      <c r="C99" s="707">
        <v>27.404810000000001</v>
      </c>
      <c r="D99" s="707">
        <v>0.49866900000000314</v>
      </c>
      <c r="E99" s="708">
        <v>1.018533649994624</v>
      </c>
      <c r="F99" s="706">
        <v>28.771059399999999</v>
      </c>
      <c r="G99" s="707">
        <v>28.771059399999999</v>
      </c>
      <c r="H99" s="707">
        <v>2.1554799999999998</v>
      </c>
      <c r="I99" s="707">
        <v>28.361319999999999</v>
      </c>
      <c r="J99" s="707">
        <v>-0.40973939999999942</v>
      </c>
      <c r="K99" s="709">
        <v>0.98575862660100733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13.281450999999999</v>
      </c>
      <c r="C100" s="707">
        <v>13.126799999999999</v>
      </c>
      <c r="D100" s="707">
        <v>-0.15465099999999943</v>
      </c>
      <c r="E100" s="708">
        <v>0.98835586563546407</v>
      </c>
      <c r="F100" s="706">
        <v>13.306266299999999</v>
      </c>
      <c r="G100" s="707">
        <v>13.306266299999997</v>
      </c>
      <c r="H100" s="707">
        <v>1.044</v>
      </c>
      <c r="I100" s="707">
        <v>12.2014</v>
      </c>
      <c r="J100" s="707">
        <v>-1.1048662999999976</v>
      </c>
      <c r="K100" s="709">
        <v>0.91696646714488195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13.624690000000001</v>
      </c>
      <c r="C101" s="707">
        <v>14.27801</v>
      </c>
      <c r="D101" s="707">
        <v>0.65331999999999901</v>
      </c>
      <c r="E101" s="708">
        <v>1.0479511827425063</v>
      </c>
      <c r="F101" s="706">
        <v>15.464793100000001</v>
      </c>
      <c r="G101" s="707">
        <v>15.464793100000001</v>
      </c>
      <c r="H101" s="707">
        <v>1.11148</v>
      </c>
      <c r="I101" s="707">
        <v>16.15992</v>
      </c>
      <c r="J101" s="707">
        <v>0.69512689999999822</v>
      </c>
      <c r="K101" s="709">
        <v>1.0449489945002883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100.922444</v>
      </c>
      <c r="C102" s="707">
        <v>121.06032</v>
      </c>
      <c r="D102" s="707">
        <v>20.137876000000006</v>
      </c>
      <c r="E102" s="708">
        <v>1.1995381324693246</v>
      </c>
      <c r="F102" s="706">
        <v>126.430826</v>
      </c>
      <c r="G102" s="707">
        <v>126.430826</v>
      </c>
      <c r="H102" s="707">
        <v>0</v>
      </c>
      <c r="I102" s="707">
        <v>141.49404999999999</v>
      </c>
      <c r="J102" s="707">
        <v>15.063223999999991</v>
      </c>
      <c r="K102" s="709">
        <v>1.1191420200007234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25.000008000000001</v>
      </c>
      <c r="C103" s="707">
        <v>25.11</v>
      </c>
      <c r="D103" s="707">
        <v>0.10999199999999831</v>
      </c>
      <c r="E103" s="708">
        <v>1.0043996785921028</v>
      </c>
      <c r="F103" s="706">
        <v>24.84</v>
      </c>
      <c r="G103" s="707">
        <v>24.839999999999996</v>
      </c>
      <c r="H103" s="707">
        <v>0</v>
      </c>
      <c r="I103" s="707">
        <v>24.84</v>
      </c>
      <c r="J103" s="707">
        <v>3.5527136788005009E-15</v>
      </c>
      <c r="K103" s="709">
        <v>1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75.922436000000005</v>
      </c>
      <c r="C104" s="707">
        <v>95.950320000000005</v>
      </c>
      <c r="D104" s="707">
        <v>20.027884</v>
      </c>
      <c r="E104" s="708">
        <v>1.263794012088864</v>
      </c>
      <c r="F104" s="706">
        <v>101.59082600000001</v>
      </c>
      <c r="G104" s="707">
        <v>101.59082600000002</v>
      </c>
      <c r="H104" s="707">
        <v>0</v>
      </c>
      <c r="I104" s="707">
        <v>116.65405</v>
      </c>
      <c r="J104" s="707">
        <v>15.063223999999977</v>
      </c>
      <c r="K104" s="709">
        <v>1.1482734671337349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45.496000000000002</v>
      </c>
      <c r="D105" s="707">
        <v>45.496000000000002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45.496000000000002</v>
      </c>
      <c r="D106" s="707">
        <v>45.496000000000002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1138.056992</v>
      </c>
      <c r="C107" s="707">
        <v>1992.4047599999999</v>
      </c>
      <c r="D107" s="707">
        <v>854.34776799999986</v>
      </c>
      <c r="E107" s="708">
        <v>1.7507073670349189</v>
      </c>
      <c r="F107" s="706">
        <v>2716.0752815999999</v>
      </c>
      <c r="G107" s="707">
        <v>2716.0752815999999</v>
      </c>
      <c r="H107" s="707">
        <v>197.37848000000002</v>
      </c>
      <c r="I107" s="707">
        <v>2382.9800399999999</v>
      </c>
      <c r="J107" s="707">
        <v>-333.09524160000001</v>
      </c>
      <c r="K107" s="709">
        <v>0.87736155773864322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969.44654700000001</v>
      </c>
      <c r="C108" s="707">
        <v>987.67660000000001</v>
      </c>
      <c r="D108" s="707">
        <v>18.230052999999998</v>
      </c>
      <c r="E108" s="708">
        <v>1.0188045984138205</v>
      </c>
      <c r="F108" s="706">
        <v>1096.6585404</v>
      </c>
      <c r="G108" s="707">
        <v>1096.6585404</v>
      </c>
      <c r="H108" s="707">
        <v>91.433630000000008</v>
      </c>
      <c r="I108" s="707">
        <v>1089.7193</v>
      </c>
      <c r="J108" s="707">
        <v>-6.939240400000017</v>
      </c>
      <c r="K108" s="709">
        <v>0.99367237827968857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4.5133000000000001</v>
      </c>
      <c r="D109" s="707">
        <v>4.5133000000000001</v>
      </c>
      <c r="E109" s="708">
        <v>0</v>
      </c>
      <c r="F109" s="706">
        <v>2.7625023</v>
      </c>
      <c r="G109" s="707">
        <v>2.7625023</v>
      </c>
      <c r="H109" s="707">
        <v>0</v>
      </c>
      <c r="I109" s="707">
        <v>0.64734999999999998</v>
      </c>
      <c r="J109" s="707">
        <v>-2.1151523000000001</v>
      </c>
      <c r="K109" s="709">
        <v>0.23433464652681013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168.610445</v>
      </c>
      <c r="C110" s="707">
        <v>179.48392999999999</v>
      </c>
      <c r="D110" s="707">
        <v>10.873484999999988</v>
      </c>
      <c r="E110" s="708">
        <v>1.0644887984252696</v>
      </c>
      <c r="F110" s="706">
        <v>180.62423850000002</v>
      </c>
      <c r="G110" s="707">
        <v>180.62423850000002</v>
      </c>
      <c r="H110" s="707">
        <v>16.220050000000001</v>
      </c>
      <c r="I110" s="707">
        <v>180.09464000000003</v>
      </c>
      <c r="J110" s="707">
        <v>-0.52959849999999165</v>
      </c>
      <c r="K110" s="709">
        <v>0.99706795442074625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820.73093000000006</v>
      </c>
      <c r="D111" s="707">
        <v>820.73093000000006</v>
      </c>
      <c r="E111" s="708">
        <v>0</v>
      </c>
      <c r="F111" s="706">
        <v>1436.0300004000001</v>
      </c>
      <c r="G111" s="707">
        <v>1436.0300004000001</v>
      </c>
      <c r="H111" s="707">
        <v>89.724800000000002</v>
      </c>
      <c r="I111" s="707">
        <v>1112.51875</v>
      </c>
      <c r="J111" s="707">
        <v>-323.51125040000011</v>
      </c>
      <c r="K111" s="709">
        <v>0.77471832043210276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870.46007999999995</v>
      </c>
      <c r="C112" s="707">
        <v>1072.2186499999998</v>
      </c>
      <c r="D112" s="707">
        <v>201.75856999999985</v>
      </c>
      <c r="E112" s="708">
        <v>1.2317838286162415</v>
      </c>
      <c r="F112" s="706">
        <v>310.35702209999999</v>
      </c>
      <c r="G112" s="707">
        <v>310.35702209999999</v>
      </c>
      <c r="H112" s="707">
        <v>186.93485000000001</v>
      </c>
      <c r="I112" s="707">
        <v>946.85338000000002</v>
      </c>
      <c r="J112" s="707">
        <v>636.49635790000002</v>
      </c>
      <c r="K112" s="709">
        <v>3.0508521237676871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18.702999999999999</v>
      </c>
      <c r="D113" s="707">
        <v>18.702999999999999</v>
      </c>
      <c r="E113" s="708">
        <v>0</v>
      </c>
      <c r="F113" s="706">
        <v>15.8782742</v>
      </c>
      <c r="G113" s="707">
        <v>15.8782742</v>
      </c>
      <c r="H113" s="707">
        <v>0</v>
      </c>
      <c r="I113" s="707">
        <v>0</v>
      </c>
      <c r="J113" s="707">
        <v>-15.8782742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734.44987100000003</v>
      </c>
      <c r="C114" s="707">
        <v>751.80006000000003</v>
      </c>
      <c r="D114" s="707">
        <v>17.350189</v>
      </c>
      <c r="E114" s="708">
        <v>1.0236233808256738</v>
      </c>
      <c r="F114" s="706">
        <v>199.15918040000003</v>
      </c>
      <c r="G114" s="707">
        <v>199.15918040000003</v>
      </c>
      <c r="H114" s="707">
        <v>91.36672999999999</v>
      </c>
      <c r="I114" s="707">
        <v>557.77684999999997</v>
      </c>
      <c r="J114" s="707">
        <v>358.61766959999994</v>
      </c>
      <c r="K114" s="709">
        <v>2.8006584927681288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</v>
      </c>
      <c r="C115" s="707">
        <v>2.3648000000000002</v>
      </c>
      <c r="D115" s="707">
        <v>0.36480000000000024</v>
      </c>
      <c r="E115" s="708">
        <v>1.1824000000000001</v>
      </c>
      <c r="F115" s="706">
        <v>2</v>
      </c>
      <c r="G115" s="707">
        <v>2</v>
      </c>
      <c r="H115" s="707">
        <v>0</v>
      </c>
      <c r="I115" s="707">
        <v>3.9617399999999998</v>
      </c>
      <c r="J115" s="707">
        <v>1.9617399999999998</v>
      </c>
      <c r="K115" s="709">
        <v>1.9808699999999999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3.981509</v>
      </c>
      <c r="C116" s="707">
        <v>55.75264</v>
      </c>
      <c r="D116" s="707">
        <v>51.771130999999997</v>
      </c>
      <c r="E116" s="708">
        <v>14.002891868384575</v>
      </c>
      <c r="F116" s="706">
        <v>58.3195683</v>
      </c>
      <c r="G116" s="707">
        <v>58.3195683</v>
      </c>
      <c r="H116" s="707">
        <v>14.80255</v>
      </c>
      <c r="I116" s="707">
        <v>40.4086</v>
      </c>
      <c r="J116" s="707">
        <v>-17.9109683</v>
      </c>
      <c r="K116" s="709">
        <v>0.69288235797863407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130.02869999999999</v>
      </c>
      <c r="C117" s="707">
        <v>178.9408</v>
      </c>
      <c r="D117" s="707">
        <v>48.912100000000009</v>
      </c>
      <c r="E117" s="708">
        <v>1.3761638776670075</v>
      </c>
      <c r="F117" s="706">
        <v>0</v>
      </c>
      <c r="G117" s="707">
        <v>0</v>
      </c>
      <c r="H117" s="707">
        <v>59.578800000000001</v>
      </c>
      <c r="I117" s="707">
        <v>275.69496999999996</v>
      </c>
      <c r="J117" s="707">
        <v>275.69496999999996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64.657349999999994</v>
      </c>
      <c r="D118" s="707">
        <v>64.657349999999994</v>
      </c>
      <c r="E118" s="708">
        <v>0</v>
      </c>
      <c r="F118" s="706">
        <v>34.999999199999998</v>
      </c>
      <c r="G118" s="707">
        <v>34.999999199999998</v>
      </c>
      <c r="H118" s="707">
        <v>21.186769999999999</v>
      </c>
      <c r="I118" s="707">
        <v>69.011219999999994</v>
      </c>
      <c r="J118" s="707">
        <v>34.011220799999997</v>
      </c>
      <c r="K118" s="709">
        <v>1.9717491879256956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23.212949999999999</v>
      </c>
      <c r="D119" s="707">
        <v>23.212949999999999</v>
      </c>
      <c r="E119" s="708">
        <v>0</v>
      </c>
      <c r="F119" s="706">
        <v>19.732868699999997</v>
      </c>
      <c r="G119" s="707">
        <v>19.732868699999997</v>
      </c>
      <c r="H119" s="707">
        <v>1.37775</v>
      </c>
      <c r="I119" s="707">
        <v>25.210319999999999</v>
      </c>
      <c r="J119" s="707">
        <v>5.477451300000002</v>
      </c>
      <c r="K119" s="709">
        <v>1.2775800813999234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3.5766999999999998</v>
      </c>
      <c r="D120" s="707">
        <v>3.5766999999999998</v>
      </c>
      <c r="E120" s="708">
        <v>0</v>
      </c>
      <c r="F120" s="706">
        <v>0</v>
      </c>
      <c r="G120" s="707">
        <v>0</v>
      </c>
      <c r="H120" s="707">
        <v>4.675E-2</v>
      </c>
      <c r="I120" s="707">
        <v>1.78122</v>
      </c>
      <c r="J120" s="707">
        <v>1.78122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19.63625</v>
      </c>
      <c r="D121" s="707">
        <v>19.63625</v>
      </c>
      <c r="E121" s="708">
        <v>0</v>
      </c>
      <c r="F121" s="706">
        <v>19.732868699999997</v>
      </c>
      <c r="G121" s="707">
        <v>19.732868699999997</v>
      </c>
      <c r="H121" s="707">
        <v>1.331</v>
      </c>
      <c r="I121" s="707">
        <v>23.429099999999998</v>
      </c>
      <c r="J121" s="707">
        <v>3.6962313000000009</v>
      </c>
      <c r="K121" s="709">
        <v>1.1873134289896736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18.149999999999999</v>
      </c>
      <c r="D122" s="707">
        <v>18.149999999999999</v>
      </c>
      <c r="E122" s="708">
        <v>0</v>
      </c>
      <c r="F122" s="706">
        <v>0</v>
      </c>
      <c r="G122" s="707">
        <v>0</v>
      </c>
      <c r="H122" s="707">
        <v>0</v>
      </c>
      <c r="I122" s="707">
        <v>24.4057</v>
      </c>
      <c r="J122" s="707">
        <v>24.4057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18.149999999999999</v>
      </c>
      <c r="D123" s="707">
        <v>18.149999999999999</v>
      </c>
      <c r="E123" s="708">
        <v>0</v>
      </c>
      <c r="F123" s="706">
        <v>0</v>
      </c>
      <c r="G123" s="707">
        <v>0</v>
      </c>
      <c r="H123" s="707">
        <v>0</v>
      </c>
      <c r="I123" s="707">
        <v>24.4057</v>
      </c>
      <c r="J123" s="707">
        <v>24.4057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65432.473773999998</v>
      </c>
      <c r="C124" s="707">
        <v>68981.096400000009</v>
      </c>
      <c r="D124" s="707">
        <v>3548.6226260000112</v>
      </c>
      <c r="E124" s="708">
        <v>1.054233355722676</v>
      </c>
      <c r="F124" s="706">
        <v>72171.632765399903</v>
      </c>
      <c r="G124" s="707">
        <v>72171.632765399903</v>
      </c>
      <c r="H124" s="707">
        <v>6096.0054</v>
      </c>
      <c r="I124" s="707">
        <v>77156.776530000003</v>
      </c>
      <c r="J124" s="707">
        <v>4985.1437646000995</v>
      </c>
      <c r="K124" s="709">
        <v>1.0690734513490188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47269.73</v>
      </c>
      <c r="C125" s="707">
        <v>50868.985999999997</v>
      </c>
      <c r="D125" s="707">
        <v>3599.2559999999939</v>
      </c>
      <c r="E125" s="708">
        <v>1.0761429354472725</v>
      </c>
      <c r="F125" s="706">
        <v>53048.4797607</v>
      </c>
      <c r="G125" s="707">
        <v>53048.479760699993</v>
      </c>
      <c r="H125" s="707">
        <v>4521.5829999999996</v>
      </c>
      <c r="I125" s="707">
        <v>57019.08</v>
      </c>
      <c r="J125" s="707">
        <v>3970.600239300009</v>
      </c>
      <c r="K125" s="709">
        <v>1.074848520772155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46903.13</v>
      </c>
      <c r="C126" s="707">
        <v>50484.175000000003</v>
      </c>
      <c r="D126" s="707">
        <v>3581.0450000000055</v>
      </c>
      <c r="E126" s="708">
        <v>1.0763498086375047</v>
      </c>
      <c r="F126" s="706">
        <v>52634.397148599994</v>
      </c>
      <c r="G126" s="707">
        <v>52634.397148599994</v>
      </c>
      <c r="H126" s="707">
        <v>4464.0730000000003</v>
      </c>
      <c r="I126" s="707">
        <v>51621.692999999999</v>
      </c>
      <c r="J126" s="707">
        <v>-1012.7041485999944</v>
      </c>
      <c r="K126" s="709">
        <v>0.98075965141690746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46903.13</v>
      </c>
      <c r="C127" s="707">
        <v>50484.175000000003</v>
      </c>
      <c r="D127" s="707">
        <v>3581.0450000000055</v>
      </c>
      <c r="E127" s="708">
        <v>1.0763498086375047</v>
      </c>
      <c r="F127" s="706">
        <v>52634.397148599994</v>
      </c>
      <c r="G127" s="707">
        <v>52634.397148599994</v>
      </c>
      <c r="H127" s="707">
        <v>4464.0730000000003</v>
      </c>
      <c r="I127" s="707">
        <v>51621.692999999999</v>
      </c>
      <c r="J127" s="707">
        <v>-1012.7041485999944</v>
      </c>
      <c r="K127" s="709">
        <v>0.98075965141690746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233.76</v>
      </c>
      <c r="C128" s="707">
        <v>188.13</v>
      </c>
      <c r="D128" s="707">
        <v>-45.629999999999995</v>
      </c>
      <c r="E128" s="708">
        <v>0.804799794661191</v>
      </c>
      <c r="F128" s="706">
        <v>184.50545639999999</v>
      </c>
      <c r="G128" s="707">
        <v>184.50545639999999</v>
      </c>
      <c r="H128" s="707">
        <v>13.8</v>
      </c>
      <c r="I128" s="707">
        <v>174.04300000000001</v>
      </c>
      <c r="J128" s="707">
        <v>-10.462456399999979</v>
      </c>
      <c r="K128" s="709">
        <v>0.94329459624588108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233.76</v>
      </c>
      <c r="C129" s="707">
        <v>188.13</v>
      </c>
      <c r="D129" s="707">
        <v>-45.629999999999995</v>
      </c>
      <c r="E129" s="708">
        <v>0.804799794661191</v>
      </c>
      <c r="F129" s="706">
        <v>184.50545639999999</v>
      </c>
      <c r="G129" s="707">
        <v>184.50545639999999</v>
      </c>
      <c r="H129" s="707">
        <v>13.8</v>
      </c>
      <c r="I129" s="707">
        <v>174.04300000000001</v>
      </c>
      <c r="J129" s="707">
        <v>-10.462456399999979</v>
      </c>
      <c r="K129" s="709">
        <v>0.94329459624588108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48.84</v>
      </c>
      <c r="C130" s="707">
        <v>116.681</v>
      </c>
      <c r="D130" s="707">
        <v>67.840999999999994</v>
      </c>
      <c r="E130" s="708">
        <v>2.3890458640458636</v>
      </c>
      <c r="F130" s="706">
        <v>123.6352289</v>
      </c>
      <c r="G130" s="707">
        <v>123.63522890000002</v>
      </c>
      <c r="H130" s="707">
        <v>18.71</v>
      </c>
      <c r="I130" s="707">
        <v>267.04399999999998</v>
      </c>
      <c r="J130" s="707">
        <v>143.40877109999997</v>
      </c>
      <c r="K130" s="709">
        <v>2.1599345297932309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48.84</v>
      </c>
      <c r="C131" s="707">
        <v>116.681</v>
      </c>
      <c r="D131" s="707">
        <v>67.840999999999994</v>
      </c>
      <c r="E131" s="708">
        <v>2.3890458640458636</v>
      </c>
      <c r="F131" s="706">
        <v>123.6352289</v>
      </c>
      <c r="G131" s="707">
        <v>123.63522890000002</v>
      </c>
      <c r="H131" s="707">
        <v>18.71</v>
      </c>
      <c r="I131" s="707">
        <v>267.04399999999998</v>
      </c>
      <c r="J131" s="707">
        <v>143.40877109999997</v>
      </c>
      <c r="K131" s="709">
        <v>2.1599345297932309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84</v>
      </c>
      <c r="C132" s="707">
        <v>80</v>
      </c>
      <c r="D132" s="707">
        <v>-4</v>
      </c>
      <c r="E132" s="708">
        <v>0.95238095238095233</v>
      </c>
      <c r="F132" s="706">
        <v>105.9419268</v>
      </c>
      <c r="G132" s="707">
        <v>105.9419268</v>
      </c>
      <c r="H132" s="707">
        <v>25</v>
      </c>
      <c r="I132" s="707">
        <v>128.25</v>
      </c>
      <c r="J132" s="707">
        <v>22.308073199999995</v>
      </c>
      <c r="K132" s="709">
        <v>1.2105688831024735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84</v>
      </c>
      <c r="C133" s="707">
        <v>80</v>
      </c>
      <c r="D133" s="707">
        <v>-4</v>
      </c>
      <c r="E133" s="708">
        <v>0.95238095238095233</v>
      </c>
      <c r="F133" s="706">
        <v>105.9419268</v>
      </c>
      <c r="G133" s="707">
        <v>105.9419268</v>
      </c>
      <c r="H133" s="707">
        <v>25</v>
      </c>
      <c r="I133" s="707">
        <v>128.25</v>
      </c>
      <c r="J133" s="707">
        <v>22.308073199999995</v>
      </c>
      <c r="K133" s="709">
        <v>1.2105688831024735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0</v>
      </c>
      <c r="D134" s="707">
        <v>0</v>
      </c>
      <c r="E134" s="708">
        <v>0</v>
      </c>
      <c r="F134" s="706">
        <v>0</v>
      </c>
      <c r="G134" s="707">
        <v>0</v>
      </c>
      <c r="H134" s="707">
        <v>0</v>
      </c>
      <c r="I134" s="707">
        <v>4828.05</v>
      </c>
      <c r="J134" s="707">
        <v>4828.05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0</v>
      </c>
      <c r="D135" s="707">
        <v>0</v>
      </c>
      <c r="E135" s="708">
        <v>0</v>
      </c>
      <c r="F135" s="706">
        <v>0</v>
      </c>
      <c r="G135" s="707">
        <v>0</v>
      </c>
      <c r="H135" s="707">
        <v>0</v>
      </c>
      <c r="I135" s="707">
        <v>4828.05</v>
      </c>
      <c r="J135" s="707">
        <v>4828.05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16943.52</v>
      </c>
      <c r="C136" s="707">
        <v>17100.031309999998</v>
      </c>
      <c r="D136" s="707">
        <v>156.51130999999805</v>
      </c>
      <c r="E136" s="708">
        <v>1.0092372370086027</v>
      </c>
      <c r="F136" s="706">
        <v>17842.467104899999</v>
      </c>
      <c r="G136" s="707">
        <v>17842.467104899999</v>
      </c>
      <c r="H136" s="707">
        <v>1484.7328200000002</v>
      </c>
      <c r="I136" s="707">
        <v>19099.83726</v>
      </c>
      <c r="J136" s="707">
        <v>1257.3701551000013</v>
      </c>
      <c r="K136" s="709">
        <v>1.0704706444298107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4518.8100000000004</v>
      </c>
      <c r="C137" s="707">
        <v>4556.8150800000003</v>
      </c>
      <c r="D137" s="707">
        <v>38.005079999999907</v>
      </c>
      <c r="E137" s="708">
        <v>1.0084104177869837</v>
      </c>
      <c r="F137" s="706">
        <v>4757.7576879999997</v>
      </c>
      <c r="G137" s="707">
        <v>4757.7576879999997</v>
      </c>
      <c r="H137" s="707">
        <v>405.25675999999999</v>
      </c>
      <c r="I137" s="707">
        <v>4668.0665599999993</v>
      </c>
      <c r="J137" s="707">
        <v>-89.69112800000039</v>
      </c>
      <c r="K137" s="709">
        <v>0.98114844557422098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4518.8100000000004</v>
      </c>
      <c r="C138" s="707">
        <v>4556.8150800000003</v>
      </c>
      <c r="D138" s="707">
        <v>38.005079999999907</v>
      </c>
      <c r="E138" s="708">
        <v>1.0084104177869837</v>
      </c>
      <c r="F138" s="706">
        <v>4757.7576879999997</v>
      </c>
      <c r="G138" s="707">
        <v>4757.7576879999997</v>
      </c>
      <c r="H138" s="707">
        <v>405.25675999999999</v>
      </c>
      <c r="I138" s="707">
        <v>4668.0665599999993</v>
      </c>
      <c r="J138" s="707">
        <v>-89.69112800000039</v>
      </c>
      <c r="K138" s="709">
        <v>0.98114844557422098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12424.71</v>
      </c>
      <c r="C139" s="707">
        <v>12543.21623</v>
      </c>
      <c r="D139" s="707">
        <v>118.50623000000087</v>
      </c>
      <c r="E139" s="708">
        <v>1.0095379473645663</v>
      </c>
      <c r="F139" s="706">
        <v>13084.709416899999</v>
      </c>
      <c r="G139" s="707">
        <v>13084.709416899999</v>
      </c>
      <c r="H139" s="707">
        <v>1079.47606</v>
      </c>
      <c r="I139" s="707">
        <v>12801.197</v>
      </c>
      <c r="J139" s="707">
        <v>-283.51241689999915</v>
      </c>
      <c r="K139" s="709">
        <v>0.9783325400766012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12424.71</v>
      </c>
      <c r="C140" s="707">
        <v>12543.21623</v>
      </c>
      <c r="D140" s="707">
        <v>118.50623000000087</v>
      </c>
      <c r="E140" s="708">
        <v>1.0095379473645663</v>
      </c>
      <c r="F140" s="706">
        <v>13084.709416899999</v>
      </c>
      <c r="G140" s="707">
        <v>13084.709416899999</v>
      </c>
      <c r="H140" s="707">
        <v>1079.47606</v>
      </c>
      <c r="I140" s="707">
        <v>12801.197</v>
      </c>
      <c r="J140" s="707">
        <v>-283.51241689999915</v>
      </c>
      <c r="K140" s="709">
        <v>0.9783325400766012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0</v>
      </c>
      <c r="I141" s="707">
        <v>434.17581000000001</v>
      </c>
      <c r="J141" s="707">
        <v>434.17581000000001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434.17581000000001</v>
      </c>
      <c r="J142" s="707">
        <v>434.17581000000001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1196.39789</v>
      </c>
      <c r="J143" s="707">
        <v>1196.39789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1196.39789</v>
      </c>
      <c r="J144" s="707">
        <v>1196.39789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210.33377400000001</v>
      </c>
      <c r="C145" s="707">
        <v>0</v>
      </c>
      <c r="D145" s="707">
        <v>-210.33377400000001</v>
      </c>
      <c r="E145" s="708">
        <v>0</v>
      </c>
      <c r="F145" s="706">
        <v>219.71630500000001</v>
      </c>
      <c r="G145" s="707">
        <v>219.71630500000003</v>
      </c>
      <c r="H145" s="707">
        <v>0</v>
      </c>
      <c r="I145" s="707">
        <v>0</v>
      </c>
      <c r="J145" s="707">
        <v>-219.71630500000003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210.33377400000001</v>
      </c>
      <c r="C146" s="707">
        <v>0</v>
      </c>
      <c r="D146" s="707">
        <v>-210.33377400000001</v>
      </c>
      <c r="E146" s="708">
        <v>0</v>
      </c>
      <c r="F146" s="706">
        <v>219.71630500000001</v>
      </c>
      <c r="G146" s="707">
        <v>219.71630500000003</v>
      </c>
      <c r="H146" s="707">
        <v>0</v>
      </c>
      <c r="I146" s="707">
        <v>0</v>
      </c>
      <c r="J146" s="707">
        <v>-219.71630500000003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210.33377400000001</v>
      </c>
      <c r="C147" s="707">
        <v>0</v>
      </c>
      <c r="D147" s="707">
        <v>-210.33377400000001</v>
      </c>
      <c r="E147" s="708">
        <v>0</v>
      </c>
      <c r="F147" s="706">
        <v>219.71630500000001</v>
      </c>
      <c r="G147" s="707">
        <v>219.71630500000003</v>
      </c>
      <c r="H147" s="707">
        <v>0</v>
      </c>
      <c r="I147" s="707">
        <v>0</v>
      </c>
      <c r="J147" s="707">
        <v>-219.71630500000003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1008.89</v>
      </c>
      <c r="C148" s="707">
        <v>1012.07909</v>
      </c>
      <c r="D148" s="707">
        <v>3.1890899999999647</v>
      </c>
      <c r="E148" s="708">
        <v>1.0031609888094837</v>
      </c>
      <c r="F148" s="706">
        <v>1060.9695948000001</v>
      </c>
      <c r="G148" s="707">
        <v>1060.9695948000001</v>
      </c>
      <c r="H148" s="707">
        <v>89.689580000000007</v>
      </c>
      <c r="I148" s="707">
        <v>1037.8592699999999</v>
      </c>
      <c r="J148" s="707">
        <v>-23.110324800000171</v>
      </c>
      <c r="K148" s="709">
        <v>0.97821773129666678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1008.89</v>
      </c>
      <c r="C149" s="707">
        <v>1012.07909</v>
      </c>
      <c r="D149" s="707">
        <v>3.1890899999999647</v>
      </c>
      <c r="E149" s="708">
        <v>1.0031609888094837</v>
      </c>
      <c r="F149" s="706">
        <v>1060.9695948000001</v>
      </c>
      <c r="G149" s="707">
        <v>1060.9695948000001</v>
      </c>
      <c r="H149" s="707">
        <v>89.689580000000007</v>
      </c>
      <c r="I149" s="707">
        <v>1037.8592699999999</v>
      </c>
      <c r="J149" s="707">
        <v>-23.110324800000171</v>
      </c>
      <c r="K149" s="709">
        <v>0.97821773129666678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1008.89</v>
      </c>
      <c r="C150" s="707">
        <v>1012.07909</v>
      </c>
      <c r="D150" s="707">
        <v>3.1890899999999647</v>
      </c>
      <c r="E150" s="708">
        <v>1.0031609888094837</v>
      </c>
      <c r="F150" s="706">
        <v>1060.9695948000001</v>
      </c>
      <c r="G150" s="707">
        <v>1060.9695948000001</v>
      </c>
      <c r="H150" s="707">
        <v>89.689580000000007</v>
      </c>
      <c r="I150" s="707">
        <v>1037.8592699999999</v>
      </c>
      <c r="J150" s="707">
        <v>-23.110324800000171</v>
      </c>
      <c r="K150" s="709">
        <v>0.97821773129666678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126.06425</v>
      </c>
      <c r="D151" s="707">
        <v>126.06425</v>
      </c>
      <c r="E151" s="708">
        <v>0</v>
      </c>
      <c r="F151" s="706">
        <v>107.2521888</v>
      </c>
      <c r="G151" s="707">
        <v>107.2521888</v>
      </c>
      <c r="H151" s="707">
        <v>-0.105</v>
      </c>
      <c r="I151" s="707">
        <v>34.914000000000001</v>
      </c>
      <c r="J151" s="707">
        <v>-72.338188799999998</v>
      </c>
      <c r="K151" s="709">
        <v>0.32553181795763969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126.06425</v>
      </c>
      <c r="D152" s="707">
        <v>126.06425</v>
      </c>
      <c r="E152" s="708">
        <v>0</v>
      </c>
      <c r="F152" s="706">
        <v>107.2521888</v>
      </c>
      <c r="G152" s="707">
        <v>107.2521888</v>
      </c>
      <c r="H152" s="707">
        <v>-0.105</v>
      </c>
      <c r="I152" s="707">
        <v>34.914000000000001</v>
      </c>
      <c r="J152" s="707">
        <v>-72.338188799999998</v>
      </c>
      <c r="K152" s="709">
        <v>0.32553181795763969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56.03425</v>
      </c>
      <c r="D153" s="707">
        <v>56.03425</v>
      </c>
      <c r="E153" s="708">
        <v>0</v>
      </c>
      <c r="F153" s="706">
        <v>65.595289199999996</v>
      </c>
      <c r="G153" s="707">
        <v>65.595289199999996</v>
      </c>
      <c r="H153" s="707">
        <v>-0.105</v>
      </c>
      <c r="I153" s="707">
        <v>34.914000000000001</v>
      </c>
      <c r="J153" s="707">
        <v>-30.681289199999995</v>
      </c>
      <c r="K153" s="709">
        <v>0.53226383214116546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0.97324999999999995</v>
      </c>
      <c r="D154" s="707">
        <v>0.97324999999999995</v>
      </c>
      <c r="E154" s="708">
        <v>0</v>
      </c>
      <c r="F154" s="706">
        <v>1.0380132000000002</v>
      </c>
      <c r="G154" s="707">
        <v>1.0380132000000002</v>
      </c>
      <c r="H154" s="707">
        <v>0</v>
      </c>
      <c r="I154" s="707">
        <v>1.9890000000000001</v>
      </c>
      <c r="J154" s="707">
        <v>0.95098679999999991</v>
      </c>
      <c r="K154" s="709">
        <v>1.9161606037379868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7.1050000000000004</v>
      </c>
      <c r="D155" s="707">
        <v>7.1050000000000004</v>
      </c>
      <c r="E155" s="708">
        <v>0</v>
      </c>
      <c r="F155" s="706">
        <v>11.326798800000001</v>
      </c>
      <c r="G155" s="707">
        <v>11.326798800000001</v>
      </c>
      <c r="H155" s="707">
        <v>-0.105</v>
      </c>
      <c r="I155" s="707">
        <v>19.335000000000001</v>
      </c>
      <c r="J155" s="707">
        <v>8.0082012000000002</v>
      </c>
      <c r="K155" s="709">
        <v>1.7070136356620018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47.956000000000003</v>
      </c>
      <c r="D156" s="707">
        <v>47.956000000000003</v>
      </c>
      <c r="E156" s="708">
        <v>0</v>
      </c>
      <c r="F156" s="706">
        <v>53.230477200000003</v>
      </c>
      <c r="G156" s="707">
        <v>53.230477200000003</v>
      </c>
      <c r="H156" s="707">
        <v>0</v>
      </c>
      <c r="I156" s="707">
        <v>13.59</v>
      </c>
      <c r="J156" s="707">
        <v>-39.640477200000007</v>
      </c>
      <c r="K156" s="709">
        <v>0.25530486884306947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35.119999999999997</v>
      </c>
      <c r="D157" s="707">
        <v>35.119999999999997</v>
      </c>
      <c r="E157" s="708">
        <v>0</v>
      </c>
      <c r="F157" s="706">
        <v>27.631693200000001</v>
      </c>
      <c r="G157" s="707">
        <v>27.631693200000001</v>
      </c>
      <c r="H157" s="707">
        <v>0</v>
      </c>
      <c r="I157" s="707">
        <v>0</v>
      </c>
      <c r="J157" s="707">
        <v>-27.631693200000001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35.119999999999997</v>
      </c>
      <c r="D158" s="707">
        <v>35.119999999999997</v>
      </c>
      <c r="E158" s="708">
        <v>0</v>
      </c>
      <c r="F158" s="706">
        <v>27.631693200000001</v>
      </c>
      <c r="G158" s="707">
        <v>27.631693200000001</v>
      </c>
      <c r="H158" s="707">
        <v>0</v>
      </c>
      <c r="I158" s="707">
        <v>0</v>
      </c>
      <c r="J158" s="707">
        <v>-27.631693200000001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34.909999999999997</v>
      </c>
      <c r="D159" s="707">
        <v>34.909999999999997</v>
      </c>
      <c r="E159" s="708">
        <v>0</v>
      </c>
      <c r="F159" s="706">
        <v>14.025206399999998</v>
      </c>
      <c r="G159" s="707">
        <v>14.025206399999998</v>
      </c>
      <c r="H159" s="707">
        <v>0</v>
      </c>
      <c r="I159" s="707">
        <v>0</v>
      </c>
      <c r="J159" s="707">
        <v>-14.025206399999998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34.909999999999997</v>
      </c>
      <c r="D160" s="707">
        <v>34.909999999999997</v>
      </c>
      <c r="E160" s="708">
        <v>0</v>
      </c>
      <c r="F160" s="706">
        <v>14.025206399999998</v>
      </c>
      <c r="G160" s="707">
        <v>14.025206399999998</v>
      </c>
      <c r="H160" s="707">
        <v>0</v>
      </c>
      <c r="I160" s="707">
        <v>0</v>
      </c>
      <c r="J160" s="707">
        <v>-14.025206399999998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6488.0000039999995</v>
      </c>
      <c r="C161" s="707">
        <v>6777.4756100000004</v>
      </c>
      <c r="D161" s="707">
        <v>289.47560600000088</v>
      </c>
      <c r="E161" s="708">
        <v>1.0446170785791511</v>
      </c>
      <c r="F161" s="706">
        <v>7530.9244979999994</v>
      </c>
      <c r="G161" s="707">
        <v>7530.9244979999994</v>
      </c>
      <c r="H161" s="707">
        <v>655.97156000000007</v>
      </c>
      <c r="I161" s="707">
        <v>8109.5756600000004</v>
      </c>
      <c r="J161" s="707">
        <v>578.65116200000102</v>
      </c>
      <c r="K161" s="709">
        <v>1.0768366702061181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5783.0000039999995</v>
      </c>
      <c r="C162" s="707">
        <v>5380.0687199999993</v>
      </c>
      <c r="D162" s="707">
        <v>-402.93128400000023</v>
      </c>
      <c r="E162" s="708">
        <v>0.93032486880143528</v>
      </c>
      <c r="F162" s="706">
        <v>7530.9244979999994</v>
      </c>
      <c r="G162" s="707">
        <v>7530.9244979999994</v>
      </c>
      <c r="H162" s="707">
        <v>645.59581000000003</v>
      </c>
      <c r="I162" s="707">
        <v>7681.5827900000004</v>
      </c>
      <c r="J162" s="707">
        <v>150.65829200000098</v>
      </c>
      <c r="K162" s="709">
        <v>1.0200052851465995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5783.0000039999995</v>
      </c>
      <c r="C163" s="707">
        <v>5340.5177199999998</v>
      </c>
      <c r="D163" s="707">
        <v>-442.48228399999971</v>
      </c>
      <c r="E163" s="708">
        <v>0.92348568499153683</v>
      </c>
      <c r="F163" s="706">
        <v>7530.9244979999994</v>
      </c>
      <c r="G163" s="707">
        <v>7530.9244979999994</v>
      </c>
      <c r="H163" s="707">
        <v>645.59581000000003</v>
      </c>
      <c r="I163" s="707">
        <v>7680.9717899999996</v>
      </c>
      <c r="J163" s="707">
        <v>150.0472920000002</v>
      </c>
      <c r="K163" s="709">
        <v>1.0199241530093481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136.00000800000001</v>
      </c>
      <c r="C164" s="707">
        <v>136.67786999999998</v>
      </c>
      <c r="D164" s="707">
        <v>0.67786199999997621</v>
      </c>
      <c r="E164" s="708">
        <v>1.0049842791185717</v>
      </c>
      <c r="F164" s="706">
        <v>176.7526158</v>
      </c>
      <c r="G164" s="707">
        <v>176.7526158</v>
      </c>
      <c r="H164" s="707">
        <v>11.699389999999999</v>
      </c>
      <c r="I164" s="707">
        <v>141.74735000000001</v>
      </c>
      <c r="J164" s="707">
        <v>-35.005265799999989</v>
      </c>
      <c r="K164" s="709">
        <v>0.80195333663627744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1852.000008</v>
      </c>
      <c r="C165" s="707">
        <v>1791.4338400000001</v>
      </c>
      <c r="D165" s="707">
        <v>-60.566167999999834</v>
      </c>
      <c r="E165" s="708">
        <v>0.96729688567042393</v>
      </c>
      <c r="F165" s="706">
        <v>1674.3585221999999</v>
      </c>
      <c r="G165" s="707">
        <v>1674.3585221999999</v>
      </c>
      <c r="H165" s="707">
        <v>151.78845999999999</v>
      </c>
      <c r="I165" s="707">
        <v>1819.12048</v>
      </c>
      <c r="J165" s="707">
        <v>144.76195780000012</v>
      </c>
      <c r="K165" s="709">
        <v>1.0864581604719832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81</v>
      </c>
      <c r="C166" s="707">
        <v>81.463999999999999</v>
      </c>
      <c r="D166" s="707">
        <v>0.46399999999999864</v>
      </c>
      <c r="E166" s="708">
        <v>1.0057283950617284</v>
      </c>
      <c r="F166" s="706">
        <v>139.69200000000001</v>
      </c>
      <c r="G166" s="707">
        <v>139.69200000000001</v>
      </c>
      <c r="H166" s="707">
        <v>11.609</v>
      </c>
      <c r="I166" s="707">
        <v>139.43600000000001</v>
      </c>
      <c r="J166" s="707">
        <v>-0.25600000000000023</v>
      </c>
      <c r="K166" s="709">
        <v>0.99816739684448641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3.9999959999999999</v>
      </c>
      <c r="C167" s="707">
        <v>4.0088499999999998</v>
      </c>
      <c r="D167" s="707">
        <v>8.8539999999999175E-3</v>
      </c>
      <c r="E167" s="708">
        <v>1.0022135022135021</v>
      </c>
      <c r="F167" s="706">
        <v>4.0060295999999997</v>
      </c>
      <c r="G167" s="707">
        <v>4.0060295999999997</v>
      </c>
      <c r="H167" s="707">
        <v>0.75241999999999998</v>
      </c>
      <c r="I167" s="707">
        <v>9.0784400000000005</v>
      </c>
      <c r="J167" s="707">
        <v>5.0724104000000008</v>
      </c>
      <c r="K167" s="709">
        <v>2.2661939392559658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3709.999992</v>
      </c>
      <c r="C168" s="707">
        <v>3326.93316</v>
      </c>
      <c r="D168" s="707">
        <v>-383.06683199999998</v>
      </c>
      <c r="E168" s="708">
        <v>0.89674748441347163</v>
      </c>
      <c r="F168" s="706">
        <v>5536.1153303999999</v>
      </c>
      <c r="G168" s="707">
        <v>5536.1153303999999</v>
      </c>
      <c r="H168" s="707">
        <v>469.74653999999998</v>
      </c>
      <c r="I168" s="707">
        <v>5571.5895199999995</v>
      </c>
      <c r="J168" s="707">
        <v>35.47418959999959</v>
      </c>
      <c r="K168" s="709">
        <v>1.0064077764791501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39.551000000000002</v>
      </c>
      <c r="D169" s="707">
        <v>39.551000000000002</v>
      </c>
      <c r="E169" s="708">
        <v>0</v>
      </c>
      <c r="F169" s="706">
        <v>0</v>
      </c>
      <c r="G169" s="707">
        <v>0</v>
      </c>
      <c r="H169" s="707">
        <v>0</v>
      </c>
      <c r="I169" s="707">
        <v>0.61099999999999999</v>
      </c>
      <c r="J169" s="707">
        <v>0.61099999999999999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39.551000000000002</v>
      </c>
      <c r="D170" s="707">
        <v>39.551000000000002</v>
      </c>
      <c r="E170" s="708">
        <v>0</v>
      </c>
      <c r="F170" s="706">
        <v>0</v>
      </c>
      <c r="G170" s="707">
        <v>0</v>
      </c>
      <c r="H170" s="707">
        <v>0</v>
      </c>
      <c r="I170" s="707">
        <v>0.61099999999999999</v>
      </c>
      <c r="J170" s="707">
        <v>0.61099999999999999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705</v>
      </c>
      <c r="C171" s="707">
        <v>1397.40689</v>
      </c>
      <c r="D171" s="707">
        <v>692.40688999999998</v>
      </c>
      <c r="E171" s="708">
        <v>1.9821374326241135</v>
      </c>
      <c r="F171" s="706">
        <v>0</v>
      </c>
      <c r="G171" s="707">
        <v>0</v>
      </c>
      <c r="H171" s="707">
        <v>10.37575</v>
      </c>
      <c r="I171" s="707">
        <v>427.99286999999998</v>
      </c>
      <c r="J171" s="707">
        <v>427.99286999999998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705</v>
      </c>
      <c r="C172" s="707">
        <v>1054.3848400000002</v>
      </c>
      <c r="D172" s="707">
        <v>349.38484000000017</v>
      </c>
      <c r="E172" s="708">
        <v>1.4955813333333337</v>
      </c>
      <c r="F172" s="706">
        <v>0</v>
      </c>
      <c r="G172" s="707">
        <v>0</v>
      </c>
      <c r="H172" s="707">
        <v>0</v>
      </c>
      <c r="I172" s="707">
        <v>129.03066999999999</v>
      </c>
      <c r="J172" s="707">
        <v>129.03066999999999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705</v>
      </c>
      <c r="C173" s="707">
        <v>837.15701999999999</v>
      </c>
      <c r="D173" s="707">
        <v>132.15701999999999</v>
      </c>
      <c r="E173" s="708">
        <v>1.1874567659574469</v>
      </c>
      <c r="F173" s="706">
        <v>0</v>
      </c>
      <c r="G173" s="707">
        <v>0</v>
      </c>
      <c r="H173" s="707">
        <v>0</v>
      </c>
      <c r="I173" s="707">
        <v>74.110420000000005</v>
      </c>
      <c r="J173" s="707">
        <v>74.110420000000005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217.22782000000001</v>
      </c>
      <c r="D174" s="707">
        <v>217.22782000000001</v>
      </c>
      <c r="E174" s="708">
        <v>0</v>
      </c>
      <c r="F174" s="706">
        <v>0</v>
      </c>
      <c r="G174" s="707">
        <v>0</v>
      </c>
      <c r="H174" s="707">
        <v>0</v>
      </c>
      <c r="I174" s="707">
        <v>54.920250000000003</v>
      </c>
      <c r="J174" s="707">
        <v>54.920250000000003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14.7</v>
      </c>
      <c r="D175" s="707">
        <v>14.7</v>
      </c>
      <c r="E175" s="708">
        <v>0</v>
      </c>
      <c r="F175" s="706">
        <v>0</v>
      </c>
      <c r="G175" s="707">
        <v>0</v>
      </c>
      <c r="H175" s="707">
        <v>4.9307499999999997</v>
      </c>
      <c r="I175" s="707">
        <v>14.07375</v>
      </c>
      <c r="J175" s="707">
        <v>14.07375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14.7</v>
      </c>
      <c r="D176" s="707">
        <v>14.7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4.9307499999999997</v>
      </c>
      <c r="I177" s="707">
        <v>4.9307499999999997</v>
      </c>
      <c r="J177" s="707">
        <v>4.9307499999999997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9.1430000000000007</v>
      </c>
      <c r="J178" s="707">
        <v>9.1430000000000007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44.104500000000002</v>
      </c>
      <c r="J179" s="707">
        <v>44.104500000000002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0</v>
      </c>
      <c r="I180" s="707">
        <v>39.688000000000002</v>
      </c>
      <c r="J180" s="707">
        <v>39.688000000000002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0</v>
      </c>
      <c r="I181" s="707">
        <v>4.4165000000000001</v>
      </c>
      <c r="J181" s="707">
        <v>4.4165000000000001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312.58600000000001</v>
      </c>
      <c r="D182" s="707">
        <v>312.58600000000001</v>
      </c>
      <c r="E182" s="708">
        <v>0</v>
      </c>
      <c r="F182" s="706">
        <v>0</v>
      </c>
      <c r="G182" s="707">
        <v>0</v>
      </c>
      <c r="H182" s="707">
        <v>5.4450000000000003</v>
      </c>
      <c r="I182" s="707">
        <v>240.78395</v>
      </c>
      <c r="J182" s="707">
        <v>240.78395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312.58600000000001</v>
      </c>
      <c r="D183" s="707">
        <v>312.58600000000001</v>
      </c>
      <c r="E183" s="708">
        <v>0</v>
      </c>
      <c r="F183" s="706">
        <v>0</v>
      </c>
      <c r="G183" s="707">
        <v>0</v>
      </c>
      <c r="H183" s="707">
        <v>5.4450000000000003</v>
      </c>
      <c r="I183" s="707">
        <v>240.78395</v>
      </c>
      <c r="J183" s="707">
        <v>240.78395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15.736049999999999</v>
      </c>
      <c r="D184" s="707">
        <v>15.736049999999999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15.736049999999999</v>
      </c>
      <c r="D185" s="707">
        <v>15.736049999999999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105600.049776</v>
      </c>
      <c r="C186" s="707">
        <v>95308.198150000011</v>
      </c>
      <c r="D186" s="707">
        <v>-10291.851625999989</v>
      </c>
      <c r="E186" s="708">
        <v>0.902539329784113</v>
      </c>
      <c r="F186" s="706">
        <v>494.58543249999997</v>
      </c>
      <c r="G186" s="707">
        <v>494.58543249999997</v>
      </c>
      <c r="H186" s="707">
        <v>13326.106750000001</v>
      </c>
      <c r="I186" s="707">
        <v>114580.26928000001</v>
      </c>
      <c r="J186" s="707">
        <v>114085.68384750001</v>
      </c>
      <c r="K186" s="709">
        <v>231.66931686771832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105530.49059999999</v>
      </c>
      <c r="C187" s="707">
        <v>94474.190489999994</v>
      </c>
      <c r="D187" s="707">
        <v>-11056.300109999996</v>
      </c>
      <c r="E187" s="708">
        <v>0.89523122609267958</v>
      </c>
      <c r="F187" s="706">
        <v>271.82165370000001</v>
      </c>
      <c r="G187" s="707">
        <v>271.82165370000001</v>
      </c>
      <c r="H187" s="707">
        <v>12662.56042</v>
      </c>
      <c r="I187" s="707">
        <v>107611.99119</v>
      </c>
      <c r="J187" s="707">
        <v>107340.1695363</v>
      </c>
      <c r="K187" s="709">
        <v>395.89190090340475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105221.362507</v>
      </c>
      <c r="C188" s="707">
        <v>94256.925310000006</v>
      </c>
      <c r="D188" s="707">
        <v>-10964.437196999992</v>
      </c>
      <c r="E188" s="708">
        <v>0.89579647197335455</v>
      </c>
      <c r="F188" s="706">
        <v>33.821653599999998</v>
      </c>
      <c r="G188" s="707">
        <v>33.821653599999998</v>
      </c>
      <c r="H188" s="707">
        <v>12652.75164</v>
      </c>
      <c r="I188" s="707">
        <v>107476.97154000001</v>
      </c>
      <c r="J188" s="707">
        <v>107443.14988640002</v>
      </c>
      <c r="K188" s="709">
        <v>3177.756262632884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39.772857999999999</v>
      </c>
      <c r="C189" s="707">
        <v>34.998710000000003</v>
      </c>
      <c r="D189" s="707">
        <v>-4.7741479999999967</v>
      </c>
      <c r="E189" s="708">
        <v>0.87996467339611362</v>
      </c>
      <c r="F189" s="706">
        <v>33.821653599999998</v>
      </c>
      <c r="G189" s="707">
        <v>33.821653599999998</v>
      </c>
      <c r="H189" s="707">
        <v>14.76484</v>
      </c>
      <c r="I189" s="707">
        <v>123.2912</v>
      </c>
      <c r="J189" s="707">
        <v>89.469546400000013</v>
      </c>
      <c r="K189" s="709">
        <v>3.6453332961815921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5.6027E-2</v>
      </c>
      <c r="C190" s="707">
        <v>0.23469999999999999</v>
      </c>
      <c r="D190" s="707">
        <v>0.178673</v>
      </c>
      <c r="E190" s="708">
        <v>4.1890517072125935</v>
      </c>
      <c r="F190" s="706">
        <v>0.2304117</v>
      </c>
      <c r="G190" s="707">
        <v>0.2304117</v>
      </c>
      <c r="H190" s="707">
        <v>0</v>
      </c>
      <c r="I190" s="707">
        <v>0</v>
      </c>
      <c r="J190" s="707">
        <v>-0.2304117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34.216388000000002</v>
      </c>
      <c r="C191" s="707">
        <v>34.50038</v>
      </c>
      <c r="D191" s="707">
        <v>0.2839919999999978</v>
      </c>
      <c r="E191" s="708">
        <v>1.0082998825007479</v>
      </c>
      <c r="F191" s="706">
        <v>33.321161500000002</v>
      </c>
      <c r="G191" s="707">
        <v>33.321161500000002</v>
      </c>
      <c r="H191" s="707">
        <v>6.1208400000000003</v>
      </c>
      <c r="I191" s="707">
        <v>42.252859999999998</v>
      </c>
      <c r="J191" s="707">
        <v>8.931698499999996</v>
      </c>
      <c r="K191" s="709">
        <v>1.268048834372115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5.5004430000000006</v>
      </c>
      <c r="C192" s="707">
        <v>0.26362999999999998</v>
      </c>
      <c r="D192" s="707">
        <v>-5.2368130000000006</v>
      </c>
      <c r="E192" s="708">
        <v>4.7928866820363368E-2</v>
      </c>
      <c r="F192" s="706">
        <v>0.2700804</v>
      </c>
      <c r="G192" s="707">
        <v>0.2700804</v>
      </c>
      <c r="H192" s="707">
        <v>8.6440000000000001</v>
      </c>
      <c r="I192" s="707">
        <v>81.038339999999991</v>
      </c>
      <c r="J192" s="707">
        <v>80.768259599999993</v>
      </c>
      <c r="K192" s="709">
        <v>300.05265098837231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222.72557</v>
      </c>
      <c r="C193" s="707">
        <v>109.60361999999999</v>
      </c>
      <c r="D193" s="707">
        <v>-113.12195000000001</v>
      </c>
      <c r="E193" s="708">
        <v>0.49210164778116849</v>
      </c>
      <c r="F193" s="706">
        <v>0</v>
      </c>
      <c r="G193" s="707">
        <v>0</v>
      </c>
      <c r="H193" s="707">
        <v>3.7840000000000006E-2</v>
      </c>
      <c r="I193" s="707">
        <v>11.421940000000001</v>
      </c>
      <c r="J193" s="707">
        <v>11.421940000000001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32.868608999999999</v>
      </c>
      <c r="C194" s="707">
        <v>32.323900000000002</v>
      </c>
      <c r="D194" s="707">
        <v>-0.54470899999999745</v>
      </c>
      <c r="E194" s="708">
        <v>0.98342768323417651</v>
      </c>
      <c r="F194" s="706">
        <v>0</v>
      </c>
      <c r="G194" s="707">
        <v>0</v>
      </c>
      <c r="H194" s="707">
        <v>0</v>
      </c>
      <c r="I194" s="707">
        <v>8.131999999999999E-2</v>
      </c>
      <c r="J194" s="707">
        <v>8.131999999999999E-2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189.85696100000001</v>
      </c>
      <c r="C195" s="707">
        <v>77.279719999999998</v>
      </c>
      <c r="D195" s="707">
        <v>-112.57724100000001</v>
      </c>
      <c r="E195" s="708">
        <v>0.40704180448774796</v>
      </c>
      <c r="F195" s="706">
        <v>0</v>
      </c>
      <c r="G195" s="707">
        <v>0</v>
      </c>
      <c r="H195" s="707">
        <v>3.7840000000000006E-2</v>
      </c>
      <c r="I195" s="707">
        <v>11.340620000000001</v>
      </c>
      <c r="J195" s="707">
        <v>11.340620000000001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104958.86407899999</v>
      </c>
      <c r="C196" s="707">
        <v>89120.570240000001</v>
      </c>
      <c r="D196" s="707">
        <v>-15838.293838999991</v>
      </c>
      <c r="E196" s="708">
        <v>0.84909998809553722</v>
      </c>
      <c r="F196" s="706">
        <v>0</v>
      </c>
      <c r="G196" s="707">
        <v>0</v>
      </c>
      <c r="H196" s="707">
        <v>10879.810380000001</v>
      </c>
      <c r="I196" s="707">
        <v>101141.80816</v>
      </c>
      <c r="J196" s="707">
        <v>101141.80816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99633.828599999993</v>
      </c>
      <c r="C197" s="707">
        <v>85737.219349999999</v>
      </c>
      <c r="D197" s="707">
        <v>-13896.609249999994</v>
      </c>
      <c r="E197" s="708">
        <v>0.86052318328756872</v>
      </c>
      <c r="F197" s="706">
        <v>0</v>
      </c>
      <c r="G197" s="707">
        <v>0</v>
      </c>
      <c r="H197" s="707">
        <v>10252.990380000001</v>
      </c>
      <c r="I197" s="707">
        <v>97919.720700000005</v>
      </c>
      <c r="J197" s="707">
        <v>97919.720700000005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5325.0354790000001</v>
      </c>
      <c r="C198" s="707">
        <v>3383.3508900000002</v>
      </c>
      <c r="D198" s="707">
        <v>-1941.684589</v>
      </c>
      <c r="E198" s="708">
        <v>0.63536682588176241</v>
      </c>
      <c r="F198" s="706">
        <v>0</v>
      </c>
      <c r="G198" s="707">
        <v>0</v>
      </c>
      <c r="H198" s="707">
        <v>626.82000000000005</v>
      </c>
      <c r="I198" s="707">
        <v>3222.0874599999997</v>
      </c>
      <c r="J198" s="707">
        <v>3222.0874599999997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4991.7527399999999</v>
      </c>
      <c r="D199" s="707">
        <v>4991.7527399999999</v>
      </c>
      <c r="E199" s="708">
        <v>0</v>
      </c>
      <c r="F199" s="706">
        <v>0</v>
      </c>
      <c r="G199" s="707">
        <v>0</v>
      </c>
      <c r="H199" s="707">
        <v>1758.13858</v>
      </c>
      <c r="I199" s="707">
        <v>6200.4502400000001</v>
      </c>
      <c r="J199" s="707">
        <v>6200.4502400000001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4991.7527399999999</v>
      </c>
      <c r="D200" s="707">
        <v>4991.7527399999999</v>
      </c>
      <c r="E200" s="708">
        <v>0</v>
      </c>
      <c r="F200" s="706">
        <v>0</v>
      </c>
      <c r="G200" s="707">
        <v>0</v>
      </c>
      <c r="H200" s="707">
        <v>1758.13858</v>
      </c>
      <c r="I200" s="707">
        <v>6200.4502400000001</v>
      </c>
      <c r="J200" s="707">
        <v>6200.4502400000001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309.12809299999998</v>
      </c>
      <c r="C201" s="707">
        <v>217.26517999999999</v>
      </c>
      <c r="D201" s="707">
        <v>-91.862912999999992</v>
      </c>
      <c r="E201" s="708">
        <v>0.70283220748882247</v>
      </c>
      <c r="F201" s="706">
        <v>238.00000009999999</v>
      </c>
      <c r="G201" s="707">
        <v>238.00000009999999</v>
      </c>
      <c r="H201" s="707">
        <v>9.8087800000000005</v>
      </c>
      <c r="I201" s="707">
        <v>135.01964999999998</v>
      </c>
      <c r="J201" s="707">
        <v>-102.98035010000001</v>
      </c>
      <c r="K201" s="709">
        <v>0.56730945354314721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309.12809299999998</v>
      </c>
      <c r="C202" s="707">
        <v>217.26517999999999</v>
      </c>
      <c r="D202" s="707">
        <v>-91.862912999999992</v>
      </c>
      <c r="E202" s="708">
        <v>0.70283220748882247</v>
      </c>
      <c r="F202" s="706">
        <v>238.00000009999999</v>
      </c>
      <c r="G202" s="707">
        <v>238.00000009999999</v>
      </c>
      <c r="H202" s="707">
        <v>9.8087800000000005</v>
      </c>
      <c r="I202" s="707">
        <v>135.01964999999998</v>
      </c>
      <c r="J202" s="707">
        <v>-102.98035010000001</v>
      </c>
      <c r="K202" s="709">
        <v>0.56730945354314721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309.12809299999998</v>
      </c>
      <c r="C203" s="707">
        <v>217.26517999999999</v>
      </c>
      <c r="D203" s="707">
        <v>-91.862912999999992</v>
      </c>
      <c r="E203" s="708">
        <v>0.70283220748882247</v>
      </c>
      <c r="F203" s="706">
        <v>238.00000009999999</v>
      </c>
      <c r="G203" s="707">
        <v>238.00000009999999</v>
      </c>
      <c r="H203" s="707">
        <v>9.8087800000000005</v>
      </c>
      <c r="I203" s="707">
        <v>135.01964999999998</v>
      </c>
      <c r="J203" s="707">
        <v>-102.98035010000001</v>
      </c>
      <c r="K203" s="709">
        <v>0.56730945354314721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763.11469999999997</v>
      </c>
      <c r="D204" s="707">
        <v>763.11469999999997</v>
      </c>
      <c r="E204" s="708">
        <v>0</v>
      </c>
      <c r="F204" s="706">
        <v>160.09861559999999</v>
      </c>
      <c r="G204" s="707">
        <v>160.09861559999999</v>
      </c>
      <c r="H204" s="707">
        <v>67.802800000000005</v>
      </c>
      <c r="I204" s="707">
        <v>480.28788000000003</v>
      </c>
      <c r="J204" s="707">
        <v>320.18926440000007</v>
      </c>
      <c r="K204" s="709">
        <v>2.9999502381705794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98.15</v>
      </c>
      <c r="D205" s="707">
        <v>98.15</v>
      </c>
      <c r="E205" s="708">
        <v>0</v>
      </c>
      <c r="F205" s="706">
        <v>0</v>
      </c>
      <c r="G205" s="707">
        <v>0</v>
      </c>
      <c r="H205" s="707">
        <v>25</v>
      </c>
      <c r="I205" s="707">
        <v>152.65570000000002</v>
      </c>
      <c r="J205" s="707">
        <v>152.65570000000002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18.149999999999999</v>
      </c>
      <c r="D206" s="707">
        <v>18.149999999999999</v>
      </c>
      <c r="E206" s="708">
        <v>0</v>
      </c>
      <c r="F206" s="706">
        <v>0</v>
      </c>
      <c r="G206" s="707">
        <v>0</v>
      </c>
      <c r="H206" s="707">
        <v>0</v>
      </c>
      <c r="I206" s="707">
        <v>24.4057</v>
      </c>
      <c r="J206" s="707">
        <v>24.4057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18.149999999999999</v>
      </c>
      <c r="D207" s="707">
        <v>18.149999999999999</v>
      </c>
      <c r="E207" s="708">
        <v>0</v>
      </c>
      <c r="F207" s="706">
        <v>0</v>
      </c>
      <c r="G207" s="707">
        <v>0</v>
      </c>
      <c r="H207" s="707">
        <v>0</v>
      </c>
      <c r="I207" s="707">
        <v>24.4057</v>
      </c>
      <c r="J207" s="707">
        <v>24.4057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80</v>
      </c>
      <c r="D208" s="707">
        <v>80</v>
      </c>
      <c r="E208" s="708">
        <v>0</v>
      </c>
      <c r="F208" s="706">
        <v>0</v>
      </c>
      <c r="G208" s="707">
        <v>0</v>
      </c>
      <c r="H208" s="707">
        <v>25</v>
      </c>
      <c r="I208" s="707">
        <v>128.25</v>
      </c>
      <c r="J208" s="707">
        <v>128.25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80</v>
      </c>
      <c r="D209" s="707">
        <v>80</v>
      </c>
      <c r="E209" s="708">
        <v>0</v>
      </c>
      <c r="F209" s="706">
        <v>0</v>
      </c>
      <c r="G209" s="707">
        <v>0</v>
      </c>
      <c r="H209" s="707">
        <v>25</v>
      </c>
      <c r="I209" s="707">
        <v>128.25</v>
      </c>
      <c r="J209" s="707">
        <v>128.25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664.96469999999999</v>
      </c>
      <c r="D210" s="707">
        <v>664.96469999999999</v>
      </c>
      <c r="E210" s="708">
        <v>0</v>
      </c>
      <c r="F210" s="706">
        <v>160.09861559999999</v>
      </c>
      <c r="G210" s="707">
        <v>160.09861559999999</v>
      </c>
      <c r="H210" s="707">
        <v>42.802800000000005</v>
      </c>
      <c r="I210" s="707">
        <v>327.63218000000001</v>
      </c>
      <c r="J210" s="707">
        <v>167.53356440000002</v>
      </c>
      <c r="K210" s="709">
        <v>2.0464398069410916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100.00069000000001</v>
      </c>
      <c r="D211" s="707">
        <v>100.00069000000001</v>
      </c>
      <c r="E211" s="708">
        <v>0</v>
      </c>
      <c r="F211" s="706">
        <v>0</v>
      </c>
      <c r="G211" s="707">
        <v>0</v>
      </c>
      <c r="H211" s="707">
        <v>-2.9999999999999997E-4</v>
      </c>
      <c r="I211" s="707">
        <v>4.0002199999999997</v>
      </c>
      <c r="J211" s="707">
        <v>4.0002199999999997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6.8999999999999997E-4</v>
      </c>
      <c r="D212" s="707">
        <v>6.8999999999999997E-4</v>
      </c>
      <c r="E212" s="708">
        <v>0</v>
      </c>
      <c r="F212" s="706">
        <v>0</v>
      </c>
      <c r="G212" s="707">
        <v>0</v>
      </c>
      <c r="H212" s="707">
        <v>-2.9999999999999997E-4</v>
      </c>
      <c r="I212" s="707">
        <v>2.2000000000000001E-4</v>
      </c>
      <c r="J212" s="707">
        <v>2.2000000000000001E-4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100</v>
      </c>
      <c r="D213" s="707">
        <v>100</v>
      </c>
      <c r="E213" s="708">
        <v>0</v>
      </c>
      <c r="F213" s="706">
        <v>0</v>
      </c>
      <c r="G213" s="707">
        <v>0</v>
      </c>
      <c r="H213" s="707">
        <v>0</v>
      </c>
      <c r="I213" s="707">
        <v>4</v>
      </c>
      <c r="J213" s="707">
        <v>4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202.33718999999999</v>
      </c>
      <c r="D214" s="707">
        <v>202.33718999999999</v>
      </c>
      <c r="E214" s="708">
        <v>0</v>
      </c>
      <c r="F214" s="706">
        <v>160.09861559999999</v>
      </c>
      <c r="G214" s="707">
        <v>160.09861559999999</v>
      </c>
      <c r="H214" s="707">
        <v>39.454099999999997</v>
      </c>
      <c r="I214" s="707">
        <v>153.33111</v>
      </c>
      <c r="J214" s="707">
        <v>-6.7675055999999927</v>
      </c>
      <c r="K214" s="709">
        <v>0.95772914353670402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0</v>
      </c>
      <c r="I215" s="707">
        <v>0.629</v>
      </c>
      <c r="J215" s="707">
        <v>0.629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202.33718999999999</v>
      </c>
      <c r="D216" s="707">
        <v>202.33718999999999</v>
      </c>
      <c r="E216" s="708">
        <v>0</v>
      </c>
      <c r="F216" s="706">
        <v>160.09861559999999</v>
      </c>
      <c r="G216" s="707">
        <v>160.09861559999999</v>
      </c>
      <c r="H216" s="707">
        <v>33.057839999999999</v>
      </c>
      <c r="I216" s="707">
        <v>135.66945000000001</v>
      </c>
      <c r="J216" s="707">
        <v>-24.429165599999976</v>
      </c>
      <c r="K216" s="709">
        <v>0.84741176237878735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6.3962599999999998</v>
      </c>
      <c r="I217" s="707">
        <v>17.03266</v>
      </c>
      <c r="J217" s="707">
        <v>17.03266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362.62682000000001</v>
      </c>
      <c r="D218" s="707">
        <v>362.62682000000001</v>
      </c>
      <c r="E218" s="708">
        <v>0</v>
      </c>
      <c r="F218" s="706">
        <v>0</v>
      </c>
      <c r="G218" s="707">
        <v>0</v>
      </c>
      <c r="H218" s="707">
        <v>3.3490000000000002</v>
      </c>
      <c r="I218" s="707">
        <v>170.30085</v>
      </c>
      <c r="J218" s="707">
        <v>170.30085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362.62682000000001</v>
      </c>
      <c r="D219" s="707">
        <v>362.62682000000001</v>
      </c>
      <c r="E219" s="708">
        <v>0</v>
      </c>
      <c r="F219" s="706">
        <v>0</v>
      </c>
      <c r="G219" s="707">
        <v>0</v>
      </c>
      <c r="H219" s="707">
        <v>3.3490000000000002</v>
      </c>
      <c r="I219" s="707">
        <v>170.30085</v>
      </c>
      <c r="J219" s="707">
        <v>170.30085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69.559176000000008</v>
      </c>
      <c r="C220" s="707">
        <v>70.892960000000002</v>
      </c>
      <c r="D220" s="707">
        <v>1.3337839999999943</v>
      </c>
      <c r="E220" s="708">
        <v>1.0191748102363949</v>
      </c>
      <c r="F220" s="706">
        <v>62.665163200000002</v>
      </c>
      <c r="G220" s="707">
        <v>62.665163200000009</v>
      </c>
      <c r="H220" s="707">
        <v>595.74353000000008</v>
      </c>
      <c r="I220" s="707">
        <v>6487.9902099999999</v>
      </c>
      <c r="J220" s="707">
        <v>6425.3250467999997</v>
      </c>
      <c r="K220" s="709">
        <v>103.53424261089293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69.559176000000008</v>
      </c>
      <c r="C221" s="707">
        <v>70.892960000000002</v>
      </c>
      <c r="D221" s="707">
        <v>1.3337839999999943</v>
      </c>
      <c r="E221" s="708">
        <v>1.0191748102363949</v>
      </c>
      <c r="F221" s="706">
        <v>62.665163200000002</v>
      </c>
      <c r="G221" s="707">
        <v>62.665163200000009</v>
      </c>
      <c r="H221" s="707">
        <v>595.74353000000008</v>
      </c>
      <c r="I221" s="707">
        <v>6487.9902099999999</v>
      </c>
      <c r="J221" s="707">
        <v>6425.3250467999997</v>
      </c>
      <c r="K221" s="709">
        <v>103.53424261089293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69.559176000000008</v>
      </c>
      <c r="C222" s="707">
        <v>46.143000000000001</v>
      </c>
      <c r="D222" s="707">
        <v>-23.416176000000007</v>
      </c>
      <c r="E222" s="708">
        <v>0.66336323478012438</v>
      </c>
      <c r="F222" s="706">
        <v>62.665163200000002</v>
      </c>
      <c r="G222" s="707">
        <v>62.665163200000009</v>
      </c>
      <c r="H222" s="707">
        <v>593.68104000000005</v>
      </c>
      <c r="I222" s="707">
        <v>6463.2397000000001</v>
      </c>
      <c r="J222" s="707">
        <v>6400.5745367999998</v>
      </c>
      <c r="K222" s="709">
        <v>103.13927818829968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69.559176000000008</v>
      </c>
      <c r="C223" s="707">
        <v>46.143000000000001</v>
      </c>
      <c r="D223" s="707">
        <v>-23.416176000000007</v>
      </c>
      <c r="E223" s="708">
        <v>0.66336323478012438</v>
      </c>
      <c r="F223" s="706">
        <v>62.665163200000002</v>
      </c>
      <c r="G223" s="707">
        <v>62.665163200000009</v>
      </c>
      <c r="H223" s="707">
        <v>-4</v>
      </c>
      <c r="I223" s="707">
        <v>4.6159999999999997</v>
      </c>
      <c r="J223" s="707">
        <v>-58.04916320000001</v>
      </c>
      <c r="K223" s="709">
        <v>7.3661341713381179E-2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0</v>
      </c>
      <c r="D224" s="707">
        <v>0</v>
      </c>
      <c r="E224" s="708">
        <v>0</v>
      </c>
      <c r="F224" s="706">
        <v>0</v>
      </c>
      <c r="G224" s="707">
        <v>0</v>
      </c>
      <c r="H224" s="707">
        <v>597.68104000000005</v>
      </c>
      <c r="I224" s="707">
        <v>6458.6237000000001</v>
      </c>
      <c r="J224" s="707">
        <v>6458.6237000000001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24.749959999999998</v>
      </c>
      <c r="D225" s="707">
        <v>24.749959999999998</v>
      </c>
      <c r="E225" s="708">
        <v>0</v>
      </c>
      <c r="F225" s="706">
        <v>0</v>
      </c>
      <c r="G225" s="707">
        <v>0</v>
      </c>
      <c r="H225" s="707">
        <v>2.0624899999999999</v>
      </c>
      <c r="I225" s="707">
        <v>24.750509999999998</v>
      </c>
      <c r="J225" s="707">
        <v>24.750509999999998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24.749959999999998</v>
      </c>
      <c r="D226" s="707">
        <v>24.749959999999998</v>
      </c>
      <c r="E226" s="708">
        <v>0</v>
      </c>
      <c r="F226" s="706">
        <v>0</v>
      </c>
      <c r="G226" s="707">
        <v>0</v>
      </c>
      <c r="H226" s="707">
        <v>2.0624899999999999</v>
      </c>
      <c r="I226" s="707">
        <v>24.750509999999998</v>
      </c>
      <c r="J226" s="707">
        <v>24.750509999999998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9045.47595</v>
      </c>
      <c r="D227" s="707">
        <v>9045.47595</v>
      </c>
      <c r="E227" s="708">
        <v>0</v>
      </c>
      <c r="F227" s="706">
        <v>0</v>
      </c>
      <c r="G227" s="707">
        <v>0</v>
      </c>
      <c r="H227" s="707">
        <v>1238.8999199999998</v>
      </c>
      <c r="I227" s="707">
        <v>11215.34258</v>
      </c>
      <c r="J227" s="707">
        <v>11215.34258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9045.47595</v>
      </c>
      <c r="D228" s="707">
        <v>9045.47595</v>
      </c>
      <c r="E228" s="708">
        <v>0</v>
      </c>
      <c r="F228" s="706">
        <v>0</v>
      </c>
      <c r="G228" s="707">
        <v>0</v>
      </c>
      <c r="H228" s="707">
        <v>1238.8999199999998</v>
      </c>
      <c r="I228" s="707">
        <v>11215.34258</v>
      </c>
      <c r="J228" s="707">
        <v>11215.34258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9045.47595</v>
      </c>
      <c r="D229" s="707">
        <v>9045.47595</v>
      </c>
      <c r="E229" s="708">
        <v>0</v>
      </c>
      <c r="F229" s="706">
        <v>0</v>
      </c>
      <c r="G229" s="707">
        <v>0</v>
      </c>
      <c r="H229" s="707">
        <v>1238.8999199999998</v>
      </c>
      <c r="I229" s="707">
        <v>11215.34258</v>
      </c>
      <c r="J229" s="707">
        <v>11215.34258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53.889580000000002</v>
      </c>
      <c r="D230" s="707">
        <v>53.889580000000002</v>
      </c>
      <c r="E230" s="708">
        <v>0</v>
      </c>
      <c r="F230" s="706">
        <v>0</v>
      </c>
      <c r="G230" s="707">
        <v>0</v>
      </c>
      <c r="H230" s="707">
        <v>4.7307700000000006</v>
      </c>
      <c r="I230" s="707">
        <v>56.435250000000003</v>
      </c>
      <c r="J230" s="707">
        <v>56.435250000000003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53.889580000000002</v>
      </c>
      <c r="D231" s="707">
        <v>53.889580000000002</v>
      </c>
      <c r="E231" s="708">
        <v>0</v>
      </c>
      <c r="F231" s="706">
        <v>0</v>
      </c>
      <c r="G231" s="707">
        <v>0</v>
      </c>
      <c r="H231" s="707">
        <v>4.7307700000000006</v>
      </c>
      <c r="I231" s="707">
        <v>56.435250000000003</v>
      </c>
      <c r="J231" s="707">
        <v>56.435250000000003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31.43</v>
      </c>
      <c r="D232" s="707">
        <v>31.43</v>
      </c>
      <c r="E232" s="708">
        <v>0</v>
      </c>
      <c r="F232" s="706">
        <v>0</v>
      </c>
      <c r="G232" s="707">
        <v>0</v>
      </c>
      <c r="H232" s="707">
        <v>2.38</v>
      </c>
      <c r="I232" s="707">
        <v>26.07</v>
      </c>
      <c r="J232" s="707">
        <v>26.07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31.43</v>
      </c>
      <c r="D233" s="707">
        <v>31.43</v>
      </c>
      <c r="E233" s="708">
        <v>0</v>
      </c>
      <c r="F233" s="706">
        <v>0</v>
      </c>
      <c r="G233" s="707">
        <v>0</v>
      </c>
      <c r="H233" s="707">
        <v>1.7</v>
      </c>
      <c r="I233" s="707">
        <v>20.97</v>
      </c>
      <c r="J233" s="707">
        <v>20.97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0</v>
      </c>
      <c r="D234" s="707">
        <v>0</v>
      </c>
      <c r="E234" s="708">
        <v>0</v>
      </c>
      <c r="F234" s="706">
        <v>0</v>
      </c>
      <c r="G234" s="707">
        <v>0</v>
      </c>
      <c r="H234" s="707">
        <v>0.68</v>
      </c>
      <c r="I234" s="707">
        <v>5.0999999999999996</v>
      </c>
      <c r="J234" s="707">
        <v>5.0999999999999996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75.737679999999997</v>
      </c>
      <c r="D235" s="707">
        <v>75.737679999999997</v>
      </c>
      <c r="E235" s="708">
        <v>0</v>
      </c>
      <c r="F235" s="706">
        <v>0</v>
      </c>
      <c r="G235" s="707">
        <v>0</v>
      </c>
      <c r="H235" s="707">
        <v>4.7222</v>
      </c>
      <c r="I235" s="707">
        <v>34.657019999999996</v>
      </c>
      <c r="J235" s="707">
        <v>34.657019999999996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15.01</v>
      </c>
      <c r="D236" s="707">
        <v>15.01</v>
      </c>
      <c r="E236" s="708">
        <v>0</v>
      </c>
      <c r="F236" s="706">
        <v>0</v>
      </c>
      <c r="G236" s="707">
        <v>0</v>
      </c>
      <c r="H236" s="707">
        <v>2.2200000000000002</v>
      </c>
      <c r="I236" s="707">
        <v>11.91</v>
      </c>
      <c r="J236" s="707">
        <v>11.91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</v>
      </c>
      <c r="D237" s="707">
        <v>0</v>
      </c>
      <c r="E237" s="708">
        <v>0</v>
      </c>
      <c r="F237" s="706">
        <v>0</v>
      </c>
      <c r="G237" s="707">
        <v>0</v>
      </c>
      <c r="H237" s="707">
        <v>0.29719999999999996</v>
      </c>
      <c r="I237" s="707">
        <v>0.58529999999999993</v>
      </c>
      <c r="J237" s="707">
        <v>0.58529999999999993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60.727679999999999</v>
      </c>
      <c r="D238" s="707">
        <v>60.727679999999999</v>
      </c>
      <c r="E238" s="708">
        <v>0</v>
      </c>
      <c r="F238" s="706">
        <v>0</v>
      </c>
      <c r="G238" s="707">
        <v>0</v>
      </c>
      <c r="H238" s="707">
        <v>2.2050000000000001</v>
      </c>
      <c r="I238" s="707">
        <v>22.161720000000003</v>
      </c>
      <c r="J238" s="707">
        <v>22.161720000000003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56.741309999999999</v>
      </c>
      <c r="D239" s="707">
        <v>56.741309999999999</v>
      </c>
      <c r="E239" s="708">
        <v>0</v>
      </c>
      <c r="F239" s="706">
        <v>0</v>
      </c>
      <c r="G239" s="707">
        <v>0</v>
      </c>
      <c r="H239" s="707">
        <v>3.5926900000000002</v>
      </c>
      <c r="I239" s="707">
        <v>59.107199999999999</v>
      </c>
      <c r="J239" s="707">
        <v>59.107199999999999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56.741309999999999</v>
      </c>
      <c r="D240" s="707">
        <v>56.741309999999999</v>
      </c>
      <c r="E240" s="708">
        <v>0</v>
      </c>
      <c r="F240" s="706">
        <v>0</v>
      </c>
      <c r="G240" s="707">
        <v>0</v>
      </c>
      <c r="H240" s="707">
        <v>3.5926900000000002</v>
      </c>
      <c r="I240" s="707">
        <v>59.107199999999999</v>
      </c>
      <c r="J240" s="707">
        <v>59.107199999999999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186.07656</v>
      </c>
      <c r="D241" s="707">
        <v>186.07656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186.07656</v>
      </c>
      <c r="D242" s="707">
        <v>186.07656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6.1820000000000004</v>
      </c>
      <c r="D243" s="707">
        <v>6.1820000000000004</v>
      </c>
      <c r="E243" s="708">
        <v>0</v>
      </c>
      <c r="F243" s="706">
        <v>0</v>
      </c>
      <c r="G243" s="707">
        <v>0</v>
      </c>
      <c r="H243" s="707">
        <v>0.83</v>
      </c>
      <c r="I243" s="707">
        <v>8.5440000000000005</v>
      </c>
      <c r="J243" s="707">
        <v>8.5440000000000005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6.1820000000000004</v>
      </c>
      <c r="D244" s="707">
        <v>6.1820000000000004</v>
      </c>
      <c r="E244" s="708">
        <v>0</v>
      </c>
      <c r="F244" s="706">
        <v>0</v>
      </c>
      <c r="G244" s="707">
        <v>0</v>
      </c>
      <c r="H244" s="707">
        <v>0.83</v>
      </c>
      <c r="I244" s="707">
        <v>8.5440000000000005</v>
      </c>
      <c r="J244" s="707">
        <v>8.5440000000000005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557.08690999999999</v>
      </c>
      <c r="D245" s="707">
        <v>557.08690999999999</v>
      </c>
      <c r="E245" s="708">
        <v>0</v>
      </c>
      <c r="F245" s="706">
        <v>0</v>
      </c>
      <c r="G245" s="707">
        <v>0</v>
      </c>
      <c r="H245" s="707">
        <v>138.00594000000001</v>
      </c>
      <c r="I245" s="707">
        <v>2092.3116299999997</v>
      </c>
      <c r="J245" s="707">
        <v>2092.3116299999997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557.08690999999999</v>
      </c>
      <c r="D246" s="707">
        <v>557.08690999999999</v>
      </c>
      <c r="E246" s="708">
        <v>0</v>
      </c>
      <c r="F246" s="706">
        <v>0</v>
      </c>
      <c r="G246" s="707">
        <v>0</v>
      </c>
      <c r="H246" s="707">
        <v>138.00594000000001</v>
      </c>
      <c r="I246" s="707">
        <v>2092.3116299999997</v>
      </c>
      <c r="J246" s="707">
        <v>2092.3116299999997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1134.80981</v>
      </c>
      <c r="D247" s="707">
        <v>1134.80981</v>
      </c>
      <c r="E247" s="708">
        <v>0</v>
      </c>
      <c r="F247" s="706">
        <v>0</v>
      </c>
      <c r="G247" s="707">
        <v>0</v>
      </c>
      <c r="H247" s="707">
        <v>74.925110000000004</v>
      </c>
      <c r="I247" s="707">
        <v>1234.84989</v>
      </c>
      <c r="J247" s="707">
        <v>1234.84989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1134.80981</v>
      </c>
      <c r="D248" s="707">
        <v>1134.80981</v>
      </c>
      <c r="E248" s="708">
        <v>0</v>
      </c>
      <c r="F248" s="706">
        <v>0</v>
      </c>
      <c r="G248" s="707">
        <v>0</v>
      </c>
      <c r="H248" s="707">
        <v>74.925110000000004</v>
      </c>
      <c r="I248" s="707">
        <v>1234.84989</v>
      </c>
      <c r="J248" s="707">
        <v>1234.84989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6943.5220999999992</v>
      </c>
      <c r="D249" s="707">
        <v>6943.5220999999992</v>
      </c>
      <c r="E249" s="708">
        <v>0</v>
      </c>
      <c r="F249" s="706">
        <v>0</v>
      </c>
      <c r="G249" s="707">
        <v>0</v>
      </c>
      <c r="H249" s="707">
        <v>987.85052000000007</v>
      </c>
      <c r="I249" s="707">
        <v>7533.1514100000004</v>
      </c>
      <c r="J249" s="707">
        <v>7533.1514100000004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6943.5220999999992</v>
      </c>
      <c r="D250" s="707">
        <v>6943.5220999999992</v>
      </c>
      <c r="E250" s="708">
        <v>0</v>
      </c>
      <c r="F250" s="706">
        <v>0</v>
      </c>
      <c r="G250" s="707">
        <v>0</v>
      </c>
      <c r="H250" s="707">
        <v>987.85052000000007</v>
      </c>
      <c r="I250" s="707">
        <v>7533.1514100000004</v>
      </c>
      <c r="J250" s="707">
        <v>7533.1514100000004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0</v>
      </c>
      <c r="D251" s="707">
        <v>0</v>
      </c>
      <c r="E251" s="708">
        <v>0</v>
      </c>
      <c r="F251" s="706">
        <v>0</v>
      </c>
      <c r="G251" s="707">
        <v>0</v>
      </c>
      <c r="H251" s="707">
        <v>21.862689999999997</v>
      </c>
      <c r="I251" s="707">
        <v>170.21617999999998</v>
      </c>
      <c r="J251" s="707">
        <v>170.21617999999998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0</v>
      </c>
      <c r="D252" s="707">
        <v>0</v>
      </c>
      <c r="E252" s="708">
        <v>0</v>
      </c>
      <c r="F252" s="706">
        <v>0</v>
      </c>
      <c r="G252" s="707">
        <v>0</v>
      </c>
      <c r="H252" s="707">
        <v>21.862689999999997</v>
      </c>
      <c r="I252" s="707">
        <v>170.21617999999998</v>
      </c>
      <c r="J252" s="707">
        <v>170.21617999999998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2.3850899999999999</v>
      </c>
      <c r="D253" s="707">
        <v>2.3850899999999999</v>
      </c>
      <c r="E253" s="708">
        <v>0</v>
      </c>
      <c r="F253" s="706">
        <v>0</v>
      </c>
      <c r="G253" s="707">
        <v>0</v>
      </c>
      <c r="H253" s="707">
        <v>0</v>
      </c>
      <c r="I253" s="707">
        <v>6.9679500000000001</v>
      </c>
      <c r="J253" s="707">
        <v>6.9679500000000001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2.3850899999999999</v>
      </c>
      <c r="D254" s="707">
        <v>2.3850899999999999</v>
      </c>
      <c r="E254" s="708">
        <v>0</v>
      </c>
      <c r="F254" s="706">
        <v>0</v>
      </c>
      <c r="G254" s="707">
        <v>0</v>
      </c>
      <c r="H254" s="707">
        <v>0</v>
      </c>
      <c r="I254" s="707">
        <v>6.9679500000000001</v>
      </c>
      <c r="J254" s="707">
        <v>6.9679500000000001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2.3850899999999999</v>
      </c>
      <c r="D255" s="707">
        <v>2.3850899999999999</v>
      </c>
      <c r="E255" s="708">
        <v>0</v>
      </c>
      <c r="F255" s="706">
        <v>0</v>
      </c>
      <c r="G255" s="707">
        <v>0</v>
      </c>
      <c r="H255" s="707">
        <v>0</v>
      </c>
      <c r="I255" s="707">
        <v>6.9679500000000001</v>
      </c>
      <c r="J255" s="707">
        <v>6.9679500000000001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2.3850899999999999</v>
      </c>
      <c r="D256" s="707">
        <v>2.3850899999999999</v>
      </c>
      <c r="E256" s="708">
        <v>0</v>
      </c>
      <c r="F256" s="706">
        <v>0</v>
      </c>
      <c r="G256" s="707">
        <v>0</v>
      </c>
      <c r="H256" s="707">
        <v>0</v>
      </c>
      <c r="I256" s="707">
        <v>6.9679500000000001</v>
      </c>
      <c r="J256" s="707">
        <v>6.9679500000000001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2.3850899999999999</v>
      </c>
      <c r="D257" s="707">
        <v>2.3850899999999999</v>
      </c>
      <c r="E257" s="708">
        <v>0</v>
      </c>
      <c r="F257" s="706">
        <v>0</v>
      </c>
      <c r="G257" s="707">
        <v>0</v>
      </c>
      <c r="H257" s="707">
        <v>0</v>
      </c>
      <c r="I257" s="707">
        <v>6.9679500000000001</v>
      </c>
      <c r="J257" s="707">
        <v>6.9679500000000001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28420DD-F91A-41C0-8439-6A87C2EAE61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582</v>
      </c>
      <c r="B5" s="712" t="s">
        <v>583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582</v>
      </c>
      <c r="B6" s="712" t="s">
        <v>584</v>
      </c>
      <c r="C6" s="713">
        <v>2020.9021000000014</v>
      </c>
      <c r="D6" s="713">
        <v>1882.3804500000001</v>
      </c>
      <c r="E6" s="713"/>
      <c r="F6" s="713">
        <v>1889.1998000000026</v>
      </c>
      <c r="G6" s="713">
        <v>0</v>
      </c>
      <c r="H6" s="713">
        <v>1889.1998000000026</v>
      </c>
      <c r="I6" s="714" t="s">
        <v>329</v>
      </c>
      <c r="J6" s="715" t="s">
        <v>1</v>
      </c>
    </row>
    <row r="7" spans="1:10" ht="14.45" customHeight="1" x14ac:dyDescent="0.2">
      <c r="A7" s="711" t="s">
        <v>582</v>
      </c>
      <c r="B7" s="712" t="s">
        <v>585</v>
      </c>
      <c r="C7" s="713">
        <v>14.286799999999999</v>
      </c>
      <c r="D7" s="713">
        <v>11.946759999999999</v>
      </c>
      <c r="E7" s="713"/>
      <c r="F7" s="713">
        <v>6.8267199999999999</v>
      </c>
      <c r="G7" s="713">
        <v>0</v>
      </c>
      <c r="H7" s="713">
        <v>6.8267199999999999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582</v>
      </c>
      <c r="B8" s="712" t="s">
        <v>586</v>
      </c>
      <c r="C8" s="713">
        <v>321.2272099999999</v>
      </c>
      <c r="D8" s="713">
        <v>216.39344999999992</v>
      </c>
      <c r="E8" s="713"/>
      <c r="F8" s="713">
        <v>189.34840000000003</v>
      </c>
      <c r="G8" s="713">
        <v>0</v>
      </c>
      <c r="H8" s="713">
        <v>189.34840000000003</v>
      </c>
      <c r="I8" s="714" t="s">
        <v>329</v>
      </c>
      <c r="J8" s="715" t="s">
        <v>1</v>
      </c>
    </row>
    <row r="9" spans="1:10" ht="14.45" customHeight="1" x14ac:dyDescent="0.2">
      <c r="A9" s="711" t="s">
        <v>582</v>
      </c>
      <c r="B9" s="712" t="s">
        <v>587</v>
      </c>
      <c r="C9" s="713">
        <v>21.210749999999994</v>
      </c>
      <c r="D9" s="713">
        <v>46.9863</v>
      </c>
      <c r="E9" s="713"/>
      <c r="F9" s="713">
        <v>92.864889999999974</v>
      </c>
      <c r="G9" s="713">
        <v>0</v>
      </c>
      <c r="H9" s="713">
        <v>92.864889999999974</v>
      </c>
      <c r="I9" s="714" t="s">
        <v>329</v>
      </c>
      <c r="J9" s="715" t="s">
        <v>1</v>
      </c>
    </row>
    <row r="10" spans="1:10" ht="14.45" customHeight="1" x14ac:dyDescent="0.2">
      <c r="A10" s="711" t="s">
        <v>582</v>
      </c>
      <c r="B10" s="712" t="s">
        <v>588</v>
      </c>
      <c r="C10" s="713">
        <v>24.595580000000002</v>
      </c>
      <c r="D10" s="713">
        <v>53.515819999999991</v>
      </c>
      <c r="E10" s="713"/>
      <c r="F10" s="713">
        <v>20.120840000000001</v>
      </c>
      <c r="G10" s="713">
        <v>0</v>
      </c>
      <c r="H10" s="713">
        <v>20.120840000000001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582</v>
      </c>
      <c r="B11" s="712" t="s">
        <v>589</v>
      </c>
      <c r="C11" s="713">
        <v>0</v>
      </c>
      <c r="D11" s="713">
        <v>0.45650000000000002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582</v>
      </c>
      <c r="B12" s="712" t="s">
        <v>590</v>
      </c>
      <c r="C12" s="713">
        <v>109.38301000000003</v>
      </c>
      <c r="D12" s="713">
        <v>89.177660000000003</v>
      </c>
      <c r="E12" s="713"/>
      <c r="F12" s="713">
        <v>83.119280000000018</v>
      </c>
      <c r="G12" s="713">
        <v>0</v>
      </c>
      <c r="H12" s="713">
        <v>83.119280000000018</v>
      </c>
      <c r="I12" s="714" t="s">
        <v>329</v>
      </c>
      <c r="J12" s="715" t="s">
        <v>1</v>
      </c>
    </row>
    <row r="13" spans="1:10" ht="14.45" customHeight="1" x14ac:dyDescent="0.2">
      <c r="A13" s="711" t="s">
        <v>582</v>
      </c>
      <c r="B13" s="712" t="s">
        <v>591</v>
      </c>
      <c r="C13" s="713">
        <v>4.4854700000000003</v>
      </c>
      <c r="D13" s="713">
        <v>1.3641999999999999</v>
      </c>
      <c r="E13" s="713"/>
      <c r="F13" s="713">
        <v>2.14168</v>
      </c>
      <c r="G13" s="713">
        <v>0</v>
      </c>
      <c r="H13" s="713">
        <v>2.14168</v>
      </c>
      <c r="I13" s="714" t="s">
        <v>329</v>
      </c>
      <c r="J13" s="715" t="s">
        <v>1</v>
      </c>
    </row>
    <row r="14" spans="1:10" ht="14.45" customHeight="1" x14ac:dyDescent="0.2">
      <c r="A14" s="711" t="s">
        <v>582</v>
      </c>
      <c r="B14" s="712" t="s">
        <v>592</v>
      </c>
      <c r="C14" s="713">
        <v>3933.8020000000001</v>
      </c>
      <c r="D14" s="713">
        <v>2204.2058499999998</v>
      </c>
      <c r="E14" s="713"/>
      <c r="F14" s="713">
        <v>3520.63096</v>
      </c>
      <c r="G14" s="713">
        <v>0</v>
      </c>
      <c r="H14" s="713">
        <v>3520.63096</v>
      </c>
      <c r="I14" s="714" t="s">
        <v>329</v>
      </c>
      <c r="J14" s="715" t="s">
        <v>1</v>
      </c>
    </row>
    <row r="15" spans="1:10" ht="14.45" customHeight="1" x14ac:dyDescent="0.2">
      <c r="A15" s="711" t="s">
        <v>582</v>
      </c>
      <c r="B15" s="712" t="s">
        <v>593</v>
      </c>
      <c r="C15" s="713">
        <v>298.46627000000001</v>
      </c>
      <c r="D15" s="713">
        <v>532.63113999999996</v>
      </c>
      <c r="E15" s="713"/>
      <c r="F15" s="713">
        <v>346.14738</v>
      </c>
      <c r="G15" s="713">
        <v>0</v>
      </c>
      <c r="H15" s="713">
        <v>346.14738</v>
      </c>
      <c r="I15" s="714" t="s">
        <v>329</v>
      </c>
      <c r="J15" s="715" t="s">
        <v>1</v>
      </c>
    </row>
    <row r="16" spans="1:10" ht="14.45" customHeight="1" x14ac:dyDescent="0.2">
      <c r="A16" s="711" t="s">
        <v>582</v>
      </c>
      <c r="B16" s="712" t="s">
        <v>594</v>
      </c>
      <c r="C16" s="713">
        <v>6748.3591900000019</v>
      </c>
      <c r="D16" s="713">
        <v>5039.0581299999994</v>
      </c>
      <c r="E16" s="713"/>
      <c r="F16" s="713">
        <v>6150.3999500000027</v>
      </c>
      <c r="G16" s="713">
        <v>0</v>
      </c>
      <c r="H16" s="713">
        <v>6150.3999500000027</v>
      </c>
      <c r="I16" s="714" t="s">
        <v>329</v>
      </c>
      <c r="J16" s="715" t="s">
        <v>595</v>
      </c>
    </row>
    <row r="18" spans="1:10" ht="14.45" customHeight="1" x14ac:dyDescent="0.2">
      <c r="A18" s="711" t="s">
        <v>582</v>
      </c>
      <c r="B18" s="712" t="s">
        <v>583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596</v>
      </c>
      <c r="B19" s="712" t="s">
        <v>597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596</v>
      </c>
      <c r="B20" s="712" t="s">
        <v>584</v>
      </c>
      <c r="C20" s="713">
        <v>256.30343999999991</v>
      </c>
      <c r="D20" s="713">
        <v>300.76415000000009</v>
      </c>
      <c r="E20" s="713"/>
      <c r="F20" s="713">
        <v>313.44894999999985</v>
      </c>
      <c r="G20" s="713">
        <v>0</v>
      </c>
      <c r="H20" s="713">
        <v>313.44894999999985</v>
      </c>
      <c r="I20" s="714" t="s">
        <v>329</v>
      </c>
      <c r="J20" s="715" t="s">
        <v>1</v>
      </c>
    </row>
    <row r="21" spans="1:10" ht="14.45" customHeight="1" x14ac:dyDescent="0.2">
      <c r="A21" s="711" t="s">
        <v>596</v>
      </c>
      <c r="B21" s="712" t="s">
        <v>587</v>
      </c>
      <c r="C21" s="713">
        <v>2.8884100000000008</v>
      </c>
      <c r="D21" s="713">
        <v>1.11168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596</v>
      </c>
      <c r="B22" s="712" t="s">
        <v>588</v>
      </c>
      <c r="C22" s="713">
        <v>2.8676999999999997</v>
      </c>
      <c r="D22" s="713">
        <v>0</v>
      </c>
      <c r="E22" s="713"/>
      <c r="F22" s="713">
        <v>3.7949999999999999</v>
      </c>
      <c r="G22" s="713">
        <v>0</v>
      </c>
      <c r="H22" s="713">
        <v>3.7949999999999999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596</v>
      </c>
      <c r="B23" s="712" t="s">
        <v>590</v>
      </c>
      <c r="C23" s="713">
        <v>14.965539999999999</v>
      </c>
      <c r="D23" s="713">
        <v>14.24466</v>
      </c>
      <c r="E23" s="713"/>
      <c r="F23" s="713">
        <v>13.809539999999998</v>
      </c>
      <c r="G23" s="713">
        <v>0</v>
      </c>
      <c r="H23" s="713">
        <v>13.809539999999998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596</v>
      </c>
      <c r="B24" s="712" t="s">
        <v>591</v>
      </c>
      <c r="C24" s="713">
        <v>2.1458600000000003</v>
      </c>
      <c r="D24" s="713">
        <v>0.89281999999999995</v>
      </c>
      <c r="E24" s="713"/>
      <c r="F24" s="713">
        <v>0.80188000000000004</v>
      </c>
      <c r="G24" s="713">
        <v>0</v>
      </c>
      <c r="H24" s="713">
        <v>0.80188000000000004</v>
      </c>
      <c r="I24" s="714" t="s">
        <v>329</v>
      </c>
      <c r="J24" s="715" t="s">
        <v>1</v>
      </c>
    </row>
    <row r="25" spans="1:10" ht="14.45" customHeight="1" x14ac:dyDescent="0.2">
      <c r="A25" s="711" t="s">
        <v>596</v>
      </c>
      <c r="B25" s="712" t="s">
        <v>593</v>
      </c>
      <c r="C25" s="713">
        <v>95.801260000000013</v>
      </c>
      <c r="D25" s="713">
        <v>72.206000000000003</v>
      </c>
      <c r="E25" s="713"/>
      <c r="F25" s="713">
        <v>37.348469999999999</v>
      </c>
      <c r="G25" s="713">
        <v>0</v>
      </c>
      <c r="H25" s="713">
        <v>37.348469999999999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596</v>
      </c>
      <c r="B26" s="712" t="s">
        <v>598</v>
      </c>
      <c r="C26" s="713">
        <v>374.97220999999996</v>
      </c>
      <c r="D26" s="713">
        <v>389.21931000000006</v>
      </c>
      <c r="E26" s="713"/>
      <c r="F26" s="713">
        <v>369.2038399999999</v>
      </c>
      <c r="G26" s="713">
        <v>0</v>
      </c>
      <c r="H26" s="713">
        <v>369.2038399999999</v>
      </c>
      <c r="I26" s="714" t="s">
        <v>329</v>
      </c>
      <c r="J26" s="715" t="s">
        <v>599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600</v>
      </c>
    </row>
    <row r="28" spans="1:10" ht="14.45" customHeight="1" x14ac:dyDescent="0.2">
      <c r="A28" s="711" t="s">
        <v>601</v>
      </c>
      <c r="B28" s="712" t="s">
        <v>602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601</v>
      </c>
      <c r="B29" s="712" t="s">
        <v>590</v>
      </c>
      <c r="C29" s="713">
        <v>1.8823099999999999</v>
      </c>
      <c r="D29" s="713">
        <v>0</v>
      </c>
      <c r="E29" s="713"/>
      <c r="F29" s="713">
        <v>1.51936</v>
      </c>
      <c r="G29" s="713">
        <v>0</v>
      </c>
      <c r="H29" s="713">
        <v>1.51936</v>
      </c>
      <c r="I29" s="714" t="s">
        <v>329</v>
      </c>
      <c r="J29" s="715" t="s">
        <v>1</v>
      </c>
    </row>
    <row r="30" spans="1:10" ht="14.45" customHeight="1" x14ac:dyDescent="0.2">
      <c r="A30" s="711" t="s">
        <v>601</v>
      </c>
      <c r="B30" s="712" t="s">
        <v>603</v>
      </c>
      <c r="C30" s="713">
        <v>1.8823099999999999</v>
      </c>
      <c r="D30" s="713">
        <v>0</v>
      </c>
      <c r="E30" s="713"/>
      <c r="F30" s="713">
        <v>1.51936</v>
      </c>
      <c r="G30" s="713">
        <v>0</v>
      </c>
      <c r="H30" s="713">
        <v>1.51936</v>
      </c>
      <c r="I30" s="714" t="s">
        <v>329</v>
      </c>
      <c r="J30" s="715" t="s">
        <v>599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600</v>
      </c>
    </row>
    <row r="32" spans="1:10" ht="14.45" customHeight="1" x14ac:dyDescent="0.2">
      <c r="A32" s="711" t="s">
        <v>604</v>
      </c>
      <c r="B32" s="712" t="s">
        <v>605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604</v>
      </c>
      <c r="B33" s="712" t="s">
        <v>584</v>
      </c>
      <c r="C33" s="713">
        <v>0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606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599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600</v>
      </c>
    </row>
    <row r="36" spans="1:10" ht="14.45" customHeight="1" x14ac:dyDescent="0.2">
      <c r="A36" s="711" t="s">
        <v>607</v>
      </c>
      <c r="B36" s="712" t="s">
        <v>608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607</v>
      </c>
      <c r="B37" s="712" t="s">
        <v>584</v>
      </c>
      <c r="C37" s="713">
        <v>1764.5986600000015</v>
      </c>
      <c r="D37" s="713">
        <v>1581.6162999999999</v>
      </c>
      <c r="E37" s="713"/>
      <c r="F37" s="713">
        <v>1575.7508500000029</v>
      </c>
      <c r="G37" s="713">
        <v>0</v>
      </c>
      <c r="H37" s="713">
        <v>1575.7508500000029</v>
      </c>
      <c r="I37" s="714" t="s">
        <v>329</v>
      </c>
      <c r="J37" s="715" t="s">
        <v>1</v>
      </c>
    </row>
    <row r="38" spans="1:10" ht="14.45" customHeight="1" x14ac:dyDescent="0.2">
      <c r="A38" s="711" t="s">
        <v>607</v>
      </c>
      <c r="B38" s="712" t="s">
        <v>585</v>
      </c>
      <c r="C38" s="713">
        <v>14.286799999999999</v>
      </c>
      <c r="D38" s="713">
        <v>11.946759999999999</v>
      </c>
      <c r="E38" s="713"/>
      <c r="F38" s="713">
        <v>6.8267199999999999</v>
      </c>
      <c r="G38" s="713">
        <v>0</v>
      </c>
      <c r="H38" s="713">
        <v>6.8267199999999999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607</v>
      </c>
      <c r="B39" s="712" t="s">
        <v>586</v>
      </c>
      <c r="C39" s="713">
        <v>321.2272099999999</v>
      </c>
      <c r="D39" s="713">
        <v>216.39344999999992</v>
      </c>
      <c r="E39" s="713"/>
      <c r="F39" s="713">
        <v>189.34840000000003</v>
      </c>
      <c r="G39" s="713">
        <v>0</v>
      </c>
      <c r="H39" s="713">
        <v>189.34840000000003</v>
      </c>
      <c r="I39" s="714" t="s">
        <v>329</v>
      </c>
      <c r="J39" s="715" t="s">
        <v>1</v>
      </c>
    </row>
    <row r="40" spans="1:10" ht="14.45" customHeight="1" x14ac:dyDescent="0.2">
      <c r="A40" s="711" t="s">
        <v>607</v>
      </c>
      <c r="B40" s="712" t="s">
        <v>587</v>
      </c>
      <c r="C40" s="713">
        <v>18.322339999999993</v>
      </c>
      <c r="D40" s="713">
        <v>45.87462</v>
      </c>
      <c r="E40" s="713"/>
      <c r="F40" s="713">
        <v>92.864889999999974</v>
      </c>
      <c r="G40" s="713">
        <v>0</v>
      </c>
      <c r="H40" s="713">
        <v>92.864889999999974</v>
      </c>
      <c r="I40" s="714" t="s">
        <v>329</v>
      </c>
      <c r="J40" s="715" t="s">
        <v>1</v>
      </c>
    </row>
    <row r="41" spans="1:10" ht="14.45" customHeight="1" x14ac:dyDescent="0.2">
      <c r="A41" s="711" t="s">
        <v>607</v>
      </c>
      <c r="B41" s="712" t="s">
        <v>588</v>
      </c>
      <c r="C41" s="713">
        <v>21.727880000000003</v>
      </c>
      <c r="D41" s="713">
        <v>53.515819999999991</v>
      </c>
      <c r="E41" s="713"/>
      <c r="F41" s="713">
        <v>16.325839999999999</v>
      </c>
      <c r="G41" s="713">
        <v>0</v>
      </c>
      <c r="H41" s="713">
        <v>16.325839999999999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607</v>
      </c>
      <c r="B42" s="712" t="s">
        <v>589</v>
      </c>
      <c r="C42" s="713">
        <v>0</v>
      </c>
      <c r="D42" s="713">
        <v>0.45650000000000002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607</v>
      </c>
      <c r="B43" s="712" t="s">
        <v>590</v>
      </c>
      <c r="C43" s="713">
        <v>92.535160000000033</v>
      </c>
      <c r="D43" s="713">
        <v>74.933000000000007</v>
      </c>
      <c r="E43" s="713"/>
      <c r="F43" s="713">
        <v>67.790380000000013</v>
      </c>
      <c r="G43" s="713">
        <v>0</v>
      </c>
      <c r="H43" s="713">
        <v>67.790380000000013</v>
      </c>
      <c r="I43" s="714" t="s">
        <v>329</v>
      </c>
      <c r="J43" s="715" t="s">
        <v>1</v>
      </c>
    </row>
    <row r="44" spans="1:10" ht="14.45" customHeight="1" x14ac:dyDescent="0.2">
      <c r="A44" s="711" t="s">
        <v>607</v>
      </c>
      <c r="B44" s="712" t="s">
        <v>591</v>
      </c>
      <c r="C44" s="713">
        <v>2.33961</v>
      </c>
      <c r="D44" s="713">
        <v>0.47138000000000002</v>
      </c>
      <c r="E44" s="713"/>
      <c r="F44" s="713">
        <v>1.3397999999999999</v>
      </c>
      <c r="G44" s="713">
        <v>0</v>
      </c>
      <c r="H44" s="713">
        <v>1.3397999999999999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607</v>
      </c>
      <c r="B45" s="712" t="s">
        <v>593</v>
      </c>
      <c r="C45" s="713">
        <v>202.66501</v>
      </c>
      <c r="D45" s="713">
        <v>460.42513999999994</v>
      </c>
      <c r="E45" s="713"/>
      <c r="F45" s="713">
        <v>308.79890999999998</v>
      </c>
      <c r="G45" s="713">
        <v>0</v>
      </c>
      <c r="H45" s="713">
        <v>308.79890999999998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607</v>
      </c>
      <c r="B46" s="712" t="s">
        <v>609</v>
      </c>
      <c r="C46" s="713">
        <v>2437.7026700000015</v>
      </c>
      <c r="D46" s="713">
        <v>2445.6329700000001</v>
      </c>
      <c r="E46" s="713"/>
      <c r="F46" s="713">
        <v>2259.0457900000029</v>
      </c>
      <c r="G46" s="713">
        <v>0</v>
      </c>
      <c r="H46" s="713">
        <v>2259.0457900000029</v>
      </c>
      <c r="I46" s="714" t="s">
        <v>329</v>
      </c>
      <c r="J46" s="715" t="s">
        <v>599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600</v>
      </c>
    </row>
    <row r="48" spans="1:10" ht="14.45" customHeight="1" x14ac:dyDescent="0.2">
      <c r="A48" s="711" t="s">
        <v>610</v>
      </c>
      <c r="B48" s="712" t="s">
        <v>611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610</v>
      </c>
      <c r="B49" s="712" t="s">
        <v>592</v>
      </c>
      <c r="C49" s="713">
        <v>3933.8020000000001</v>
      </c>
      <c r="D49" s="713">
        <v>2204.2058499999998</v>
      </c>
      <c r="E49" s="713"/>
      <c r="F49" s="713">
        <v>3520.63096</v>
      </c>
      <c r="G49" s="713">
        <v>0</v>
      </c>
      <c r="H49" s="713">
        <v>3520.63096</v>
      </c>
      <c r="I49" s="714" t="s">
        <v>329</v>
      </c>
      <c r="J49" s="715" t="s">
        <v>1</v>
      </c>
    </row>
    <row r="50" spans="1:10" ht="14.45" customHeight="1" x14ac:dyDescent="0.2">
      <c r="A50" s="711" t="s">
        <v>610</v>
      </c>
      <c r="B50" s="712" t="s">
        <v>612</v>
      </c>
      <c r="C50" s="713">
        <v>3933.8020000000001</v>
      </c>
      <c r="D50" s="713">
        <v>2204.2058499999998</v>
      </c>
      <c r="E50" s="713"/>
      <c r="F50" s="713">
        <v>3520.63096</v>
      </c>
      <c r="G50" s="713">
        <v>0</v>
      </c>
      <c r="H50" s="713">
        <v>3520.63096</v>
      </c>
      <c r="I50" s="714" t="s">
        <v>329</v>
      </c>
      <c r="J50" s="715" t="s">
        <v>599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600</v>
      </c>
    </row>
    <row r="52" spans="1:10" ht="14.45" customHeight="1" x14ac:dyDescent="0.2">
      <c r="A52" s="711" t="s">
        <v>582</v>
      </c>
      <c r="B52" s="712" t="s">
        <v>594</v>
      </c>
      <c r="C52" s="713">
        <v>6748.359190000001</v>
      </c>
      <c r="D52" s="713">
        <v>5039.0581299999994</v>
      </c>
      <c r="E52" s="713"/>
      <c r="F52" s="713">
        <v>6150.3999500000027</v>
      </c>
      <c r="G52" s="713">
        <v>0</v>
      </c>
      <c r="H52" s="713">
        <v>6150.3999500000027</v>
      </c>
      <c r="I52" s="714" t="s">
        <v>329</v>
      </c>
      <c r="J52" s="715" t="s">
        <v>595</v>
      </c>
    </row>
  </sheetData>
  <mergeCells count="3">
    <mergeCell ref="F3:I3"/>
    <mergeCell ref="C4:D4"/>
    <mergeCell ref="A1:I1"/>
  </mergeCells>
  <conditionalFormatting sqref="F17 F5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2">
    <cfRule type="expression" dxfId="66" priority="5">
      <formula>$H18&gt;0</formula>
    </cfRule>
  </conditionalFormatting>
  <conditionalFormatting sqref="A18:A52">
    <cfRule type="expression" dxfId="65" priority="2">
      <formula>AND($J18&lt;&gt;"mezeraKL",$J18&lt;&gt;"")</formula>
    </cfRule>
  </conditionalFormatting>
  <conditionalFormatting sqref="I18:I52">
    <cfRule type="expression" dxfId="64" priority="6">
      <formula>$I18&gt;1</formula>
    </cfRule>
  </conditionalFormatting>
  <conditionalFormatting sqref="B18:B52">
    <cfRule type="expression" dxfId="63" priority="1">
      <formula>OR($J18="NS",$J18="SumaNS",$J18="Účet")</formula>
    </cfRule>
  </conditionalFormatting>
  <conditionalFormatting sqref="A18:D52 F18:I52">
    <cfRule type="expression" dxfId="62" priority="8">
      <formula>AND($J18&lt;&gt;"",$J18&lt;&gt;"mezeraKL")</formula>
    </cfRule>
  </conditionalFormatting>
  <conditionalFormatting sqref="B18:D52 F18:I5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2 F18:I52">
    <cfRule type="expression" dxfId="60" priority="4">
      <formula>OR($J18="SumaNS",$J18="NS")</formula>
    </cfRule>
  </conditionalFormatting>
  <hyperlinks>
    <hyperlink ref="A2" location="Obsah!A1" display="Zpět na Obsah  KL 01  1.-4.měsíc" xr:uid="{43C6E82C-CE30-4B50-8C66-1EB741B8C91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354.44469151585758</v>
      </c>
      <c r="M3" s="203">
        <f>SUBTOTAL(9,M5:M1048576)</f>
        <v>11762.429999999998</v>
      </c>
      <c r="N3" s="204">
        <f>SUBTOTAL(9,N5:N1048576)</f>
        <v>4169130.8728268682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582</v>
      </c>
      <c r="B5" s="723" t="s">
        <v>583</v>
      </c>
      <c r="C5" s="724" t="s">
        <v>596</v>
      </c>
      <c r="D5" s="725" t="s">
        <v>597</v>
      </c>
      <c r="E5" s="726">
        <v>50113001</v>
      </c>
      <c r="F5" s="725" t="s">
        <v>613</v>
      </c>
      <c r="G5" s="724" t="s">
        <v>614</v>
      </c>
      <c r="H5" s="724">
        <v>196886</v>
      </c>
      <c r="I5" s="724">
        <v>96886</v>
      </c>
      <c r="J5" s="724" t="s">
        <v>615</v>
      </c>
      <c r="K5" s="724" t="s">
        <v>616</v>
      </c>
      <c r="L5" s="727">
        <v>50.16</v>
      </c>
      <c r="M5" s="727">
        <v>1</v>
      </c>
      <c r="N5" s="728">
        <v>50.16</v>
      </c>
    </row>
    <row r="6" spans="1:14" ht="14.45" customHeight="1" x14ac:dyDescent="0.2">
      <c r="A6" s="729" t="s">
        <v>582</v>
      </c>
      <c r="B6" s="730" t="s">
        <v>583</v>
      </c>
      <c r="C6" s="731" t="s">
        <v>596</v>
      </c>
      <c r="D6" s="732" t="s">
        <v>597</v>
      </c>
      <c r="E6" s="733">
        <v>50113001</v>
      </c>
      <c r="F6" s="732" t="s">
        <v>613</v>
      </c>
      <c r="G6" s="731" t="s">
        <v>614</v>
      </c>
      <c r="H6" s="731">
        <v>100362</v>
      </c>
      <c r="I6" s="731">
        <v>362</v>
      </c>
      <c r="J6" s="731" t="s">
        <v>617</v>
      </c>
      <c r="K6" s="731" t="s">
        <v>618</v>
      </c>
      <c r="L6" s="734">
        <v>72.49045454545454</v>
      </c>
      <c r="M6" s="734">
        <v>22</v>
      </c>
      <c r="N6" s="735">
        <v>1594.79</v>
      </c>
    </row>
    <row r="7" spans="1:14" ht="14.45" customHeight="1" x14ac:dyDescent="0.2">
      <c r="A7" s="729" t="s">
        <v>582</v>
      </c>
      <c r="B7" s="730" t="s">
        <v>583</v>
      </c>
      <c r="C7" s="731" t="s">
        <v>596</v>
      </c>
      <c r="D7" s="732" t="s">
        <v>597</v>
      </c>
      <c r="E7" s="733">
        <v>50113001</v>
      </c>
      <c r="F7" s="732" t="s">
        <v>613</v>
      </c>
      <c r="G7" s="731" t="s">
        <v>614</v>
      </c>
      <c r="H7" s="731">
        <v>847974</v>
      </c>
      <c r="I7" s="731">
        <v>125525</v>
      </c>
      <c r="J7" s="731" t="s">
        <v>619</v>
      </c>
      <c r="K7" s="731" t="s">
        <v>620</v>
      </c>
      <c r="L7" s="734">
        <v>47.07</v>
      </c>
      <c r="M7" s="734">
        <v>3</v>
      </c>
      <c r="N7" s="735">
        <v>141.21</v>
      </c>
    </row>
    <row r="8" spans="1:14" ht="14.45" customHeight="1" x14ac:dyDescent="0.2">
      <c r="A8" s="729" t="s">
        <v>582</v>
      </c>
      <c r="B8" s="730" t="s">
        <v>583</v>
      </c>
      <c r="C8" s="731" t="s">
        <v>596</v>
      </c>
      <c r="D8" s="732" t="s">
        <v>597</v>
      </c>
      <c r="E8" s="733">
        <v>50113001</v>
      </c>
      <c r="F8" s="732" t="s">
        <v>613</v>
      </c>
      <c r="G8" s="731" t="s">
        <v>614</v>
      </c>
      <c r="H8" s="731">
        <v>156926</v>
      </c>
      <c r="I8" s="731">
        <v>56926</v>
      </c>
      <c r="J8" s="731" t="s">
        <v>621</v>
      </c>
      <c r="K8" s="731" t="s">
        <v>622</v>
      </c>
      <c r="L8" s="734">
        <v>48.399999999999991</v>
      </c>
      <c r="M8" s="734">
        <v>127</v>
      </c>
      <c r="N8" s="735">
        <v>6146.7999999999993</v>
      </c>
    </row>
    <row r="9" spans="1:14" ht="14.45" customHeight="1" x14ac:dyDescent="0.2">
      <c r="A9" s="729" t="s">
        <v>582</v>
      </c>
      <c r="B9" s="730" t="s">
        <v>583</v>
      </c>
      <c r="C9" s="731" t="s">
        <v>596</v>
      </c>
      <c r="D9" s="732" t="s">
        <v>597</v>
      </c>
      <c r="E9" s="733">
        <v>50113001</v>
      </c>
      <c r="F9" s="732" t="s">
        <v>613</v>
      </c>
      <c r="G9" s="731" t="s">
        <v>614</v>
      </c>
      <c r="H9" s="731">
        <v>905097</v>
      </c>
      <c r="I9" s="731">
        <v>158767</v>
      </c>
      <c r="J9" s="731" t="s">
        <v>623</v>
      </c>
      <c r="K9" s="731" t="s">
        <v>624</v>
      </c>
      <c r="L9" s="734">
        <v>167.41999427615747</v>
      </c>
      <c r="M9" s="734">
        <v>45</v>
      </c>
      <c r="N9" s="735">
        <v>7533.8997424270856</v>
      </c>
    </row>
    <row r="10" spans="1:14" ht="14.45" customHeight="1" x14ac:dyDescent="0.2">
      <c r="A10" s="729" t="s">
        <v>582</v>
      </c>
      <c r="B10" s="730" t="s">
        <v>583</v>
      </c>
      <c r="C10" s="731" t="s">
        <v>596</v>
      </c>
      <c r="D10" s="732" t="s">
        <v>597</v>
      </c>
      <c r="E10" s="733">
        <v>50113001</v>
      </c>
      <c r="F10" s="732" t="s">
        <v>613</v>
      </c>
      <c r="G10" s="731" t="s">
        <v>614</v>
      </c>
      <c r="H10" s="731">
        <v>23987</v>
      </c>
      <c r="I10" s="731">
        <v>23987</v>
      </c>
      <c r="J10" s="731" t="s">
        <v>625</v>
      </c>
      <c r="K10" s="731" t="s">
        <v>626</v>
      </c>
      <c r="L10" s="734">
        <v>167.42000000000002</v>
      </c>
      <c r="M10" s="734">
        <v>1</v>
      </c>
      <c r="N10" s="735">
        <v>167.42000000000002</v>
      </c>
    </row>
    <row r="11" spans="1:14" ht="14.45" customHeight="1" x14ac:dyDescent="0.2">
      <c r="A11" s="729" t="s">
        <v>582</v>
      </c>
      <c r="B11" s="730" t="s">
        <v>583</v>
      </c>
      <c r="C11" s="731" t="s">
        <v>596</v>
      </c>
      <c r="D11" s="732" t="s">
        <v>597</v>
      </c>
      <c r="E11" s="733">
        <v>50113001</v>
      </c>
      <c r="F11" s="732" t="s">
        <v>613</v>
      </c>
      <c r="G11" s="731" t="s">
        <v>614</v>
      </c>
      <c r="H11" s="731">
        <v>103070</v>
      </c>
      <c r="I11" s="731">
        <v>103070</v>
      </c>
      <c r="J11" s="731" t="s">
        <v>627</v>
      </c>
      <c r="K11" s="731" t="s">
        <v>628</v>
      </c>
      <c r="L11" s="734">
        <v>225.16</v>
      </c>
      <c r="M11" s="734">
        <v>3</v>
      </c>
      <c r="N11" s="735">
        <v>675.48</v>
      </c>
    </row>
    <row r="12" spans="1:14" ht="14.45" customHeight="1" x14ac:dyDescent="0.2">
      <c r="A12" s="729" t="s">
        <v>582</v>
      </c>
      <c r="B12" s="730" t="s">
        <v>583</v>
      </c>
      <c r="C12" s="731" t="s">
        <v>596</v>
      </c>
      <c r="D12" s="732" t="s">
        <v>597</v>
      </c>
      <c r="E12" s="733">
        <v>50113001</v>
      </c>
      <c r="F12" s="732" t="s">
        <v>613</v>
      </c>
      <c r="G12" s="731" t="s">
        <v>614</v>
      </c>
      <c r="H12" s="731">
        <v>850308</v>
      </c>
      <c r="I12" s="731">
        <v>130719</v>
      </c>
      <c r="J12" s="731" t="s">
        <v>629</v>
      </c>
      <c r="K12" s="731" t="s">
        <v>329</v>
      </c>
      <c r="L12" s="734">
        <v>115.4</v>
      </c>
      <c r="M12" s="734">
        <v>10</v>
      </c>
      <c r="N12" s="735">
        <v>1154</v>
      </c>
    </row>
    <row r="13" spans="1:14" ht="14.45" customHeight="1" x14ac:dyDescent="0.2">
      <c r="A13" s="729" t="s">
        <v>582</v>
      </c>
      <c r="B13" s="730" t="s">
        <v>583</v>
      </c>
      <c r="C13" s="731" t="s">
        <v>596</v>
      </c>
      <c r="D13" s="732" t="s">
        <v>597</v>
      </c>
      <c r="E13" s="733">
        <v>50113001</v>
      </c>
      <c r="F13" s="732" t="s">
        <v>613</v>
      </c>
      <c r="G13" s="731" t="s">
        <v>614</v>
      </c>
      <c r="H13" s="731">
        <v>173500</v>
      </c>
      <c r="I13" s="731">
        <v>173500</v>
      </c>
      <c r="J13" s="731" t="s">
        <v>630</v>
      </c>
      <c r="K13" s="731" t="s">
        <v>631</v>
      </c>
      <c r="L13" s="734">
        <v>143.07</v>
      </c>
      <c r="M13" s="734">
        <v>1</v>
      </c>
      <c r="N13" s="735">
        <v>143.07</v>
      </c>
    </row>
    <row r="14" spans="1:14" ht="14.45" customHeight="1" x14ac:dyDescent="0.2">
      <c r="A14" s="729" t="s">
        <v>582</v>
      </c>
      <c r="B14" s="730" t="s">
        <v>583</v>
      </c>
      <c r="C14" s="731" t="s">
        <v>596</v>
      </c>
      <c r="D14" s="732" t="s">
        <v>597</v>
      </c>
      <c r="E14" s="733">
        <v>50113001</v>
      </c>
      <c r="F14" s="732" t="s">
        <v>613</v>
      </c>
      <c r="G14" s="731" t="s">
        <v>614</v>
      </c>
      <c r="H14" s="731">
        <v>51366</v>
      </c>
      <c r="I14" s="731">
        <v>51366</v>
      </c>
      <c r="J14" s="731" t="s">
        <v>632</v>
      </c>
      <c r="K14" s="731" t="s">
        <v>633</v>
      </c>
      <c r="L14" s="734">
        <v>171.6</v>
      </c>
      <c r="M14" s="734">
        <v>10</v>
      </c>
      <c r="N14" s="735">
        <v>1716</v>
      </c>
    </row>
    <row r="15" spans="1:14" ht="14.45" customHeight="1" x14ac:dyDescent="0.2">
      <c r="A15" s="729" t="s">
        <v>582</v>
      </c>
      <c r="B15" s="730" t="s">
        <v>583</v>
      </c>
      <c r="C15" s="731" t="s">
        <v>596</v>
      </c>
      <c r="D15" s="732" t="s">
        <v>597</v>
      </c>
      <c r="E15" s="733">
        <v>50113001</v>
      </c>
      <c r="F15" s="732" t="s">
        <v>613</v>
      </c>
      <c r="G15" s="731" t="s">
        <v>614</v>
      </c>
      <c r="H15" s="731">
        <v>157608</v>
      </c>
      <c r="I15" s="731">
        <v>57608</v>
      </c>
      <c r="J15" s="731" t="s">
        <v>634</v>
      </c>
      <c r="K15" s="731" t="s">
        <v>635</v>
      </c>
      <c r="L15" s="734">
        <v>100.25</v>
      </c>
      <c r="M15" s="734">
        <v>6</v>
      </c>
      <c r="N15" s="735">
        <v>601.5</v>
      </c>
    </row>
    <row r="16" spans="1:14" ht="14.45" customHeight="1" x14ac:dyDescent="0.2">
      <c r="A16" s="729" t="s">
        <v>582</v>
      </c>
      <c r="B16" s="730" t="s">
        <v>583</v>
      </c>
      <c r="C16" s="731" t="s">
        <v>596</v>
      </c>
      <c r="D16" s="732" t="s">
        <v>597</v>
      </c>
      <c r="E16" s="733">
        <v>50113001</v>
      </c>
      <c r="F16" s="732" t="s">
        <v>613</v>
      </c>
      <c r="G16" s="731" t="s">
        <v>614</v>
      </c>
      <c r="H16" s="731">
        <v>224964</v>
      </c>
      <c r="I16" s="731">
        <v>224964</v>
      </c>
      <c r="J16" s="731" t="s">
        <v>636</v>
      </c>
      <c r="K16" s="731" t="s">
        <v>637</v>
      </c>
      <c r="L16" s="734">
        <v>107.75</v>
      </c>
      <c r="M16" s="734">
        <v>14</v>
      </c>
      <c r="N16" s="735">
        <v>1508.5</v>
      </c>
    </row>
    <row r="17" spans="1:14" ht="14.45" customHeight="1" x14ac:dyDescent="0.2">
      <c r="A17" s="729" t="s">
        <v>582</v>
      </c>
      <c r="B17" s="730" t="s">
        <v>583</v>
      </c>
      <c r="C17" s="731" t="s">
        <v>596</v>
      </c>
      <c r="D17" s="732" t="s">
        <v>597</v>
      </c>
      <c r="E17" s="733">
        <v>50113001</v>
      </c>
      <c r="F17" s="732" t="s">
        <v>613</v>
      </c>
      <c r="G17" s="731" t="s">
        <v>614</v>
      </c>
      <c r="H17" s="731">
        <v>202878</v>
      </c>
      <c r="I17" s="731">
        <v>202878</v>
      </c>
      <c r="J17" s="731" t="s">
        <v>638</v>
      </c>
      <c r="K17" s="731" t="s">
        <v>639</v>
      </c>
      <c r="L17" s="734">
        <v>48.33818181818183</v>
      </c>
      <c r="M17" s="734">
        <v>11</v>
      </c>
      <c r="N17" s="735">
        <v>531.72000000000014</v>
      </c>
    </row>
    <row r="18" spans="1:14" ht="14.45" customHeight="1" x14ac:dyDescent="0.2">
      <c r="A18" s="729" t="s">
        <v>582</v>
      </c>
      <c r="B18" s="730" t="s">
        <v>583</v>
      </c>
      <c r="C18" s="731" t="s">
        <v>596</v>
      </c>
      <c r="D18" s="732" t="s">
        <v>597</v>
      </c>
      <c r="E18" s="733">
        <v>50113001</v>
      </c>
      <c r="F18" s="732" t="s">
        <v>613</v>
      </c>
      <c r="G18" s="731" t="s">
        <v>614</v>
      </c>
      <c r="H18" s="731">
        <v>394712</v>
      </c>
      <c r="I18" s="731">
        <v>0</v>
      </c>
      <c r="J18" s="731" t="s">
        <v>640</v>
      </c>
      <c r="K18" s="731" t="s">
        <v>641</v>
      </c>
      <c r="L18" s="734">
        <v>28.75</v>
      </c>
      <c r="M18" s="734">
        <v>1032</v>
      </c>
      <c r="N18" s="735">
        <v>29670</v>
      </c>
    </row>
    <row r="19" spans="1:14" ht="14.45" customHeight="1" x14ac:dyDescent="0.2">
      <c r="A19" s="729" t="s">
        <v>582</v>
      </c>
      <c r="B19" s="730" t="s">
        <v>583</v>
      </c>
      <c r="C19" s="731" t="s">
        <v>596</v>
      </c>
      <c r="D19" s="732" t="s">
        <v>597</v>
      </c>
      <c r="E19" s="733">
        <v>50113001</v>
      </c>
      <c r="F19" s="732" t="s">
        <v>613</v>
      </c>
      <c r="G19" s="731" t="s">
        <v>614</v>
      </c>
      <c r="H19" s="731">
        <v>230426</v>
      </c>
      <c r="I19" s="731">
        <v>230426</v>
      </c>
      <c r="J19" s="731" t="s">
        <v>642</v>
      </c>
      <c r="K19" s="731" t="s">
        <v>643</v>
      </c>
      <c r="L19" s="734">
        <v>78.192115384615377</v>
      </c>
      <c r="M19" s="734">
        <v>52</v>
      </c>
      <c r="N19" s="735">
        <v>4065.9899999999993</v>
      </c>
    </row>
    <row r="20" spans="1:14" ht="14.45" customHeight="1" x14ac:dyDescent="0.2">
      <c r="A20" s="729" t="s">
        <v>582</v>
      </c>
      <c r="B20" s="730" t="s">
        <v>583</v>
      </c>
      <c r="C20" s="731" t="s">
        <v>596</v>
      </c>
      <c r="D20" s="732" t="s">
        <v>597</v>
      </c>
      <c r="E20" s="733">
        <v>50113001</v>
      </c>
      <c r="F20" s="732" t="s">
        <v>613</v>
      </c>
      <c r="G20" s="731" t="s">
        <v>614</v>
      </c>
      <c r="H20" s="731">
        <v>394627</v>
      </c>
      <c r="I20" s="731">
        <v>0</v>
      </c>
      <c r="J20" s="731" t="s">
        <v>644</v>
      </c>
      <c r="K20" s="731" t="s">
        <v>329</v>
      </c>
      <c r="L20" s="734">
        <v>125.08395140095044</v>
      </c>
      <c r="M20" s="734">
        <v>33</v>
      </c>
      <c r="N20" s="735">
        <v>4127.7703962313644</v>
      </c>
    </row>
    <row r="21" spans="1:14" ht="14.45" customHeight="1" x14ac:dyDescent="0.2">
      <c r="A21" s="729" t="s">
        <v>582</v>
      </c>
      <c r="B21" s="730" t="s">
        <v>583</v>
      </c>
      <c r="C21" s="731" t="s">
        <v>596</v>
      </c>
      <c r="D21" s="732" t="s">
        <v>597</v>
      </c>
      <c r="E21" s="733">
        <v>50113001</v>
      </c>
      <c r="F21" s="732" t="s">
        <v>613</v>
      </c>
      <c r="G21" s="731" t="s">
        <v>614</v>
      </c>
      <c r="H21" s="731">
        <v>930224</v>
      </c>
      <c r="I21" s="731">
        <v>0</v>
      </c>
      <c r="J21" s="731" t="s">
        <v>645</v>
      </c>
      <c r="K21" s="731" t="s">
        <v>329</v>
      </c>
      <c r="L21" s="734">
        <v>157.06243412465702</v>
      </c>
      <c r="M21" s="734">
        <v>3</v>
      </c>
      <c r="N21" s="735">
        <v>471.18730237397102</v>
      </c>
    </row>
    <row r="22" spans="1:14" ht="14.45" customHeight="1" x14ac:dyDescent="0.2">
      <c r="A22" s="729" t="s">
        <v>582</v>
      </c>
      <c r="B22" s="730" t="s">
        <v>583</v>
      </c>
      <c r="C22" s="731" t="s">
        <v>596</v>
      </c>
      <c r="D22" s="732" t="s">
        <v>597</v>
      </c>
      <c r="E22" s="733">
        <v>50113001</v>
      </c>
      <c r="F22" s="732" t="s">
        <v>613</v>
      </c>
      <c r="G22" s="731" t="s">
        <v>614</v>
      </c>
      <c r="H22" s="731">
        <v>921335</v>
      </c>
      <c r="I22" s="731">
        <v>0</v>
      </c>
      <c r="J22" s="731" t="s">
        <v>646</v>
      </c>
      <c r="K22" s="731" t="s">
        <v>329</v>
      </c>
      <c r="L22" s="734">
        <v>54.455161447675508</v>
      </c>
      <c r="M22" s="734">
        <v>950</v>
      </c>
      <c r="N22" s="735">
        <v>51732.403375291731</v>
      </c>
    </row>
    <row r="23" spans="1:14" ht="14.45" customHeight="1" x14ac:dyDescent="0.2">
      <c r="A23" s="729" t="s">
        <v>582</v>
      </c>
      <c r="B23" s="730" t="s">
        <v>583</v>
      </c>
      <c r="C23" s="731" t="s">
        <v>596</v>
      </c>
      <c r="D23" s="732" t="s">
        <v>597</v>
      </c>
      <c r="E23" s="733">
        <v>50113001</v>
      </c>
      <c r="F23" s="732" t="s">
        <v>613</v>
      </c>
      <c r="G23" s="731" t="s">
        <v>614</v>
      </c>
      <c r="H23" s="731">
        <v>920352</v>
      </c>
      <c r="I23" s="731">
        <v>0</v>
      </c>
      <c r="J23" s="731" t="s">
        <v>647</v>
      </c>
      <c r="K23" s="731" t="s">
        <v>329</v>
      </c>
      <c r="L23" s="734">
        <v>103.77341061360259</v>
      </c>
      <c r="M23" s="734">
        <v>156</v>
      </c>
      <c r="N23" s="735">
        <v>16188.652055722005</v>
      </c>
    </row>
    <row r="24" spans="1:14" ht="14.45" customHeight="1" x14ac:dyDescent="0.2">
      <c r="A24" s="729" t="s">
        <v>582</v>
      </c>
      <c r="B24" s="730" t="s">
        <v>583</v>
      </c>
      <c r="C24" s="731" t="s">
        <v>596</v>
      </c>
      <c r="D24" s="732" t="s">
        <v>597</v>
      </c>
      <c r="E24" s="733">
        <v>50113001</v>
      </c>
      <c r="F24" s="732" t="s">
        <v>613</v>
      </c>
      <c r="G24" s="731" t="s">
        <v>614</v>
      </c>
      <c r="H24" s="731">
        <v>921017</v>
      </c>
      <c r="I24" s="731">
        <v>0</v>
      </c>
      <c r="J24" s="731" t="s">
        <v>648</v>
      </c>
      <c r="K24" s="731" t="s">
        <v>329</v>
      </c>
      <c r="L24" s="734">
        <v>42.555412659438943</v>
      </c>
      <c r="M24" s="734">
        <v>1</v>
      </c>
      <c r="N24" s="735">
        <v>42.555412659438943</v>
      </c>
    </row>
    <row r="25" spans="1:14" ht="14.45" customHeight="1" x14ac:dyDescent="0.2">
      <c r="A25" s="729" t="s">
        <v>582</v>
      </c>
      <c r="B25" s="730" t="s">
        <v>583</v>
      </c>
      <c r="C25" s="731" t="s">
        <v>596</v>
      </c>
      <c r="D25" s="732" t="s">
        <v>597</v>
      </c>
      <c r="E25" s="733">
        <v>50113001</v>
      </c>
      <c r="F25" s="732" t="s">
        <v>613</v>
      </c>
      <c r="G25" s="731" t="s">
        <v>614</v>
      </c>
      <c r="H25" s="731">
        <v>900321</v>
      </c>
      <c r="I25" s="731">
        <v>0</v>
      </c>
      <c r="J25" s="731" t="s">
        <v>649</v>
      </c>
      <c r="K25" s="731" t="s">
        <v>329</v>
      </c>
      <c r="L25" s="734">
        <v>850.02174863740879</v>
      </c>
      <c r="M25" s="734">
        <v>2</v>
      </c>
      <c r="N25" s="735">
        <v>1700.0434972748176</v>
      </c>
    </row>
    <row r="26" spans="1:14" ht="14.45" customHeight="1" x14ac:dyDescent="0.2">
      <c r="A26" s="729" t="s">
        <v>582</v>
      </c>
      <c r="B26" s="730" t="s">
        <v>583</v>
      </c>
      <c r="C26" s="731" t="s">
        <v>596</v>
      </c>
      <c r="D26" s="732" t="s">
        <v>597</v>
      </c>
      <c r="E26" s="733">
        <v>50113001</v>
      </c>
      <c r="F26" s="732" t="s">
        <v>613</v>
      </c>
      <c r="G26" s="731" t="s">
        <v>614</v>
      </c>
      <c r="H26" s="731">
        <v>930676</v>
      </c>
      <c r="I26" s="731">
        <v>0</v>
      </c>
      <c r="J26" s="731" t="s">
        <v>650</v>
      </c>
      <c r="K26" s="731" t="s">
        <v>329</v>
      </c>
      <c r="L26" s="734">
        <v>80.319321606011613</v>
      </c>
      <c r="M26" s="734">
        <v>331</v>
      </c>
      <c r="N26" s="735">
        <v>26585.695451589843</v>
      </c>
    </row>
    <row r="27" spans="1:14" ht="14.45" customHeight="1" x14ac:dyDescent="0.2">
      <c r="A27" s="729" t="s">
        <v>582</v>
      </c>
      <c r="B27" s="730" t="s">
        <v>583</v>
      </c>
      <c r="C27" s="731" t="s">
        <v>596</v>
      </c>
      <c r="D27" s="732" t="s">
        <v>597</v>
      </c>
      <c r="E27" s="733">
        <v>50113001</v>
      </c>
      <c r="F27" s="732" t="s">
        <v>613</v>
      </c>
      <c r="G27" s="731" t="s">
        <v>614</v>
      </c>
      <c r="H27" s="731">
        <v>900427</v>
      </c>
      <c r="I27" s="731">
        <v>0</v>
      </c>
      <c r="J27" s="731" t="s">
        <v>651</v>
      </c>
      <c r="K27" s="731" t="s">
        <v>329</v>
      </c>
      <c r="L27" s="734">
        <v>70.571512667245912</v>
      </c>
      <c r="M27" s="734">
        <v>2</v>
      </c>
      <c r="N27" s="735">
        <v>141.14302533449182</v>
      </c>
    </row>
    <row r="28" spans="1:14" ht="14.45" customHeight="1" x14ac:dyDescent="0.2">
      <c r="A28" s="729" t="s">
        <v>582</v>
      </c>
      <c r="B28" s="730" t="s">
        <v>583</v>
      </c>
      <c r="C28" s="731" t="s">
        <v>596</v>
      </c>
      <c r="D28" s="732" t="s">
        <v>597</v>
      </c>
      <c r="E28" s="733">
        <v>50113001</v>
      </c>
      <c r="F28" s="732" t="s">
        <v>613</v>
      </c>
      <c r="G28" s="731" t="s">
        <v>614</v>
      </c>
      <c r="H28" s="731">
        <v>900071</v>
      </c>
      <c r="I28" s="731">
        <v>0</v>
      </c>
      <c r="J28" s="731" t="s">
        <v>652</v>
      </c>
      <c r="K28" s="731" t="s">
        <v>329</v>
      </c>
      <c r="L28" s="734">
        <v>147.35573396002519</v>
      </c>
      <c r="M28" s="734">
        <v>10</v>
      </c>
      <c r="N28" s="735">
        <v>1473.5573396002519</v>
      </c>
    </row>
    <row r="29" spans="1:14" ht="14.45" customHeight="1" x14ac:dyDescent="0.2">
      <c r="A29" s="729" t="s">
        <v>582</v>
      </c>
      <c r="B29" s="730" t="s">
        <v>583</v>
      </c>
      <c r="C29" s="731" t="s">
        <v>596</v>
      </c>
      <c r="D29" s="732" t="s">
        <v>597</v>
      </c>
      <c r="E29" s="733">
        <v>50113001</v>
      </c>
      <c r="F29" s="732" t="s">
        <v>613</v>
      </c>
      <c r="G29" s="731" t="s">
        <v>614</v>
      </c>
      <c r="H29" s="731">
        <v>921412</v>
      </c>
      <c r="I29" s="731">
        <v>0</v>
      </c>
      <c r="J29" s="731" t="s">
        <v>653</v>
      </c>
      <c r="K29" s="731" t="s">
        <v>329</v>
      </c>
      <c r="L29" s="734">
        <v>58.609930018760856</v>
      </c>
      <c r="M29" s="734">
        <v>1576</v>
      </c>
      <c r="N29" s="735">
        <v>92369.249709567113</v>
      </c>
    </row>
    <row r="30" spans="1:14" ht="14.45" customHeight="1" x14ac:dyDescent="0.2">
      <c r="A30" s="729" t="s">
        <v>582</v>
      </c>
      <c r="B30" s="730" t="s">
        <v>583</v>
      </c>
      <c r="C30" s="731" t="s">
        <v>596</v>
      </c>
      <c r="D30" s="732" t="s">
        <v>597</v>
      </c>
      <c r="E30" s="733">
        <v>50113001</v>
      </c>
      <c r="F30" s="732" t="s">
        <v>613</v>
      </c>
      <c r="G30" s="731" t="s">
        <v>614</v>
      </c>
      <c r="H30" s="731">
        <v>840220</v>
      </c>
      <c r="I30" s="731">
        <v>0</v>
      </c>
      <c r="J30" s="731" t="s">
        <v>654</v>
      </c>
      <c r="K30" s="731" t="s">
        <v>329</v>
      </c>
      <c r="L30" s="734">
        <v>214.29</v>
      </c>
      <c r="M30" s="734">
        <v>3</v>
      </c>
      <c r="N30" s="735">
        <v>642.87</v>
      </c>
    </row>
    <row r="31" spans="1:14" ht="14.45" customHeight="1" x14ac:dyDescent="0.2">
      <c r="A31" s="729" t="s">
        <v>582</v>
      </c>
      <c r="B31" s="730" t="s">
        <v>583</v>
      </c>
      <c r="C31" s="731" t="s">
        <v>596</v>
      </c>
      <c r="D31" s="732" t="s">
        <v>597</v>
      </c>
      <c r="E31" s="733">
        <v>50113001</v>
      </c>
      <c r="F31" s="732" t="s">
        <v>613</v>
      </c>
      <c r="G31" s="731" t="s">
        <v>614</v>
      </c>
      <c r="H31" s="731">
        <v>189997</v>
      </c>
      <c r="I31" s="731">
        <v>89997</v>
      </c>
      <c r="J31" s="731" t="s">
        <v>655</v>
      </c>
      <c r="K31" s="731" t="s">
        <v>656</v>
      </c>
      <c r="L31" s="734">
        <v>191.06000000000003</v>
      </c>
      <c r="M31" s="734">
        <v>56</v>
      </c>
      <c r="N31" s="735">
        <v>10699.360000000002</v>
      </c>
    </row>
    <row r="32" spans="1:14" ht="14.45" customHeight="1" x14ac:dyDescent="0.2">
      <c r="A32" s="729" t="s">
        <v>582</v>
      </c>
      <c r="B32" s="730" t="s">
        <v>583</v>
      </c>
      <c r="C32" s="731" t="s">
        <v>596</v>
      </c>
      <c r="D32" s="732" t="s">
        <v>597</v>
      </c>
      <c r="E32" s="733">
        <v>50113001</v>
      </c>
      <c r="F32" s="732" t="s">
        <v>613</v>
      </c>
      <c r="G32" s="731" t="s">
        <v>614</v>
      </c>
      <c r="H32" s="731">
        <v>102684</v>
      </c>
      <c r="I32" s="731">
        <v>2684</v>
      </c>
      <c r="J32" s="731" t="s">
        <v>657</v>
      </c>
      <c r="K32" s="731" t="s">
        <v>658</v>
      </c>
      <c r="L32" s="734">
        <v>108.56</v>
      </c>
      <c r="M32" s="734">
        <v>2</v>
      </c>
      <c r="N32" s="735">
        <v>217.12</v>
      </c>
    </row>
    <row r="33" spans="1:14" ht="14.45" customHeight="1" x14ac:dyDescent="0.2">
      <c r="A33" s="729" t="s">
        <v>582</v>
      </c>
      <c r="B33" s="730" t="s">
        <v>583</v>
      </c>
      <c r="C33" s="731" t="s">
        <v>596</v>
      </c>
      <c r="D33" s="732" t="s">
        <v>597</v>
      </c>
      <c r="E33" s="733">
        <v>50113001</v>
      </c>
      <c r="F33" s="732" t="s">
        <v>613</v>
      </c>
      <c r="G33" s="731" t="s">
        <v>614</v>
      </c>
      <c r="H33" s="731">
        <v>119686</v>
      </c>
      <c r="I33" s="731">
        <v>119686</v>
      </c>
      <c r="J33" s="731" t="s">
        <v>659</v>
      </c>
      <c r="K33" s="731" t="s">
        <v>660</v>
      </c>
      <c r="L33" s="734">
        <v>59.390000000000008</v>
      </c>
      <c r="M33" s="734">
        <v>3</v>
      </c>
      <c r="N33" s="735">
        <v>178.17000000000002</v>
      </c>
    </row>
    <row r="34" spans="1:14" ht="14.45" customHeight="1" x14ac:dyDescent="0.2">
      <c r="A34" s="729" t="s">
        <v>582</v>
      </c>
      <c r="B34" s="730" t="s">
        <v>583</v>
      </c>
      <c r="C34" s="731" t="s">
        <v>596</v>
      </c>
      <c r="D34" s="732" t="s">
        <v>597</v>
      </c>
      <c r="E34" s="733">
        <v>50113001</v>
      </c>
      <c r="F34" s="732" t="s">
        <v>613</v>
      </c>
      <c r="G34" s="731" t="s">
        <v>614</v>
      </c>
      <c r="H34" s="731">
        <v>848241</v>
      </c>
      <c r="I34" s="731">
        <v>107854</v>
      </c>
      <c r="J34" s="731" t="s">
        <v>661</v>
      </c>
      <c r="K34" s="731" t="s">
        <v>662</v>
      </c>
      <c r="L34" s="734">
        <v>1859.3900000000003</v>
      </c>
      <c r="M34" s="734">
        <v>3</v>
      </c>
      <c r="N34" s="735">
        <v>5578.170000000001</v>
      </c>
    </row>
    <row r="35" spans="1:14" ht="14.45" customHeight="1" x14ac:dyDescent="0.2">
      <c r="A35" s="729" t="s">
        <v>582</v>
      </c>
      <c r="B35" s="730" t="s">
        <v>583</v>
      </c>
      <c r="C35" s="731" t="s">
        <v>596</v>
      </c>
      <c r="D35" s="732" t="s">
        <v>597</v>
      </c>
      <c r="E35" s="733">
        <v>50113001</v>
      </c>
      <c r="F35" s="732" t="s">
        <v>613</v>
      </c>
      <c r="G35" s="731" t="s">
        <v>614</v>
      </c>
      <c r="H35" s="731">
        <v>200863</v>
      </c>
      <c r="I35" s="731">
        <v>200863</v>
      </c>
      <c r="J35" s="731" t="s">
        <v>663</v>
      </c>
      <c r="K35" s="731" t="s">
        <v>664</v>
      </c>
      <c r="L35" s="734">
        <v>84.813384615384621</v>
      </c>
      <c r="M35" s="734">
        <v>260</v>
      </c>
      <c r="N35" s="735">
        <v>22051.48</v>
      </c>
    </row>
    <row r="36" spans="1:14" ht="14.45" customHeight="1" x14ac:dyDescent="0.2">
      <c r="A36" s="729" t="s">
        <v>582</v>
      </c>
      <c r="B36" s="730" t="s">
        <v>583</v>
      </c>
      <c r="C36" s="731" t="s">
        <v>596</v>
      </c>
      <c r="D36" s="732" t="s">
        <v>597</v>
      </c>
      <c r="E36" s="733">
        <v>50113001</v>
      </c>
      <c r="F36" s="732" t="s">
        <v>613</v>
      </c>
      <c r="G36" s="731" t="s">
        <v>614</v>
      </c>
      <c r="H36" s="731">
        <v>122629</v>
      </c>
      <c r="I36" s="731">
        <v>122629</v>
      </c>
      <c r="J36" s="731" t="s">
        <v>665</v>
      </c>
      <c r="K36" s="731" t="s">
        <v>666</v>
      </c>
      <c r="L36" s="734">
        <v>75.200476190476195</v>
      </c>
      <c r="M36" s="734">
        <v>21</v>
      </c>
      <c r="N36" s="735">
        <v>1579.21</v>
      </c>
    </row>
    <row r="37" spans="1:14" ht="14.45" customHeight="1" x14ac:dyDescent="0.2">
      <c r="A37" s="729" t="s">
        <v>582</v>
      </c>
      <c r="B37" s="730" t="s">
        <v>583</v>
      </c>
      <c r="C37" s="731" t="s">
        <v>596</v>
      </c>
      <c r="D37" s="732" t="s">
        <v>597</v>
      </c>
      <c r="E37" s="733">
        <v>50113001</v>
      </c>
      <c r="F37" s="732" t="s">
        <v>613</v>
      </c>
      <c r="G37" s="731" t="s">
        <v>614</v>
      </c>
      <c r="H37" s="731">
        <v>243240</v>
      </c>
      <c r="I37" s="731">
        <v>243240</v>
      </c>
      <c r="J37" s="731" t="s">
        <v>667</v>
      </c>
      <c r="K37" s="731" t="s">
        <v>668</v>
      </c>
      <c r="L37" s="734">
        <v>80.286000000000016</v>
      </c>
      <c r="M37" s="734">
        <v>5</v>
      </c>
      <c r="N37" s="735">
        <v>401.43000000000006</v>
      </c>
    </row>
    <row r="38" spans="1:14" ht="14.45" customHeight="1" x14ac:dyDescent="0.2">
      <c r="A38" s="729" t="s">
        <v>582</v>
      </c>
      <c r="B38" s="730" t="s">
        <v>583</v>
      </c>
      <c r="C38" s="731" t="s">
        <v>596</v>
      </c>
      <c r="D38" s="732" t="s">
        <v>597</v>
      </c>
      <c r="E38" s="733">
        <v>50113008</v>
      </c>
      <c r="F38" s="732" t="s">
        <v>669</v>
      </c>
      <c r="G38" s="731"/>
      <c r="H38" s="731"/>
      <c r="I38" s="731">
        <v>26039</v>
      </c>
      <c r="J38" s="731" t="s">
        <v>670</v>
      </c>
      <c r="K38" s="731" t="s">
        <v>671</v>
      </c>
      <c r="L38" s="734">
        <v>1265</v>
      </c>
      <c r="M38" s="734">
        <v>3</v>
      </c>
      <c r="N38" s="735">
        <v>3795</v>
      </c>
    </row>
    <row r="39" spans="1:14" ht="14.45" customHeight="1" x14ac:dyDescent="0.2">
      <c r="A39" s="729" t="s">
        <v>582</v>
      </c>
      <c r="B39" s="730" t="s">
        <v>583</v>
      </c>
      <c r="C39" s="731" t="s">
        <v>596</v>
      </c>
      <c r="D39" s="732" t="s">
        <v>597</v>
      </c>
      <c r="E39" s="733">
        <v>50113013</v>
      </c>
      <c r="F39" s="732" t="s">
        <v>672</v>
      </c>
      <c r="G39" s="731" t="s">
        <v>614</v>
      </c>
      <c r="H39" s="731">
        <v>172972</v>
      </c>
      <c r="I39" s="731">
        <v>72972</v>
      </c>
      <c r="J39" s="731" t="s">
        <v>673</v>
      </c>
      <c r="K39" s="731" t="s">
        <v>674</v>
      </c>
      <c r="L39" s="734">
        <v>203.72</v>
      </c>
      <c r="M39" s="734">
        <v>2</v>
      </c>
      <c r="N39" s="735">
        <v>407.44</v>
      </c>
    </row>
    <row r="40" spans="1:14" ht="14.45" customHeight="1" x14ac:dyDescent="0.2">
      <c r="A40" s="729" t="s">
        <v>582</v>
      </c>
      <c r="B40" s="730" t="s">
        <v>583</v>
      </c>
      <c r="C40" s="731" t="s">
        <v>596</v>
      </c>
      <c r="D40" s="732" t="s">
        <v>597</v>
      </c>
      <c r="E40" s="733">
        <v>50113013</v>
      </c>
      <c r="F40" s="732" t="s">
        <v>672</v>
      </c>
      <c r="G40" s="731" t="s">
        <v>614</v>
      </c>
      <c r="H40" s="731">
        <v>201958</v>
      </c>
      <c r="I40" s="731">
        <v>201958</v>
      </c>
      <c r="J40" s="731" t="s">
        <v>675</v>
      </c>
      <c r="K40" s="731" t="s">
        <v>676</v>
      </c>
      <c r="L40" s="734">
        <v>238.23000000000005</v>
      </c>
      <c r="M40" s="734">
        <v>19</v>
      </c>
      <c r="N40" s="735">
        <v>4526.3700000000008</v>
      </c>
    </row>
    <row r="41" spans="1:14" ht="14.45" customHeight="1" x14ac:dyDescent="0.2">
      <c r="A41" s="729" t="s">
        <v>582</v>
      </c>
      <c r="B41" s="730" t="s">
        <v>583</v>
      </c>
      <c r="C41" s="731" t="s">
        <v>596</v>
      </c>
      <c r="D41" s="732" t="s">
        <v>597</v>
      </c>
      <c r="E41" s="733">
        <v>50113013</v>
      </c>
      <c r="F41" s="732" t="s">
        <v>672</v>
      </c>
      <c r="G41" s="731" t="s">
        <v>614</v>
      </c>
      <c r="H41" s="731">
        <v>201961</v>
      </c>
      <c r="I41" s="731">
        <v>201961</v>
      </c>
      <c r="J41" s="731" t="s">
        <v>677</v>
      </c>
      <c r="K41" s="731" t="s">
        <v>678</v>
      </c>
      <c r="L41" s="734">
        <v>322.30000000000007</v>
      </c>
      <c r="M41" s="734">
        <v>2</v>
      </c>
      <c r="N41" s="735">
        <v>644.60000000000014</v>
      </c>
    </row>
    <row r="42" spans="1:14" ht="14.45" customHeight="1" x14ac:dyDescent="0.2">
      <c r="A42" s="729" t="s">
        <v>582</v>
      </c>
      <c r="B42" s="730" t="s">
        <v>583</v>
      </c>
      <c r="C42" s="731" t="s">
        <v>596</v>
      </c>
      <c r="D42" s="732" t="s">
        <v>597</v>
      </c>
      <c r="E42" s="733">
        <v>50113013</v>
      </c>
      <c r="F42" s="732" t="s">
        <v>672</v>
      </c>
      <c r="G42" s="731" t="s">
        <v>614</v>
      </c>
      <c r="H42" s="731">
        <v>101066</v>
      </c>
      <c r="I42" s="731">
        <v>1066</v>
      </c>
      <c r="J42" s="731" t="s">
        <v>679</v>
      </c>
      <c r="K42" s="731" t="s">
        <v>680</v>
      </c>
      <c r="L42" s="734">
        <v>57.179999999999993</v>
      </c>
      <c r="M42" s="734">
        <v>10</v>
      </c>
      <c r="N42" s="735">
        <v>571.79999999999995</v>
      </c>
    </row>
    <row r="43" spans="1:14" ht="14.45" customHeight="1" x14ac:dyDescent="0.2">
      <c r="A43" s="729" t="s">
        <v>582</v>
      </c>
      <c r="B43" s="730" t="s">
        <v>583</v>
      </c>
      <c r="C43" s="731" t="s">
        <v>596</v>
      </c>
      <c r="D43" s="732" t="s">
        <v>597</v>
      </c>
      <c r="E43" s="733">
        <v>50113013</v>
      </c>
      <c r="F43" s="732" t="s">
        <v>672</v>
      </c>
      <c r="G43" s="731" t="s">
        <v>614</v>
      </c>
      <c r="H43" s="731">
        <v>96414</v>
      </c>
      <c r="I43" s="731">
        <v>96414</v>
      </c>
      <c r="J43" s="731" t="s">
        <v>681</v>
      </c>
      <c r="K43" s="731" t="s">
        <v>682</v>
      </c>
      <c r="L43" s="734">
        <v>58.609999999999992</v>
      </c>
      <c r="M43" s="734">
        <v>7.5</v>
      </c>
      <c r="N43" s="735">
        <v>439.57499999999993</v>
      </c>
    </row>
    <row r="44" spans="1:14" ht="14.45" customHeight="1" x14ac:dyDescent="0.2">
      <c r="A44" s="729" t="s">
        <v>582</v>
      </c>
      <c r="B44" s="730" t="s">
        <v>583</v>
      </c>
      <c r="C44" s="731" t="s">
        <v>596</v>
      </c>
      <c r="D44" s="732" t="s">
        <v>597</v>
      </c>
      <c r="E44" s="733">
        <v>50113013</v>
      </c>
      <c r="F44" s="732" t="s">
        <v>672</v>
      </c>
      <c r="G44" s="731" t="s">
        <v>614</v>
      </c>
      <c r="H44" s="731">
        <v>166366</v>
      </c>
      <c r="I44" s="731">
        <v>66366</v>
      </c>
      <c r="J44" s="731" t="s">
        <v>683</v>
      </c>
      <c r="K44" s="731" t="s">
        <v>684</v>
      </c>
      <c r="L44" s="734">
        <v>23.287499999999998</v>
      </c>
      <c r="M44" s="734">
        <v>8</v>
      </c>
      <c r="N44" s="735">
        <v>186.29999999999998</v>
      </c>
    </row>
    <row r="45" spans="1:14" ht="14.45" customHeight="1" x14ac:dyDescent="0.2">
      <c r="A45" s="729" t="s">
        <v>582</v>
      </c>
      <c r="B45" s="730" t="s">
        <v>583</v>
      </c>
      <c r="C45" s="731" t="s">
        <v>596</v>
      </c>
      <c r="D45" s="732" t="s">
        <v>597</v>
      </c>
      <c r="E45" s="733">
        <v>50113013</v>
      </c>
      <c r="F45" s="732" t="s">
        <v>672</v>
      </c>
      <c r="G45" s="731" t="s">
        <v>614</v>
      </c>
      <c r="H45" s="731">
        <v>201970</v>
      </c>
      <c r="I45" s="731">
        <v>201970</v>
      </c>
      <c r="J45" s="731" t="s">
        <v>685</v>
      </c>
      <c r="K45" s="731" t="s">
        <v>686</v>
      </c>
      <c r="L45" s="734">
        <v>72.160000000000011</v>
      </c>
      <c r="M45" s="734">
        <v>6</v>
      </c>
      <c r="N45" s="735">
        <v>432.96000000000004</v>
      </c>
    </row>
    <row r="46" spans="1:14" ht="14.45" customHeight="1" x14ac:dyDescent="0.2">
      <c r="A46" s="729" t="s">
        <v>582</v>
      </c>
      <c r="B46" s="730" t="s">
        <v>583</v>
      </c>
      <c r="C46" s="731" t="s">
        <v>596</v>
      </c>
      <c r="D46" s="732" t="s">
        <v>597</v>
      </c>
      <c r="E46" s="733">
        <v>50113013</v>
      </c>
      <c r="F46" s="732" t="s">
        <v>672</v>
      </c>
      <c r="G46" s="731" t="s">
        <v>329</v>
      </c>
      <c r="H46" s="731">
        <v>201030</v>
      </c>
      <c r="I46" s="731">
        <v>201030</v>
      </c>
      <c r="J46" s="731" t="s">
        <v>687</v>
      </c>
      <c r="K46" s="731" t="s">
        <v>688</v>
      </c>
      <c r="L46" s="734">
        <v>33.4</v>
      </c>
      <c r="M46" s="734">
        <v>30</v>
      </c>
      <c r="N46" s="735">
        <v>1002</v>
      </c>
    </row>
    <row r="47" spans="1:14" ht="14.45" customHeight="1" x14ac:dyDescent="0.2">
      <c r="A47" s="729" t="s">
        <v>582</v>
      </c>
      <c r="B47" s="730" t="s">
        <v>583</v>
      </c>
      <c r="C47" s="731" t="s">
        <v>596</v>
      </c>
      <c r="D47" s="732" t="s">
        <v>597</v>
      </c>
      <c r="E47" s="733">
        <v>50113013</v>
      </c>
      <c r="F47" s="732" t="s">
        <v>672</v>
      </c>
      <c r="G47" s="731" t="s">
        <v>614</v>
      </c>
      <c r="H47" s="731">
        <v>225175</v>
      </c>
      <c r="I47" s="731">
        <v>225175</v>
      </c>
      <c r="J47" s="731" t="s">
        <v>689</v>
      </c>
      <c r="K47" s="731" t="s">
        <v>690</v>
      </c>
      <c r="L47" s="734">
        <v>45.61</v>
      </c>
      <c r="M47" s="734">
        <v>75</v>
      </c>
      <c r="N47" s="735">
        <v>3420.75</v>
      </c>
    </row>
    <row r="48" spans="1:14" ht="14.45" customHeight="1" x14ac:dyDescent="0.2">
      <c r="A48" s="729" t="s">
        <v>582</v>
      </c>
      <c r="B48" s="730" t="s">
        <v>583</v>
      </c>
      <c r="C48" s="731" t="s">
        <v>596</v>
      </c>
      <c r="D48" s="732" t="s">
        <v>597</v>
      </c>
      <c r="E48" s="733">
        <v>50113013</v>
      </c>
      <c r="F48" s="732" t="s">
        <v>672</v>
      </c>
      <c r="G48" s="731" t="s">
        <v>614</v>
      </c>
      <c r="H48" s="731">
        <v>225174</v>
      </c>
      <c r="I48" s="731">
        <v>225174</v>
      </c>
      <c r="J48" s="731" t="s">
        <v>689</v>
      </c>
      <c r="K48" s="731" t="s">
        <v>691</v>
      </c>
      <c r="L48" s="734">
        <v>42.99</v>
      </c>
      <c r="M48" s="734">
        <v>3</v>
      </c>
      <c r="N48" s="735">
        <v>128.97</v>
      </c>
    </row>
    <row r="49" spans="1:14" ht="14.45" customHeight="1" x14ac:dyDescent="0.2">
      <c r="A49" s="729" t="s">
        <v>582</v>
      </c>
      <c r="B49" s="730" t="s">
        <v>583</v>
      </c>
      <c r="C49" s="731" t="s">
        <v>596</v>
      </c>
      <c r="D49" s="732" t="s">
        <v>597</v>
      </c>
      <c r="E49" s="733">
        <v>50113014</v>
      </c>
      <c r="F49" s="732" t="s">
        <v>692</v>
      </c>
      <c r="G49" s="731" t="s">
        <v>614</v>
      </c>
      <c r="H49" s="731">
        <v>113798</v>
      </c>
      <c r="I49" s="731">
        <v>13798</v>
      </c>
      <c r="J49" s="731" t="s">
        <v>693</v>
      </c>
      <c r="K49" s="731" t="s">
        <v>694</v>
      </c>
      <c r="L49" s="734">
        <v>114.55428571428571</v>
      </c>
      <c r="M49" s="734">
        <v>7</v>
      </c>
      <c r="N49" s="735">
        <v>801.88</v>
      </c>
    </row>
    <row r="50" spans="1:14" ht="14.45" customHeight="1" x14ac:dyDescent="0.2">
      <c r="A50" s="729" t="s">
        <v>582</v>
      </c>
      <c r="B50" s="730" t="s">
        <v>583</v>
      </c>
      <c r="C50" s="731" t="s">
        <v>601</v>
      </c>
      <c r="D50" s="732" t="s">
        <v>602</v>
      </c>
      <c r="E50" s="733">
        <v>50113013</v>
      </c>
      <c r="F50" s="732" t="s">
        <v>672</v>
      </c>
      <c r="G50" s="731" t="s">
        <v>614</v>
      </c>
      <c r="H50" s="731">
        <v>172972</v>
      </c>
      <c r="I50" s="731">
        <v>72972</v>
      </c>
      <c r="J50" s="731" t="s">
        <v>673</v>
      </c>
      <c r="K50" s="731" t="s">
        <v>674</v>
      </c>
      <c r="L50" s="734">
        <v>203.72</v>
      </c>
      <c r="M50" s="734">
        <v>7</v>
      </c>
      <c r="N50" s="735">
        <v>1426.04</v>
      </c>
    </row>
    <row r="51" spans="1:14" ht="14.45" customHeight="1" x14ac:dyDescent="0.2">
      <c r="A51" s="729" t="s">
        <v>582</v>
      </c>
      <c r="B51" s="730" t="s">
        <v>583</v>
      </c>
      <c r="C51" s="731" t="s">
        <v>601</v>
      </c>
      <c r="D51" s="732" t="s">
        <v>602</v>
      </c>
      <c r="E51" s="733">
        <v>50113013</v>
      </c>
      <c r="F51" s="732" t="s">
        <v>672</v>
      </c>
      <c r="G51" s="731" t="s">
        <v>614</v>
      </c>
      <c r="H51" s="731">
        <v>72973</v>
      </c>
      <c r="I51" s="731">
        <v>72973</v>
      </c>
      <c r="J51" s="731" t="s">
        <v>695</v>
      </c>
      <c r="K51" s="731" t="s">
        <v>696</v>
      </c>
      <c r="L51" s="734">
        <v>176.12</v>
      </c>
      <c r="M51" s="734">
        <v>4</v>
      </c>
      <c r="N51" s="735">
        <v>704.48</v>
      </c>
    </row>
    <row r="52" spans="1:14" ht="14.45" customHeight="1" x14ac:dyDescent="0.2">
      <c r="A52" s="729" t="s">
        <v>582</v>
      </c>
      <c r="B52" s="730" t="s">
        <v>583</v>
      </c>
      <c r="C52" s="731" t="s">
        <v>601</v>
      </c>
      <c r="D52" s="732" t="s">
        <v>602</v>
      </c>
      <c r="E52" s="733">
        <v>50113013</v>
      </c>
      <c r="F52" s="732" t="s">
        <v>672</v>
      </c>
      <c r="G52" s="731" t="s">
        <v>614</v>
      </c>
      <c r="H52" s="731">
        <v>96414</v>
      </c>
      <c r="I52" s="731">
        <v>96414</v>
      </c>
      <c r="J52" s="731" t="s">
        <v>681</v>
      </c>
      <c r="K52" s="731" t="s">
        <v>682</v>
      </c>
      <c r="L52" s="734">
        <v>59.2</v>
      </c>
      <c r="M52" s="734">
        <v>1</v>
      </c>
      <c r="N52" s="735">
        <v>59.2</v>
      </c>
    </row>
    <row r="53" spans="1:14" ht="14.45" customHeight="1" x14ac:dyDescent="0.2">
      <c r="A53" s="729" t="s">
        <v>582</v>
      </c>
      <c r="B53" s="730" t="s">
        <v>583</v>
      </c>
      <c r="C53" s="731" t="s">
        <v>601</v>
      </c>
      <c r="D53" s="732" t="s">
        <v>602</v>
      </c>
      <c r="E53" s="733">
        <v>50113013</v>
      </c>
      <c r="F53" s="732" t="s">
        <v>672</v>
      </c>
      <c r="G53" s="731" t="s">
        <v>697</v>
      </c>
      <c r="H53" s="731">
        <v>173750</v>
      </c>
      <c r="I53" s="731">
        <v>173750</v>
      </c>
      <c r="J53" s="731" t="s">
        <v>698</v>
      </c>
      <c r="K53" s="731" t="s">
        <v>699</v>
      </c>
      <c r="L53" s="734">
        <v>825.08</v>
      </c>
      <c r="M53" s="734">
        <v>1</v>
      </c>
      <c r="N53" s="735">
        <v>825.08</v>
      </c>
    </row>
    <row r="54" spans="1:14" ht="14.45" customHeight="1" x14ac:dyDescent="0.2">
      <c r="A54" s="729" t="s">
        <v>582</v>
      </c>
      <c r="B54" s="730" t="s">
        <v>583</v>
      </c>
      <c r="C54" s="731" t="s">
        <v>601</v>
      </c>
      <c r="D54" s="732" t="s">
        <v>602</v>
      </c>
      <c r="E54" s="733">
        <v>50113013</v>
      </c>
      <c r="F54" s="732" t="s">
        <v>672</v>
      </c>
      <c r="G54" s="731" t="s">
        <v>697</v>
      </c>
      <c r="H54" s="731">
        <v>224407</v>
      </c>
      <c r="I54" s="731">
        <v>224407</v>
      </c>
      <c r="J54" s="731" t="s">
        <v>700</v>
      </c>
      <c r="K54" s="731" t="s">
        <v>701</v>
      </c>
      <c r="L54" s="734">
        <v>188.45999999999998</v>
      </c>
      <c r="M54" s="734">
        <v>1</v>
      </c>
      <c r="N54" s="735">
        <v>188.45999999999998</v>
      </c>
    </row>
    <row r="55" spans="1:14" ht="14.45" customHeight="1" x14ac:dyDescent="0.2">
      <c r="A55" s="729" t="s">
        <v>582</v>
      </c>
      <c r="B55" s="730" t="s">
        <v>583</v>
      </c>
      <c r="C55" s="731" t="s">
        <v>607</v>
      </c>
      <c r="D55" s="732" t="s">
        <v>608</v>
      </c>
      <c r="E55" s="733">
        <v>50113001</v>
      </c>
      <c r="F55" s="732" t="s">
        <v>613</v>
      </c>
      <c r="G55" s="731" t="s">
        <v>614</v>
      </c>
      <c r="H55" s="731">
        <v>196886</v>
      </c>
      <c r="I55" s="731">
        <v>96886</v>
      </c>
      <c r="J55" s="731" t="s">
        <v>615</v>
      </c>
      <c r="K55" s="731" t="s">
        <v>616</v>
      </c>
      <c r="L55" s="734">
        <v>50.16</v>
      </c>
      <c r="M55" s="734">
        <v>2</v>
      </c>
      <c r="N55" s="735">
        <v>100.32</v>
      </c>
    </row>
    <row r="56" spans="1:14" ht="14.45" customHeight="1" x14ac:dyDescent="0.2">
      <c r="A56" s="729" t="s">
        <v>582</v>
      </c>
      <c r="B56" s="730" t="s">
        <v>583</v>
      </c>
      <c r="C56" s="731" t="s">
        <v>607</v>
      </c>
      <c r="D56" s="732" t="s">
        <v>608</v>
      </c>
      <c r="E56" s="733">
        <v>50113001</v>
      </c>
      <c r="F56" s="732" t="s">
        <v>613</v>
      </c>
      <c r="G56" s="731" t="s">
        <v>614</v>
      </c>
      <c r="H56" s="731">
        <v>846758</v>
      </c>
      <c r="I56" s="731">
        <v>103387</v>
      </c>
      <c r="J56" s="731" t="s">
        <v>702</v>
      </c>
      <c r="K56" s="731" t="s">
        <v>703</v>
      </c>
      <c r="L56" s="734">
        <v>72.900000000000006</v>
      </c>
      <c r="M56" s="734">
        <v>1</v>
      </c>
      <c r="N56" s="735">
        <v>72.900000000000006</v>
      </c>
    </row>
    <row r="57" spans="1:14" ht="14.45" customHeight="1" x14ac:dyDescent="0.2">
      <c r="A57" s="729" t="s">
        <v>582</v>
      </c>
      <c r="B57" s="730" t="s">
        <v>583</v>
      </c>
      <c r="C57" s="731" t="s">
        <v>607</v>
      </c>
      <c r="D57" s="732" t="s">
        <v>608</v>
      </c>
      <c r="E57" s="733">
        <v>50113001</v>
      </c>
      <c r="F57" s="732" t="s">
        <v>613</v>
      </c>
      <c r="G57" s="731" t="s">
        <v>614</v>
      </c>
      <c r="H57" s="731">
        <v>847132</v>
      </c>
      <c r="I57" s="731">
        <v>137238</v>
      </c>
      <c r="J57" s="731" t="s">
        <v>704</v>
      </c>
      <c r="K57" s="731" t="s">
        <v>705</v>
      </c>
      <c r="L57" s="734">
        <v>639.69000000000005</v>
      </c>
      <c r="M57" s="734">
        <v>1</v>
      </c>
      <c r="N57" s="735">
        <v>639.69000000000005</v>
      </c>
    </row>
    <row r="58" spans="1:14" ht="14.45" customHeight="1" x14ac:dyDescent="0.2">
      <c r="A58" s="729" t="s">
        <v>582</v>
      </c>
      <c r="B58" s="730" t="s">
        <v>583</v>
      </c>
      <c r="C58" s="731" t="s">
        <v>607</v>
      </c>
      <c r="D58" s="732" t="s">
        <v>608</v>
      </c>
      <c r="E58" s="733">
        <v>50113001</v>
      </c>
      <c r="F58" s="732" t="s">
        <v>613</v>
      </c>
      <c r="G58" s="731" t="s">
        <v>614</v>
      </c>
      <c r="H58" s="731">
        <v>100362</v>
      </c>
      <c r="I58" s="731">
        <v>362</v>
      </c>
      <c r="J58" s="731" t="s">
        <v>617</v>
      </c>
      <c r="K58" s="731" t="s">
        <v>618</v>
      </c>
      <c r="L58" s="734">
        <v>72.474545454545463</v>
      </c>
      <c r="M58" s="734">
        <v>11</v>
      </c>
      <c r="N58" s="735">
        <v>797.22</v>
      </c>
    </row>
    <row r="59" spans="1:14" ht="14.45" customHeight="1" x14ac:dyDescent="0.2">
      <c r="A59" s="729" t="s">
        <v>582</v>
      </c>
      <c r="B59" s="730" t="s">
        <v>583</v>
      </c>
      <c r="C59" s="731" t="s">
        <v>607</v>
      </c>
      <c r="D59" s="732" t="s">
        <v>608</v>
      </c>
      <c r="E59" s="733">
        <v>50113001</v>
      </c>
      <c r="F59" s="732" t="s">
        <v>613</v>
      </c>
      <c r="G59" s="731" t="s">
        <v>614</v>
      </c>
      <c r="H59" s="731">
        <v>194916</v>
      </c>
      <c r="I59" s="731">
        <v>94916</v>
      </c>
      <c r="J59" s="731" t="s">
        <v>706</v>
      </c>
      <c r="K59" s="731" t="s">
        <v>707</v>
      </c>
      <c r="L59" s="734">
        <v>85.049999999999983</v>
      </c>
      <c r="M59" s="734">
        <v>11</v>
      </c>
      <c r="N59" s="735">
        <v>935.54999999999984</v>
      </c>
    </row>
    <row r="60" spans="1:14" ht="14.45" customHeight="1" x14ac:dyDescent="0.2">
      <c r="A60" s="729" t="s">
        <v>582</v>
      </c>
      <c r="B60" s="730" t="s">
        <v>583</v>
      </c>
      <c r="C60" s="731" t="s">
        <v>607</v>
      </c>
      <c r="D60" s="732" t="s">
        <v>608</v>
      </c>
      <c r="E60" s="733">
        <v>50113001</v>
      </c>
      <c r="F60" s="732" t="s">
        <v>613</v>
      </c>
      <c r="G60" s="731" t="s">
        <v>614</v>
      </c>
      <c r="H60" s="731">
        <v>183513</v>
      </c>
      <c r="I60" s="731">
        <v>183513</v>
      </c>
      <c r="J60" s="731" t="s">
        <v>708</v>
      </c>
      <c r="K60" s="731" t="s">
        <v>709</v>
      </c>
      <c r="L60" s="734">
        <v>1900.7100000000003</v>
      </c>
      <c r="M60" s="734">
        <v>3</v>
      </c>
      <c r="N60" s="735">
        <v>5702.130000000001</v>
      </c>
    </row>
    <row r="61" spans="1:14" ht="14.45" customHeight="1" x14ac:dyDescent="0.2">
      <c r="A61" s="729" t="s">
        <v>582</v>
      </c>
      <c r="B61" s="730" t="s">
        <v>583</v>
      </c>
      <c r="C61" s="731" t="s">
        <v>607</v>
      </c>
      <c r="D61" s="732" t="s">
        <v>608</v>
      </c>
      <c r="E61" s="733">
        <v>50113001</v>
      </c>
      <c r="F61" s="732" t="s">
        <v>613</v>
      </c>
      <c r="G61" s="731" t="s">
        <v>614</v>
      </c>
      <c r="H61" s="731">
        <v>847974</v>
      </c>
      <c r="I61" s="731">
        <v>125525</v>
      </c>
      <c r="J61" s="731" t="s">
        <v>619</v>
      </c>
      <c r="K61" s="731" t="s">
        <v>620</v>
      </c>
      <c r="L61" s="734">
        <v>47.070000000000014</v>
      </c>
      <c r="M61" s="734">
        <v>3</v>
      </c>
      <c r="N61" s="735">
        <v>141.21000000000004</v>
      </c>
    </row>
    <row r="62" spans="1:14" ht="14.45" customHeight="1" x14ac:dyDescent="0.2">
      <c r="A62" s="729" t="s">
        <v>582</v>
      </c>
      <c r="B62" s="730" t="s">
        <v>583</v>
      </c>
      <c r="C62" s="731" t="s">
        <v>607</v>
      </c>
      <c r="D62" s="732" t="s">
        <v>608</v>
      </c>
      <c r="E62" s="733">
        <v>50113001</v>
      </c>
      <c r="F62" s="732" t="s">
        <v>613</v>
      </c>
      <c r="G62" s="731" t="s">
        <v>614</v>
      </c>
      <c r="H62" s="731">
        <v>156926</v>
      </c>
      <c r="I62" s="731">
        <v>56926</v>
      </c>
      <c r="J62" s="731" t="s">
        <v>621</v>
      </c>
      <c r="K62" s="731" t="s">
        <v>622</v>
      </c>
      <c r="L62" s="734">
        <v>48.400000000000006</v>
      </c>
      <c r="M62" s="734">
        <v>196</v>
      </c>
      <c r="N62" s="735">
        <v>9486.4000000000015</v>
      </c>
    </row>
    <row r="63" spans="1:14" ht="14.45" customHeight="1" x14ac:dyDescent="0.2">
      <c r="A63" s="729" t="s">
        <v>582</v>
      </c>
      <c r="B63" s="730" t="s">
        <v>583</v>
      </c>
      <c r="C63" s="731" t="s">
        <v>607</v>
      </c>
      <c r="D63" s="732" t="s">
        <v>608</v>
      </c>
      <c r="E63" s="733">
        <v>50113001</v>
      </c>
      <c r="F63" s="732" t="s">
        <v>613</v>
      </c>
      <c r="G63" s="731" t="s">
        <v>614</v>
      </c>
      <c r="H63" s="731">
        <v>110555</v>
      </c>
      <c r="I63" s="731">
        <v>10555</v>
      </c>
      <c r="J63" s="731" t="s">
        <v>621</v>
      </c>
      <c r="K63" s="731" t="s">
        <v>710</v>
      </c>
      <c r="L63" s="734">
        <v>254.97999999999996</v>
      </c>
      <c r="M63" s="734">
        <v>10</v>
      </c>
      <c r="N63" s="735">
        <v>2549.7999999999997</v>
      </c>
    </row>
    <row r="64" spans="1:14" ht="14.45" customHeight="1" x14ac:dyDescent="0.2">
      <c r="A64" s="729" t="s">
        <v>582</v>
      </c>
      <c r="B64" s="730" t="s">
        <v>583</v>
      </c>
      <c r="C64" s="731" t="s">
        <v>607</v>
      </c>
      <c r="D64" s="732" t="s">
        <v>608</v>
      </c>
      <c r="E64" s="733">
        <v>50113001</v>
      </c>
      <c r="F64" s="732" t="s">
        <v>613</v>
      </c>
      <c r="G64" s="731" t="s">
        <v>614</v>
      </c>
      <c r="H64" s="731">
        <v>173321</v>
      </c>
      <c r="I64" s="731">
        <v>173321</v>
      </c>
      <c r="J64" s="731" t="s">
        <v>711</v>
      </c>
      <c r="K64" s="731" t="s">
        <v>712</v>
      </c>
      <c r="L64" s="734">
        <v>605.44000000000017</v>
      </c>
      <c r="M64" s="734">
        <v>0.05</v>
      </c>
      <c r="N64" s="735">
        <v>30.272000000000009</v>
      </c>
    </row>
    <row r="65" spans="1:14" ht="14.45" customHeight="1" x14ac:dyDescent="0.2">
      <c r="A65" s="729" t="s">
        <v>582</v>
      </c>
      <c r="B65" s="730" t="s">
        <v>583</v>
      </c>
      <c r="C65" s="731" t="s">
        <v>607</v>
      </c>
      <c r="D65" s="732" t="s">
        <v>608</v>
      </c>
      <c r="E65" s="733">
        <v>50113001</v>
      </c>
      <c r="F65" s="732" t="s">
        <v>613</v>
      </c>
      <c r="G65" s="731" t="s">
        <v>614</v>
      </c>
      <c r="H65" s="731">
        <v>173319</v>
      </c>
      <c r="I65" s="731">
        <v>173319</v>
      </c>
      <c r="J65" s="731" t="s">
        <v>713</v>
      </c>
      <c r="K65" s="731" t="s">
        <v>714</v>
      </c>
      <c r="L65" s="734">
        <v>426.00545454545443</v>
      </c>
      <c r="M65" s="734">
        <v>1.0999999999999996</v>
      </c>
      <c r="N65" s="735">
        <v>468.60599999999971</v>
      </c>
    </row>
    <row r="66" spans="1:14" ht="14.45" customHeight="1" x14ac:dyDescent="0.2">
      <c r="A66" s="729" t="s">
        <v>582</v>
      </c>
      <c r="B66" s="730" t="s">
        <v>583</v>
      </c>
      <c r="C66" s="731" t="s">
        <v>607</v>
      </c>
      <c r="D66" s="732" t="s">
        <v>608</v>
      </c>
      <c r="E66" s="733">
        <v>50113001</v>
      </c>
      <c r="F66" s="732" t="s">
        <v>613</v>
      </c>
      <c r="G66" s="731" t="s">
        <v>614</v>
      </c>
      <c r="H66" s="731">
        <v>169724</v>
      </c>
      <c r="I66" s="731">
        <v>69724</v>
      </c>
      <c r="J66" s="731" t="s">
        <v>715</v>
      </c>
      <c r="K66" s="731" t="s">
        <v>716</v>
      </c>
      <c r="L66" s="734">
        <v>20.98</v>
      </c>
      <c r="M66" s="734">
        <v>12</v>
      </c>
      <c r="N66" s="735">
        <v>251.76000000000002</v>
      </c>
    </row>
    <row r="67" spans="1:14" ht="14.45" customHeight="1" x14ac:dyDescent="0.2">
      <c r="A67" s="729" t="s">
        <v>582</v>
      </c>
      <c r="B67" s="730" t="s">
        <v>583</v>
      </c>
      <c r="C67" s="731" t="s">
        <v>607</v>
      </c>
      <c r="D67" s="732" t="s">
        <v>608</v>
      </c>
      <c r="E67" s="733">
        <v>50113001</v>
      </c>
      <c r="F67" s="732" t="s">
        <v>613</v>
      </c>
      <c r="G67" s="731" t="s">
        <v>614</v>
      </c>
      <c r="H67" s="731">
        <v>172490</v>
      </c>
      <c r="I67" s="731">
        <v>172490</v>
      </c>
      <c r="J67" s="731" t="s">
        <v>717</v>
      </c>
      <c r="K67" s="731" t="s">
        <v>718</v>
      </c>
      <c r="L67" s="734">
        <v>361.24</v>
      </c>
      <c r="M67" s="734">
        <v>5</v>
      </c>
      <c r="N67" s="735">
        <v>1806.2</v>
      </c>
    </row>
    <row r="68" spans="1:14" ht="14.45" customHeight="1" x14ac:dyDescent="0.2">
      <c r="A68" s="729" t="s">
        <v>582</v>
      </c>
      <c r="B68" s="730" t="s">
        <v>583</v>
      </c>
      <c r="C68" s="731" t="s">
        <v>607</v>
      </c>
      <c r="D68" s="732" t="s">
        <v>608</v>
      </c>
      <c r="E68" s="733">
        <v>50113001</v>
      </c>
      <c r="F68" s="732" t="s">
        <v>613</v>
      </c>
      <c r="G68" s="731" t="s">
        <v>614</v>
      </c>
      <c r="H68" s="731">
        <v>172492</v>
      </c>
      <c r="I68" s="731">
        <v>172492</v>
      </c>
      <c r="J68" s="731" t="s">
        <v>717</v>
      </c>
      <c r="K68" s="731" t="s">
        <v>719</v>
      </c>
      <c r="L68" s="734">
        <v>203.94000128535532</v>
      </c>
      <c r="M68" s="734">
        <v>9</v>
      </c>
      <c r="N68" s="735">
        <v>1835.4600115681978</v>
      </c>
    </row>
    <row r="69" spans="1:14" ht="14.45" customHeight="1" x14ac:dyDescent="0.2">
      <c r="A69" s="729" t="s">
        <v>582</v>
      </c>
      <c r="B69" s="730" t="s">
        <v>583</v>
      </c>
      <c r="C69" s="731" t="s">
        <v>607</v>
      </c>
      <c r="D69" s="732" t="s">
        <v>608</v>
      </c>
      <c r="E69" s="733">
        <v>50113001</v>
      </c>
      <c r="F69" s="732" t="s">
        <v>613</v>
      </c>
      <c r="G69" s="731" t="s">
        <v>614</v>
      </c>
      <c r="H69" s="731">
        <v>208451</v>
      </c>
      <c r="I69" s="731">
        <v>208451</v>
      </c>
      <c r="J69" s="731" t="s">
        <v>720</v>
      </c>
      <c r="K69" s="731" t="s">
        <v>721</v>
      </c>
      <c r="L69" s="734">
        <v>631.4</v>
      </c>
      <c r="M69" s="734">
        <v>3</v>
      </c>
      <c r="N69" s="735">
        <v>1894.1999999999998</v>
      </c>
    </row>
    <row r="70" spans="1:14" ht="14.45" customHeight="1" x14ac:dyDescent="0.2">
      <c r="A70" s="729" t="s">
        <v>582</v>
      </c>
      <c r="B70" s="730" t="s">
        <v>583</v>
      </c>
      <c r="C70" s="731" t="s">
        <v>607</v>
      </c>
      <c r="D70" s="732" t="s">
        <v>608</v>
      </c>
      <c r="E70" s="733">
        <v>50113001</v>
      </c>
      <c r="F70" s="732" t="s">
        <v>613</v>
      </c>
      <c r="G70" s="731" t="s">
        <v>614</v>
      </c>
      <c r="H70" s="731">
        <v>208452</v>
      </c>
      <c r="I70" s="731">
        <v>208452</v>
      </c>
      <c r="J70" s="731" t="s">
        <v>722</v>
      </c>
      <c r="K70" s="731" t="s">
        <v>723</v>
      </c>
      <c r="L70" s="734">
        <v>362.56000000000006</v>
      </c>
      <c r="M70" s="734">
        <v>1</v>
      </c>
      <c r="N70" s="735">
        <v>362.56000000000006</v>
      </c>
    </row>
    <row r="71" spans="1:14" ht="14.45" customHeight="1" x14ac:dyDescent="0.2">
      <c r="A71" s="729" t="s">
        <v>582</v>
      </c>
      <c r="B71" s="730" t="s">
        <v>583</v>
      </c>
      <c r="C71" s="731" t="s">
        <v>607</v>
      </c>
      <c r="D71" s="732" t="s">
        <v>608</v>
      </c>
      <c r="E71" s="733">
        <v>50113001</v>
      </c>
      <c r="F71" s="732" t="s">
        <v>613</v>
      </c>
      <c r="G71" s="731" t="s">
        <v>614</v>
      </c>
      <c r="H71" s="731">
        <v>208456</v>
      </c>
      <c r="I71" s="731">
        <v>208456</v>
      </c>
      <c r="J71" s="731" t="s">
        <v>724</v>
      </c>
      <c r="K71" s="731" t="s">
        <v>725</v>
      </c>
      <c r="L71" s="734">
        <v>738.54000000000008</v>
      </c>
      <c r="M71" s="734">
        <v>1</v>
      </c>
      <c r="N71" s="735">
        <v>738.54000000000008</v>
      </c>
    </row>
    <row r="72" spans="1:14" ht="14.45" customHeight="1" x14ac:dyDescent="0.2">
      <c r="A72" s="729" t="s">
        <v>582</v>
      </c>
      <c r="B72" s="730" t="s">
        <v>583</v>
      </c>
      <c r="C72" s="731" t="s">
        <v>607</v>
      </c>
      <c r="D72" s="732" t="s">
        <v>608</v>
      </c>
      <c r="E72" s="733">
        <v>50113001</v>
      </c>
      <c r="F72" s="732" t="s">
        <v>613</v>
      </c>
      <c r="G72" s="731" t="s">
        <v>614</v>
      </c>
      <c r="H72" s="731">
        <v>395180</v>
      </c>
      <c r="I72" s="731">
        <v>0</v>
      </c>
      <c r="J72" s="731" t="s">
        <v>726</v>
      </c>
      <c r="K72" s="731" t="s">
        <v>329</v>
      </c>
      <c r="L72" s="734">
        <v>322.87</v>
      </c>
      <c r="M72" s="734">
        <v>1</v>
      </c>
      <c r="N72" s="735">
        <v>322.87</v>
      </c>
    </row>
    <row r="73" spans="1:14" ht="14.45" customHeight="1" x14ac:dyDescent="0.2">
      <c r="A73" s="729" t="s">
        <v>582</v>
      </c>
      <c r="B73" s="730" t="s">
        <v>583</v>
      </c>
      <c r="C73" s="731" t="s">
        <v>607</v>
      </c>
      <c r="D73" s="732" t="s">
        <v>608</v>
      </c>
      <c r="E73" s="733">
        <v>50113001</v>
      </c>
      <c r="F73" s="732" t="s">
        <v>613</v>
      </c>
      <c r="G73" s="731" t="s">
        <v>614</v>
      </c>
      <c r="H73" s="731">
        <v>120053</v>
      </c>
      <c r="I73" s="731">
        <v>20053</v>
      </c>
      <c r="J73" s="731" t="s">
        <v>727</v>
      </c>
      <c r="K73" s="731" t="s">
        <v>728</v>
      </c>
      <c r="L73" s="734">
        <v>96.49909090909091</v>
      </c>
      <c r="M73" s="734">
        <v>11</v>
      </c>
      <c r="N73" s="735">
        <v>1061.49</v>
      </c>
    </row>
    <row r="74" spans="1:14" ht="14.45" customHeight="1" x14ac:dyDescent="0.2">
      <c r="A74" s="729" t="s">
        <v>582</v>
      </c>
      <c r="B74" s="730" t="s">
        <v>583</v>
      </c>
      <c r="C74" s="731" t="s">
        <v>607</v>
      </c>
      <c r="D74" s="732" t="s">
        <v>608</v>
      </c>
      <c r="E74" s="733">
        <v>50113001</v>
      </c>
      <c r="F74" s="732" t="s">
        <v>613</v>
      </c>
      <c r="G74" s="731" t="s">
        <v>614</v>
      </c>
      <c r="H74" s="731">
        <v>102679</v>
      </c>
      <c r="I74" s="731">
        <v>2679</v>
      </c>
      <c r="J74" s="731" t="s">
        <v>729</v>
      </c>
      <c r="K74" s="731" t="s">
        <v>730</v>
      </c>
      <c r="L74" s="734">
        <v>164.48</v>
      </c>
      <c r="M74" s="734">
        <v>3</v>
      </c>
      <c r="N74" s="735">
        <v>493.43999999999994</v>
      </c>
    </row>
    <row r="75" spans="1:14" ht="14.45" customHeight="1" x14ac:dyDescent="0.2">
      <c r="A75" s="729" t="s">
        <v>582</v>
      </c>
      <c r="B75" s="730" t="s">
        <v>583</v>
      </c>
      <c r="C75" s="731" t="s">
        <v>607</v>
      </c>
      <c r="D75" s="732" t="s">
        <v>608</v>
      </c>
      <c r="E75" s="733">
        <v>50113001</v>
      </c>
      <c r="F75" s="732" t="s">
        <v>613</v>
      </c>
      <c r="G75" s="731" t="s">
        <v>614</v>
      </c>
      <c r="H75" s="731">
        <v>162320</v>
      </c>
      <c r="I75" s="731">
        <v>62320</v>
      </c>
      <c r="J75" s="731" t="s">
        <v>731</v>
      </c>
      <c r="K75" s="731" t="s">
        <v>732</v>
      </c>
      <c r="L75" s="734">
        <v>81.09999999999998</v>
      </c>
      <c r="M75" s="734">
        <v>1</v>
      </c>
      <c r="N75" s="735">
        <v>81.09999999999998</v>
      </c>
    </row>
    <row r="76" spans="1:14" ht="14.45" customHeight="1" x14ac:dyDescent="0.2">
      <c r="A76" s="729" t="s">
        <v>582</v>
      </c>
      <c r="B76" s="730" t="s">
        <v>583</v>
      </c>
      <c r="C76" s="731" t="s">
        <v>607</v>
      </c>
      <c r="D76" s="732" t="s">
        <v>608</v>
      </c>
      <c r="E76" s="733">
        <v>50113001</v>
      </c>
      <c r="F76" s="732" t="s">
        <v>613</v>
      </c>
      <c r="G76" s="731" t="s">
        <v>614</v>
      </c>
      <c r="H76" s="731">
        <v>162316</v>
      </c>
      <c r="I76" s="731">
        <v>62316</v>
      </c>
      <c r="J76" s="731" t="s">
        <v>733</v>
      </c>
      <c r="K76" s="731" t="s">
        <v>734</v>
      </c>
      <c r="L76" s="734">
        <v>161.54999999999998</v>
      </c>
      <c r="M76" s="734">
        <v>2</v>
      </c>
      <c r="N76" s="735">
        <v>323.09999999999997</v>
      </c>
    </row>
    <row r="77" spans="1:14" ht="14.45" customHeight="1" x14ac:dyDescent="0.2">
      <c r="A77" s="729" t="s">
        <v>582</v>
      </c>
      <c r="B77" s="730" t="s">
        <v>583</v>
      </c>
      <c r="C77" s="731" t="s">
        <v>607</v>
      </c>
      <c r="D77" s="732" t="s">
        <v>608</v>
      </c>
      <c r="E77" s="733">
        <v>50113001</v>
      </c>
      <c r="F77" s="732" t="s">
        <v>613</v>
      </c>
      <c r="G77" s="731" t="s">
        <v>614</v>
      </c>
      <c r="H77" s="731">
        <v>149317</v>
      </c>
      <c r="I77" s="731">
        <v>49317</v>
      </c>
      <c r="J77" s="731" t="s">
        <v>735</v>
      </c>
      <c r="K77" s="731" t="s">
        <v>736</v>
      </c>
      <c r="L77" s="734">
        <v>299.00207638885377</v>
      </c>
      <c r="M77" s="734">
        <v>3</v>
      </c>
      <c r="N77" s="735">
        <v>897.0062291665613</v>
      </c>
    </row>
    <row r="78" spans="1:14" ht="14.45" customHeight="1" x14ac:dyDescent="0.2">
      <c r="A78" s="729" t="s">
        <v>582</v>
      </c>
      <c r="B78" s="730" t="s">
        <v>583</v>
      </c>
      <c r="C78" s="731" t="s">
        <v>607</v>
      </c>
      <c r="D78" s="732" t="s">
        <v>608</v>
      </c>
      <c r="E78" s="733">
        <v>50113001</v>
      </c>
      <c r="F78" s="732" t="s">
        <v>613</v>
      </c>
      <c r="G78" s="731" t="s">
        <v>614</v>
      </c>
      <c r="H78" s="731">
        <v>187814</v>
      </c>
      <c r="I78" s="731">
        <v>87814</v>
      </c>
      <c r="J78" s="731" t="s">
        <v>737</v>
      </c>
      <c r="K78" s="731" t="s">
        <v>738</v>
      </c>
      <c r="L78" s="734">
        <v>535.03000000000009</v>
      </c>
      <c r="M78" s="734">
        <v>3</v>
      </c>
      <c r="N78" s="735">
        <v>1605.0900000000001</v>
      </c>
    </row>
    <row r="79" spans="1:14" ht="14.45" customHeight="1" x14ac:dyDescent="0.2">
      <c r="A79" s="729" t="s">
        <v>582</v>
      </c>
      <c r="B79" s="730" t="s">
        <v>583</v>
      </c>
      <c r="C79" s="731" t="s">
        <v>607</v>
      </c>
      <c r="D79" s="732" t="s">
        <v>608</v>
      </c>
      <c r="E79" s="733">
        <v>50113001</v>
      </c>
      <c r="F79" s="732" t="s">
        <v>613</v>
      </c>
      <c r="G79" s="731" t="s">
        <v>614</v>
      </c>
      <c r="H79" s="731">
        <v>187226</v>
      </c>
      <c r="I79" s="731">
        <v>87226</v>
      </c>
      <c r="J79" s="731" t="s">
        <v>739</v>
      </c>
      <c r="K79" s="731" t="s">
        <v>740</v>
      </c>
      <c r="L79" s="734">
        <v>17226.486956521738</v>
      </c>
      <c r="M79" s="734">
        <v>23</v>
      </c>
      <c r="N79" s="735">
        <v>396209.19999999995</v>
      </c>
    </row>
    <row r="80" spans="1:14" ht="14.45" customHeight="1" x14ac:dyDescent="0.2">
      <c r="A80" s="729" t="s">
        <v>582</v>
      </c>
      <c r="B80" s="730" t="s">
        <v>583</v>
      </c>
      <c r="C80" s="731" t="s">
        <v>607</v>
      </c>
      <c r="D80" s="732" t="s">
        <v>608</v>
      </c>
      <c r="E80" s="733">
        <v>50113001</v>
      </c>
      <c r="F80" s="732" t="s">
        <v>613</v>
      </c>
      <c r="G80" s="731" t="s">
        <v>614</v>
      </c>
      <c r="H80" s="731">
        <v>184090</v>
      </c>
      <c r="I80" s="731">
        <v>84090</v>
      </c>
      <c r="J80" s="731" t="s">
        <v>741</v>
      </c>
      <c r="K80" s="731" t="s">
        <v>742</v>
      </c>
      <c r="L80" s="734">
        <v>60.08</v>
      </c>
      <c r="M80" s="734">
        <v>1</v>
      </c>
      <c r="N80" s="735">
        <v>60.08</v>
      </c>
    </row>
    <row r="81" spans="1:14" ht="14.45" customHeight="1" x14ac:dyDescent="0.2">
      <c r="A81" s="729" t="s">
        <v>582</v>
      </c>
      <c r="B81" s="730" t="s">
        <v>583</v>
      </c>
      <c r="C81" s="731" t="s">
        <v>607</v>
      </c>
      <c r="D81" s="732" t="s">
        <v>608</v>
      </c>
      <c r="E81" s="733">
        <v>50113001</v>
      </c>
      <c r="F81" s="732" t="s">
        <v>613</v>
      </c>
      <c r="G81" s="731" t="s">
        <v>697</v>
      </c>
      <c r="H81" s="731">
        <v>136755</v>
      </c>
      <c r="I81" s="731">
        <v>136755</v>
      </c>
      <c r="J81" s="731" t="s">
        <v>743</v>
      </c>
      <c r="K81" s="731" t="s">
        <v>744</v>
      </c>
      <c r="L81" s="734">
        <v>4238.01</v>
      </c>
      <c r="M81" s="734">
        <v>1</v>
      </c>
      <c r="N81" s="735">
        <v>4238.01</v>
      </c>
    </row>
    <row r="82" spans="1:14" ht="14.45" customHeight="1" x14ac:dyDescent="0.2">
      <c r="A82" s="729" t="s">
        <v>582</v>
      </c>
      <c r="B82" s="730" t="s">
        <v>583</v>
      </c>
      <c r="C82" s="731" t="s">
        <v>607</v>
      </c>
      <c r="D82" s="732" t="s">
        <v>608</v>
      </c>
      <c r="E82" s="733">
        <v>50113001</v>
      </c>
      <c r="F82" s="732" t="s">
        <v>613</v>
      </c>
      <c r="G82" s="731" t="s">
        <v>614</v>
      </c>
      <c r="H82" s="731">
        <v>117011</v>
      </c>
      <c r="I82" s="731">
        <v>17011</v>
      </c>
      <c r="J82" s="731" t="s">
        <v>745</v>
      </c>
      <c r="K82" s="731" t="s">
        <v>746</v>
      </c>
      <c r="L82" s="734">
        <v>144.87</v>
      </c>
      <c r="M82" s="734">
        <v>4</v>
      </c>
      <c r="N82" s="735">
        <v>579.48</v>
      </c>
    </row>
    <row r="83" spans="1:14" ht="14.45" customHeight="1" x14ac:dyDescent="0.2">
      <c r="A83" s="729" t="s">
        <v>582</v>
      </c>
      <c r="B83" s="730" t="s">
        <v>583</v>
      </c>
      <c r="C83" s="731" t="s">
        <v>607</v>
      </c>
      <c r="D83" s="732" t="s">
        <v>608</v>
      </c>
      <c r="E83" s="733">
        <v>50113001</v>
      </c>
      <c r="F83" s="732" t="s">
        <v>613</v>
      </c>
      <c r="G83" s="731" t="s">
        <v>614</v>
      </c>
      <c r="H83" s="731">
        <v>846599</v>
      </c>
      <c r="I83" s="731">
        <v>107754</v>
      </c>
      <c r="J83" s="731" t="s">
        <v>747</v>
      </c>
      <c r="K83" s="731" t="s">
        <v>329</v>
      </c>
      <c r="L83" s="734">
        <v>131.971</v>
      </c>
      <c r="M83" s="734">
        <v>30</v>
      </c>
      <c r="N83" s="735">
        <v>3959.13</v>
      </c>
    </row>
    <row r="84" spans="1:14" ht="14.45" customHeight="1" x14ac:dyDescent="0.2">
      <c r="A84" s="729" t="s">
        <v>582</v>
      </c>
      <c r="B84" s="730" t="s">
        <v>583</v>
      </c>
      <c r="C84" s="731" t="s">
        <v>607</v>
      </c>
      <c r="D84" s="732" t="s">
        <v>608</v>
      </c>
      <c r="E84" s="733">
        <v>50113001</v>
      </c>
      <c r="F84" s="732" t="s">
        <v>613</v>
      </c>
      <c r="G84" s="731" t="s">
        <v>614</v>
      </c>
      <c r="H84" s="731">
        <v>905097</v>
      </c>
      <c r="I84" s="731">
        <v>158767</v>
      </c>
      <c r="J84" s="731" t="s">
        <v>623</v>
      </c>
      <c r="K84" s="731" t="s">
        <v>624</v>
      </c>
      <c r="L84" s="734">
        <v>167.42000000000004</v>
      </c>
      <c r="M84" s="734">
        <v>94</v>
      </c>
      <c r="N84" s="735">
        <v>15737.480000000003</v>
      </c>
    </row>
    <row r="85" spans="1:14" ht="14.45" customHeight="1" x14ac:dyDescent="0.2">
      <c r="A85" s="729" t="s">
        <v>582</v>
      </c>
      <c r="B85" s="730" t="s">
        <v>583</v>
      </c>
      <c r="C85" s="731" t="s">
        <v>607</v>
      </c>
      <c r="D85" s="732" t="s">
        <v>608</v>
      </c>
      <c r="E85" s="733">
        <v>50113001</v>
      </c>
      <c r="F85" s="732" t="s">
        <v>613</v>
      </c>
      <c r="G85" s="731" t="s">
        <v>614</v>
      </c>
      <c r="H85" s="731">
        <v>23987</v>
      </c>
      <c r="I85" s="731">
        <v>23987</v>
      </c>
      <c r="J85" s="731" t="s">
        <v>625</v>
      </c>
      <c r="K85" s="731" t="s">
        <v>626</v>
      </c>
      <c r="L85" s="734">
        <v>167.42000000000004</v>
      </c>
      <c r="M85" s="734">
        <v>22</v>
      </c>
      <c r="N85" s="735">
        <v>3683.2400000000007</v>
      </c>
    </row>
    <row r="86" spans="1:14" ht="14.45" customHeight="1" x14ac:dyDescent="0.2">
      <c r="A86" s="729" t="s">
        <v>582</v>
      </c>
      <c r="B86" s="730" t="s">
        <v>583</v>
      </c>
      <c r="C86" s="731" t="s">
        <v>607</v>
      </c>
      <c r="D86" s="732" t="s">
        <v>608</v>
      </c>
      <c r="E86" s="733">
        <v>50113001</v>
      </c>
      <c r="F86" s="732" t="s">
        <v>613</v>
      </c>
      <c r="G86" s="731" t="s">
        <v>614</v>
      </c>
      <c r="H86" s="731">
        <v>147033</v>
      </c>
      <c r="I86" s="731">
        <v>47033</v>
      </c>
      <c r="J86" s="731" t="s">
        <v>748</v>
      </c>
      <c r="K86" s="731" t="s">
        <v>749</v>
      </c>
      <c r="L86" s="734">
        <v>107.28666666666668</v>
      </c>
      <c r="M86" s="734">
        <v>3</v>
      </c>
      <c r="N86" s="735">
        <v>321.86</v>
      </c>
    </row>
    <row r="87" spans="1:14" ht="14.45" customHeight="1" x14ac:dyDescent="0.2">
      <c r="A87" s="729" t="s">
        <v>582</v>
      </c>
      <c r="B87" s="730" t="s">
        <v>583</v>
      </c>
      <c r="C87" s="731" t="s">
        <v>607</v>
      </c>
      <c r="D87" s="732" t="s">
        <v>608</v>
      </c>
      <c r="E87" s="733">
        <v>50113001</v>
      </c>
      <c r="F87" s="732" t="s">
        <v>613</v>
      </c>
      <c r="G87" s="731" t="s">
        <v>614</v>
      </c>
      <c r="H87" s="731">
        <v>130720</v>
      </c>
      <c r="I87" s="731">
        <v>130720</v>
      </c>
      <c r="J87" s="731" t="s">
        <v>750</v>
      </c>
      <c r="K87" s="731" t="s">
        <v>751</v>
      </c>
      <c r="L87" s="734">
        <v>176.87999999999997</v>
      </c>
      <c r="M87" s="734">
        <v>3</v>
      </c>
      <c r="N87" s="735">
        <v>530.63999999999987</v>
      </c>
    </row>
    <row r="88" spans="1:14" ht="14.45" customHeight="1" x14ac:dyDescent="0.2">
      <c r="A88" s="729" t="s">
        <v>582</v>
      </c>
      <c r="B88" s="730" t="s">
        <v>583</v>
      </c>
      <c r="C88" s="731" t="s">
        <v>607</v>
      </c>
      <c r="D88" s="732" t="s">
        <v>608</v>
      </c>
      <c r="E88" s="733">
        <v>50113001</v>
      </c>
      <c r="F88" s="732" t="s">
        <v>613</v>
      </c>
      <c r="G88" s="731" t="s">
        <v>614</v>
      </c>
      <c r="H88" s="731">
        <v>850308</v>
      </c>
      <c r="I88" s="731">
        <v>130719</v>
      </c>
      <c r="J88" s="731" t="s">
        <v>629</v>
      </c>
      <c r="K88" s="731" t="s">
        <v>329</v>
      </c>
      <c r="L88" s="734">
        <v>115.40000000000002</v>
      </c>
      <c r="M88" s="734">
        <v>9</v>
      </c>
      <c r="N88" s="735">
        <v>1038.6000000000001</v>
      </c>
    </row>
    <row r="89" spans="1:14" ht="14.45" customHeight="1" x14ac:dyDescent="0.2">
      <c r="A89" s="729" t="s">
        <v>582</v>
      </c>
      <c r="B89" s="730" t="s">
        <v>583</v>
      </c>
      <c r="C89" s="731" t="s">
        <v>607</v>
      </c>
      <c r="D89" s="732" t="s">
        <v>608</v>
      </c>
      <c r="E89" s="733">
        <v>50113001</v>
      </c>
      <c r="F89" s="732" t="s">
        <v>613</v>
      </c>
      <c r="G89" s="731" t="s">
        <v>614</v>
      </c>
      <c r="H89" s="731">
        <v>173500</v>
      </c>
      <c r="I89" s="731">
        <v>173500</v>
      </c>
      <c r="J89" s="731" t="s">
        <v>630</v>
      </c>
      <c r="K89" s="731" t="s">
        <v>631</v>
      </c>
      <c r="L89" s="734">
        <v>143.07</v>
      </c>
      <c r="M89" s="734">
        <v>1</v>
      </c>
      <c r="N89" s="735">
        <v>143.07</v>
      </c>
    </row>
    <row r="90" spans="1:14" ht="14.45" customHeight="1" x14ac:dyDescent="0.2">
      <c r="A90" s="729" t="s">
        <v>582</v>
      </c>
      <c r="B90" s="730" t="s">
        <v>583</v>
      </c>
      <c r="C90" s="731" t="s">
        <v>607</v>
      </c>
      <c r="D90" s="732" t="s">
        <v>608</v>
      </c>
      <c r="E90" s="733">
        <v>50113001</v>
      </c>
      <c r="F90" s="732" t="s">
        <v>613</v>
      </c>
      <c r="G90" s="731" t="s">
        <v>329</v>
      </c>
      <c r="H90" s="731">
        <v>237770</v>
      </c>
      <c r="I90" s="731">
        <v>237770</v>
      </c>
      <c r="J90" s="731" t="s">
        <v>752</v>
      </c>
      <c r="K90" s="731" t="s">
        <v>753</v>
      </c>
      <c r="L90" s="734">
        <v>89.36</v>
      </c>
      <c r="M90" s="734">
        <v>2</v>
      </c>
      <c r="N90" s="735">
        <v>178.72</v>
      </c>
    </row>
    <row r="91" spans="1:14" ht="14.45" customHeight="1" x14ac:dyDescent="0.2">
      <c r="A91" s="729" t="s">
        <v>582</v>
      </c>
      <c r="B91" s="730" t="s">
        <v>583</v>
      </c>
      <c r="C91" s="731" t="s">
        <v>607</v>
      </c>
      <c r="D91" s="732" t="s">
        <v>608</v>
      </c>
      <c r="E91" s="733">
        <v>50113001</v>
      </c>
      <c r="F91" s="732" t="s">
        <v>613</v>
      </c>
      <c r="G91" s="731" t="s">
        <v>614</v>
      </c>
      <c r="H91" s="731">
        <v>156675</v>
      </c>
      <c r="I91" s="731">
        <v>56675</v>
      </c>
      <c r="J91" s="731" t="s">
        <v>754</v>
      </c>
      <c r="K91" s="731" t="s">
        <v>755</v>
      </c>
      <c r="L91" s="734">
        <v>73.074000000000012</v>
      </c>
      <c r="M91" s="734">
        <v>5</v>
      </c>
      <c r="N91" s="735">
        <v>365.37000000000006</v>
      </c>
    </row>
    <row r="92" spans="1:14" ht="14.45" customHeight="1" x14ac:dyDescent="0.2">
      <c r="A92" s="729" t="s">
        <v>582</v>
      </c>
      <c r="B92" s="730" t="s">
        <v>583</v>
      </c>
      <c r="C92" s="731" t="s">
        <v>607</v>
      </c>
      <c r="D92" s="732" t="s">
        <v>608</v>
      </c>
      <c r="E92" s="733">
        <v>50113001</v>
      </c>
      <c r="F92" s="732" t="s">
        <v>613</v>
      </c>
      <c r="G92" s="731" t="s">
        <v>614</v>
      </c>
      <c r="H92" s="731">
        <v>126898</v>
      </c>
      <c r="I92" s="731">
        <v>126898</v>
      </c>
      <c r="J92" s="731" t="s">
        <v>756</v>
      </c>
      <c r="K92" s="731" t="s">
        <v>757</v>
      </c>
      <c r="L92" s="734">
        <v>1041.6899999999998</v>
      </c>
      <c r="M92" s="734">
        <v>1</v>
      </c>
      <c r="N92" s="735">
        <v>1041.6899999999998</v>
      </c>
    </row>
    <row r="93" spans="1:14" ht="14.45" customHeight="1" x14ac:dyDescent="0.2">
      <c r="A93" s="729" t="s">
        <v>582</v>
      </c>
      <c r="B93" s="730" t="s">
        <v>583</v>
      </c>
      <c r="C93" s="731" t="s">
        <v>607</v>
      </c>
      <c r="D93" s="732" t="s">
        <v>608</v>
      </c>
      <c r="E93" s="733">
        <v>50113001</v>
      </c>
      <c r="F93" s="732" t="s">
        <v>613</v>
      </c>
      <c r="G93" s="731" t="s">
        <v>614</v>
      </c>
      <c r="H93" s="731">
        <v>238119</v>
      </c>
      <c r="I93" s="731">
        <v>238119</v>
      </c>
      <c r="J93" s="731" t="s">
        <v>758</v>
      </c>
      <c r="K93" s="731" t="s">
        <v>759</v>
      </c>
      <c r="L93" s="734">
        <v>64.61333333333333</v>
      </c>
      <c r="M93" s="734">
        <v>6</v>
      </c>
      <c r="N93" s="735">
        <v>387.67999999999995</v>
      </c>
    </row>
    <row r="94" spans="1:14" ht="14.45" customHeight="1" x14ac:dyDescent="0.2">
      <c r="A94" s="729" t="s">
        <v>582</v>
      </c>
      <c r="B94" s="730" t="s">
        <v>583</v>
      </c>
      <c r="C94" s="731" t="s">
        <v>607</v>
      </c>
      <c r="D94" s="732" t="s">
        <v>608</v>
      </c>
      <c r="E94" s="733">
        <v>50113001</v>
      </c>
      <c r="F94" s="732" t="s">
        <v>613</v>
      </c>
      <c r="G94" s="731" t="s">
        <v>697</v>
      </c>
      <c r="H94" s="731">
        <v>214036</v>
      </c>
      <c r="I94" s="731">
        <v>214036</v>
      </c>
      <c r="J94" s="731" t="s">
        <v>760</v>
      </c>
      <c r="K94" s="731" t="s">
        <v>761</v>
      </c>
      <c r="L94" s="734">
        <v>40.35</v>
      </c>
      <c r="M94" s="734">
        <v>1</v>
      </c>
      <c r="N94" s="735">
        <v>40.35</v>
      </c>
    </row>
    <row r="95" spans="1:14" ht="14.45" customHeight="1" x14ac:dyDescent="0.2">
      <c r="A95" s="729" t="s">
        <v>582</v>
      </c>
      <c r="B95" s="730" t="s">
        <v>583</v>
      </c>
      <c r="C95" s="731" t="s">
        <v>607</v>
      </c>
      <c r="D95" s="732" t="s">
        <v>608</v>
      </c>
      <c r="E95" s="733">
        <v>50113001</v>
      </c>
      <c r="F95" s="732" t="s">
        <v>613</v>
      </c>
      <c r="G95" s="731" t="s">
        <v>614</v>
      </c>
      <c r="H95" s="731">
        <v>849449</v>
      </c>
      <c r="I95" s="731">
        <v>0</v>
      </c>
      <c r="J95" s="731" t="s">
        <v>762</v>
      </c>
      <c r="K95" s="731" t="s">
        <v>329</v>
      </c>
      <c r="L95" s="734">
        <v>160.41</v>
      </c>
      <c r="M95" s="734">
        <v>1</v>
      </c>
      <c r="N95" s="735">
        <v>160.41</v>
      </c>
    </row>
    <row r="96" spans="1:14" ht="14.45" customHeight="1" x14ac:dyDescent="0.2">
      <c r="A96" s="729" t="s">
        <v>582</v>
      </c>
      <c r="B96" s="730" t="s">
        <v>583</v>
      </c>
      <c r="C96" s="731" t="s">
        <v>607</v>
      </c>
      <c r="D96" s="732" t="s">
        <v>608</v>
      </c>
      <c r="E96" s="733">
        <v>50113001</v>
      </c>
      <c r="F96" s="732" t="s">
        <v>613</v>
      </c>
      <c r="G96" s="731" t="s">
        <v>614</v>
      </c>
      <c r="H96" s="731">
        <v>47706</v>
      </c>
      <c r="I96" s="731">
        <v>47706</v>
      </c>
      <c r="J96" s="731" t="s">
        <v>763</v>
      </c>
      <c r="K96" s="731" t="s">
        <v>764</v>
      </c>
      <c r="L96" s="734">
        <v>288.52999999999997</v>
      </c>
      <c r="M96" s="734">
        <v>1</v>
      </c>
      <c r="N96" s="735">
        <v>288.52999999999997</v>
      </c>
    </row>
    <row r="97" spans="1:14" ht="14.45" customHeight="1" x14ac:dyDescent="0.2">
      <c r="A97" s="729" t="s">
        <v>582</v>
      </c>
      <c r="B97" s="730" t="s">
        <v>583</v>
      </c>
      <c r="C97" s="731" t="s">
        <v>607</v>
      </c>
      <c r="D97" s="732" t="s">
        <v>608</v>
      </c>
      <c r="E97" s="733">
        <v>50113001</v>
      </c>
      <c r="F97" s="732" t="s">
        <v>613</v>
      </c>
      <c r="G97" s="731" t="s">
        <v>614</v>
      </c>
      <c r="H97" s="731">
        <v>47256</v>
      </c>
      <c r="I97" s="731">
        <v>47256</v>
      </c>
      <c r="J97" s="731" t="s">
        <v>765</v>
      </c>
      <c r="K97" s="731" t="s">
        <v>766</v>
      </c>
      <c r="L97" s="734">
        <v>222.20000000000002</v>
      </c>
      <c r="M97" s="734">
        <v>1</v>
      </c>
      <c r="N97" s="735">
        <v>222.20000000000002</v>
      </c>
    </row>
    <row r="98" spans="1:14" ht="14.45" customHeight="1" x14ac:dyDescent="0.2">
      <c r="A98" s="729" t="s">
        <v>582</v>
      </c>
      <c r="B98" s="730" t="s">
        <v>583</v>
      </c>
      <c r="C98" s="731" t="s">
        <v>607</v>
      </c>
      <c r="D98" s="732" t="s">
        <v>608</v>
      </c>
      <c r="E98" s="733">
        <v>50113001</v>
      </c>
      <c r="F98" s="732" t="s">
        <v>613</v>
      </c>
      <c r="G98" s="731" t="s">
        <v>329</v>
      </c>
      <c r="H98" s="731">
        <v>131739</v>
      </c>
      <c r="I98" s="731">
        <v>31739</v>
      </c>
      <c r="J98" s="731" t="s">
        <v>767</v>
      </c>
      <c r="K98" s="731" t="s">
        <v>329</v>
      </c>
      <c r="L98" s="734">
        <v>71.88745454545456</v>
      </c>
      <c r="M98" s="734">
        <v>55</v>
      </c>
      <c r="N98" s="735">
        <v>3953.8100000000004</v>
      </c>
    </row>
    <row r="99" spans="1:14" ht="14.45" customHeight="1" x14ac:dyDescent="0.2">
      <c r="A99" s="729" t="s">
        <v>582</v>
      </c>
      <c r="B99" s="730" t="s">
        <v>583</v>
      </c>
      <c r="C99" s="731" t="s">
        <v>607</v>
      </c>
      <c r="D99" s="732" t="s">
        <v>608</v>
      </c>
      <c r="E99" s="733">
        <v>50113001</v>
      </c>
      <c r="F99" s="732" t="s">
        <v>613</v>
      </c>
      <c r="G99" s="731" t="s">
        <v>614</v>
      </c>
      <c r="H99" s="731">
        <v>193746</v>
      </c>
      <c r="I99" s="731">
        <v>93746</v>
      </c>
      <c r="J99" s="731" t="s">
        <v>768</v>
      </c>
      <c r="K99" s="731" t="s">
        <v>769</v>
      </c>
      <c r="L99" s="734">
        <v>399.47142857142865</v>
      </c>
      <c r="M99" s="734">
        <v>7</v>
      </c>
      <c r="N99" s="735">
        <v>2796.3000000000006</v>
      </c>
    </row>
    <row r="100" spans="1:14" ht="14.45" customHeight="1" x14ac:dyDescent="0.2">
      <c r="A100" s="729" t="s">
        <v>582</v>
      </c>
      <c r="B100" s="730" t="s">
        <v>583</v>
      </c>
      <c r="C100" s="731" t="s">
        <v>607</v>
      </c>
      <c r="D100" s="732" t="s">
        <v>608</v>
      </c>
      <c r="E100" s="733">
        <v>50113001</v>
      </c>
      <c r="F100" s="732" t="s">
        <v>613</v>
      </c>
      <c r="G100" s="731" t="s">
        <v>329</v>
      </c>
      <c r="H100" s="731">
        <v>103575</v>
      </c>
      <c r="I100" s="731">
        <v>3575</v>
      </c>
      <c r="J100" s="731" t="s">
        <v>770</v>
      </c>
      <c r="K100" s="731" t="s">
        <v>771</v>
      </c>
      <c r="L100" s="734">
        <v>74.951666666666682</v>
      </c>
      <c r="M100" s="734">
        <v>12</v>
      </c>
      <c r="N100" s="735">
        <v>899.42000000000019</v>
      </c>
    </row>
    <row r="101" spans="1:14" ht="14.45" customHeight="1" x14ac:dyDescent="0.2">
      <c r="A101" s="729" t="s">
        <v>582</v>
      </c>
      <c r="B101" s="730" t="s">
        <v>583</v>
      </c>
      <c r="C101" s="731" t="s">
        <v>607</v>
      </c>
      <c r="D101" s="732" t="s">
        <v>608</v>
      </c>
      <c r="E101" s="733">
        <v>50113001</v>
      </c>
      <c r="F101" s="732" t="s">
        <v>613</v>
      </c>
      <c r="G101" s="731" t="s">
        <v>614</v>
      </c>
      <c r="H101" s="731">
        <v>214355</v>
      </c>
      <c r="I101" s="731">
        <v>214355</v>
      </c>
      <c r="J101" s="731" t="s">
        <v>772</v>
      </c>
      <c r="K101" s="731" t="s">
        <v>773</v>
      </c>
      <c r="L101" s="734">
        <v>231.0325</v>
      </c>
      <c r="M101" s="734">
        <v>4</v>
      </c>
      <c r="N101" s="735">
        <v>924.13</v>
      </c>
    </row>
    <row r="102" spans="1:14" ht="14.45" customHeight="1" x14ac:dyDescent="0.2">
      <c r="A102" s="729" t="s">
        <v>582</v>
      </c>
      <c r="B102" s="730" t="s">
        <v>583</v>
      </c>
      <c r="C102" s="731" t="s">
        <v>607</v>
      </c>
      <c r="D102" s="732" t="s">
        <v>608</v>
      </c>
      <c r="E102" s="733">
        <v>50113001</v>
      </c>
      <c r="F102" s="732" t="s">
        <v>613</v>
      </c>
      <c r="G102" s="731" t="s">
        <v>614</v>
      </c>
      <c r="H102" s="731">
        <v>176205</v>
      </c>
      <c r="I102" s="731">
        <v>180825</v>
      </c>
      <c r="J102" s="731" t="s">
        <v>774</v>
      </c>
      <c r="K102" s="731" t="s">
        <v>775</v>
      </c>
      <c r="L102" s="734">
        <v>104.64000000000003</v>
      </c>
      <c r="M102" s="734">
        <v>3</v>
      </c>
      <c r="N102" s="735">
        <v>313.92000000000007</v>
      </c>
    </row>
    <row r="103" spans="1:14" ht="14.45" customHeight="1" x14ac:dyDescent="0.2">
      <c r="A103" s="729" t="s">
        <v>582</v>
      </c>
      <c r="B103" s="730" t="s">
        <v>583</v>
      </c>
      <c r="C103" s="731" t="s">
        <v>607</v>
      </c>
      <c r="D103" s="732" t="s">
        <v>608</v>
      </c>
      <c r="E103" s="733">
        <v>50113001</v>
      </c>
      <c r="F103" s="732" t="s">
        <v>613</v>
      </c>
      <c r="G103" s="731" t="s">
        <v>614</v>
      </c>
      <c r="H103" s="731">
        <v>216572</v>
      </c>
      <c r="I103" s="731">
        <v>216572</v>
      </c>
      <c r="J103" s="731" t="s">
        <v>776</v>
      </c>
      <c r="K103" s="731" t="s">
        <v>777</v>
      </c>
      <c r="L103" s="734">
        <v>36.242499999999993</v>
      </c>
      <c r="M103" s="734">
        <v>16</v>
      </c>
      <c r="N103" s="735">
        <v>579.87999999999988</v>
      </c>
    </row>
    <row r="104" spans="1:14" ht="14.45" customHeight="1" x14ac:dyDescent="0.2">
      <c r="A104" s="729" t="s">
        <v>582</v>
      </c>
      <c r="B104" s="730" t="s">
        <v>583</v>
      </c>
      <c r="C104" s="731" t="s">
        <v>607</v>
      </c>
      <c r="D104" s="732" t="s">
        <v>608</v>
      </c>
      <c r="E104" s="733">
        <v>50113001</v>
      </c>
      <c r="F104" s="732" t="s">
        <v>613</v>
      </c>
      <c r="G104" s="731" t="s">
        <v>614</v>
      </c>
      <c r="H104" s="731">
        <v>51366</v>
      </c>
      <c r="I104" s="731">
        <v>51366</v>
      </c>
      <c r="J104" s="731" t="s">
        <v>632</v>
      </c>
      <c r="K104" s="731" t="s">
        <v>633</v>
      </c>
      <c r="L104" s="734">
        <v>171.59999999999997</v>
      </c>
      <c r="M104" s="734">
        <v>30</v>
      </c>
      <c r="N104" s="735">
        <v>5147.9999999999991</v>
      </c>
    </row>
    <row r="105" spans="1:14" ht="14.45" customHeight="1" x14ac:dyDescent="0.2">
      <c r="A105" s="729" t="s">
        <v>582</v>
      </c>
      <c r="B105" s="730" t="s">
        <v>583</v>
      </c>
      <c r="C105" s="731" t="s">
        <v>607</v>
      </c>
      <c r="D105" s="732" t="s">
        <v>608</v>
      </c>
      <c r="E105" s="733">
        <v>50113001</v>
      </c>
      <c r="F105" s="732" t="s">
        <v>613</v>
      </c>
      <c r="G105" s="731" t="s">
        <v>614</v>
      </c>
      <c r="H105" s="731">
        <v>51367</v>
      </c>
      <c r="I105" s="731">
        <v>51367</v>
      </c>
      <c r="J105" s="731" t="s">
        <v>632</v>
      </c>
      <c r="K105" s="731" t="s">
        <v>778</v>
      </c>
      <c r="L105" s="734">
        <v>92.95</v>
      </c>
      <c r="M105" s="734">
        <v>12</v>
      </c>
      <c r="N105" s="735">
        <v>1115.4000000000001</v>
      </c>
    </row>
    <row r="106" spans="1:14" ht="14.45" customHeight="1" x14ac:dyDescent="0.2">
      <c r="A106" s="729" t="s">
        <v>582</v>
      </c>
      <c r="B106" s="730" t="s">
        <v>583</v>
      </c>
      <c r="C106" s="731" t="s">
        <v>607</v>
      </c>
      <c r="D106" s="732" t="s">
        <v>608</v>
      </c>
      <c r="E106" s="733">
        <v>50113001</v>
      </c>
      <c r="F106" s="732" t="s">
        <v>613</v>
      </c>
      <c r="G106" s="731" t="s">
        <v>614</v>
      </c>
      <c r="H106" s="731">
        <v>157608</v>
      </c>
      <c r="I106" s="731">
        <v>57608</v>
      </c>
      <c r="J106" s="731" t="s">
        <v>634</v>
      </c>
      <c r="K106" s="731" t="s">
        <v>635</v>
      </c>
      <c r="L106" s="734">
        <v>104.9025</v>
      </c>
      <c r="M106" s="734">
        <v>4</v>
      </c>
      <c r="N106" s="735">
        <v>419.61</v>
      </c>
    </row>
    <row r="107" spans="1:14" ht="14.45" customHeight="1" x14ac:dyDescent="0.2">
      <c r="A107" s="729" t="s">
        <v>582</v>
      </c>
      <c r="B107" s="730" t="s">
        <v>583</v>
      </c>
      <c r="C107" s="731" t="s">
        <v>607</v>
      </c>
      <c r="D107" s="732" t="s">
        <v>608</v>
      </c>
      <c r="E107" s="733">
        <v>50113001</v>
      </c>
      <c r="F107" s="732" t="s">
        <v>613</v>
      </c>
      <c r="G107" s="731" t="s">
        <v>614</v>
      </c>
      <c r="H107" s="731">
        <v>224964</v>
      </c>
      <c r="I107" s="731">
        <v>224964</v>
      </c>
      <c r="J107" s="731" t="s">
        <v>636</v>
      </c>
      <c r="K107" s="731" t="s">
        <v>637</v>
      </c>
      <c r="L107" s="734">
        <v>107.58090909090907</v>
      </c>
      <c r="M107" s="734">
        <v>11</v>
      </c>
      <c r="N107" s="735">
        <v>1183.3899999999999</v>
      </c>
    </row>
    <row r="108" spans="1:14" ht="14.45" customHeight="1" x14ac:dyDescent="0.2">
      <c r="A108" s="729" t="s">
        <v>582</v>
      </c>
      <c r="B108" s="730" t="s">
        <v>583</v>
      </c>
      <c r="C108" s="731" t="s">
        <v>607</v>
      </c>
      <c r="D108" s="732" t="s">
        <v>608</v>
      </c>
      <c r="E108" s="733">
        <v>50113001</v>
      </c>
      <c r="F108" s="732" t="s">
        <v>613</v>
      </c>
      <c r="G108" s="731" t="s">
        <v>614</v>
      </c>
      <c r="H108" s="731">
        <v>224965</v>
      </c>
      <c r="I108" s="731">
        <v>224965</v>
      </c>
      <c r="J108" s="731" t="s">
        <v>779</v>
      </c>
      <c r="K108" s="731" t="s">
        <v>780</v>
      </c>
      <c r="L108" s="734">
        <v>108.33750000000003</v>
      </c>
      <c r="M108" s="734">
        <v>4</v>
      </c>
      <c r="N108" s="735">
        <v>433.35000000000014</v>
      </c>
    </row>
    <row r="109" spans="1:14" ht="14.45" customHeight="1" x14ac:dyDescent="0.2">
      <c r="A109" s="729" t="s">
        <v>582</v>
      </c>
      <c r="B109" s="730" t="s">
        <v>583</v>
      </c>
      <c r="C109" s="731" t="s">
        <v>607</v>
      </c>
      <c r="D109" s="732" t="s">
        <v>608</v>
      </c>
      <c r="E109" s="733">
        <v>50113001</v>
      </c>
      <c r="F109" s="732" t="s">
        <v>613</v>
      </c>
      <c r="G109" s="731" t="s">
        <v>329</v>
      </c>
      <c r="H109" s="731">
        <v>227475</v>
      </c>
      <c r="I109" s="731">
        <v>227475</v>
      </c>
      <c r="J109" s="731" t="s">
        <v>781</v>
      </c>
      <c r="K109" s="731" t="s">
        <v>782</v>
      </c>
      <c r="L109" s="734">
        <v>1285.1388157894737</v>
      </c>
      <c r="M109" s="734">
        <v>7.6000000000000005</v>
      </c>
      <c r="N109" s="735">
        <v>9767.0550000000003</v>
      </c>
    </row>
    <row r="110" spans="1:14" ht="14.45" customHeight="1" x14ac:dyDescent="0.2">
      <c r="A110" s="729" t="s">
        <v>582</v>
      </c>
      <c r="B110" s="730" t="s">
        <v>583</v>
      </c>
      <c r="C110" s="731" t="s">
        <v>607</v>
      </c>
      <c r="D110" s="732" t="s">
        <v>608</v>
      </c>
      <c r="E110" s="733">
        <v>50113001</v>
      </c>
      <c r="F110" s="732" t="s">
        <v>613</v>
      </c>
      <c r="G110" s="731" t="s">
        <v>614</v>
      </c>
      <c r="H110" s="731">
        <v>202878</v>
      </c>
      <c r="I110" s="731">
        <v>202878</v>
      </c>
      <c r="J110" s="731" t="s">
        <v>638</v>
      </c>
      <c r="K110" s="731" t="s">
        <v>639</v>
      </c>
      <c r="L110" s="734">
        <v>49.539130434782599</v>
      </c>
      <c r="M110" s="734">
        <v>23</v>
      </c>
      <c r="N110" s="735">
        <v>1139.3999999999999</v>
      </c>
    </row>
    <row r="111" spans="1:14" ht="14.45" customHeight="1" x14ac:dyDescent="0.2">
      <c r="A111" s="729" t="s">
        <v>582</v>
      </c>
      <c r="B111" s="730" t="s">
        <v>583</v>
      </c>
      <c r="C111" s="731" t="s">
        <v>607</v>
      </c>
      <c r="D111" s="732" t="s">
        <v>608</v>
      </c>
      <c r="E111" s="733">
        <v>50113001</v>
      </c>
      <c r="F111" s="732" t="s">
        <v>613</v>
      </c>
      <c r="G111" s="731" t="s">
        <v>614</v>
      </c>
      <c r="H111" s="731">
        <v>217212</v>
      </c>
      <c r="I111" s="731">
        <v>217212</v>
      </c>
      <c r="J111" s="731" t="s">
        <v>783</v>
      </c>
      <c r="K111" s="731" t="s">
        <v>784</v>
      </c>
      <c r="L111" s="734">
        <v>1797.61</v>
      </c>
      <c r="M111" s="734">
        <v>2</v>
      </c>
      <c r="N111" s="735">
        <v>3595.22</v>
      </c>
    </row>
    <row r="112" spans="1:14" ht="14.45" customHeight="1" x14ac:dyDescent="0.2">
      <c r="A112" s="729" t="s">
        <v>582</v>
      </c>
      <c r="B112" s="730" t="s">
        <v>583</v>
      </c>
      <c r="C112" s="731" t="s">
        <v>607</v>
      </c>
      <c r="D112" s="732" t="s">
        <v>608</v>
      </c>
      <c r="E112" s="733">
        <v>50113001</v>
      </c>
      <c r="F112" s="732" t="s">
        <v>613</v>
      </c>
      <c r="G112" s="731" t="s">
        <v>614</v>
      </c>
      <c r="H112" s="731">
        <v>394712</v>
      </c>
      <c r="I112" s="731">
        <v>0</v>
      </c>
      <c r="J112" s="731" t="s">
        <v>640</v>
      </c>
      <c r="K112" s="731" t="s">
        <v>641</v>
      </c>
      <c r="L112" s="734">
        <v>28.75</v>
      </c>
      <c r="M112" s="734">
        <v>1128</v>
      </c>
      <c r="N112" s="735">
        <v>32430</v>
      </c>
    </row>
    <row r="113" spans="1:14" ht="14.45" customHeight="1" x14ac:dyDescent="0.2">
      <c r="A113" s="729" t="s">
        <v>582</v>
      </c>
      <c r="B113" s="730" t="s">
        <v>583</v>
      </c>
      <c r="C113" s="731" t="s">
        <v>607</v>
      </c>
      <c r="D113" s="732" t="s">
        <v>608</v>
      </c>
      <c r="E113" s="733">
        <v>50113001</v>
      </c>
      <c r="F113" s="732" t="s">
        <v>613</v>
      </c>
      <c r="G113" s="731" t="s">
        <v>614</v>
      </c>
      <c r="H113" s="731">
        <v>920020</v>
      </c>
      <c r="I113" s="731">
        <v>1000</v>
      </c>
      <c r="J113" s="731" t="s">
        <v>785</v>
      </c>
      <c r="K113" s="731" t="s">
        <v>786</v>
      </c>
      <c r="L113" s="734">
        <v>192.65158505342248</v>
      </c>
      <c r="M113" s="734">
        <v>36</v>
      </c>
      <c r="N113" s="735">
        <v>6935.457061923209</v>
      </c>
    </row>
    <row r="114" spans="1:14" ht="14.45" customHeight="1" x14ac:dyDescent="0.2">
      <c r="A114" s="729" t="s">
        <v>582</v>
      </c>
      <c r="B114" s="730" t="s">
        <v>583</v>
      </c>
      <c r="C114" s="731" t="s">
        <v>607</v>
      </c>
      <c r="D114" s="732" t="s">
        <v>608</v>
      </c>
      <c r="E114" s="733">
        <v>50113001</v>
      </c>
      <c r="F114" s="732" t="s">
        <v>613</v>
      </c>
      <c r="G114" s="731" t="s">
        <v>614</v>
      </c>
      <c r="H114" s="731">
        <v>845628</v>
      </c>
      <c r="I114" s="731">
        <v>1000</v>
      </c>
      <c r="J114" s="731" t="s">
        <v>787</v>
      </c>
      <c r="K114" s="731" t="s">
        <v>788</v>
      </c>
      <c r="L114" s="734">
        <v>557.32014621405415</v>
      </c>
      <c r="M114" s="734">
        <v>42</v>
      </c>
      <c r="N114" s="735">
        <v>23407.446140990272</v>
      </c>
    </row>
    <row r="115" spans="1:14" ht="14.45" customHeight="1" x14ac:dyDescent="0.2">
      <c r="A115" s="729" t="s">
        <v>582</v>
      </c>
      <c r="B115" s="730" t="s">
        <v>583</v>
      </c>
      <c r="C115" s="731" t="s">
        <v>607</v>
      </c>
      <c r="D115" s="732" t="s">
        <v>608</v>
      </c>
      <c r="E115" s="733">
        <v>50113001</v>
      </c>
      <c r="F115" s="732" t="s">
        <v>613</v>
      </c>
      <c r="G115" s="731" t="s">
        <v>614</v>
      </c>
      <c r="H115" s="731">
        <v>502124</v>
      </c>
      <c r="I115" s="731">
        <v>0</v>
      </c>
      <c r="J115" s="731" t="s">
        <v>789</v>
      </c>
      <c r="K115" s="731" t="s">
        <v>790</v>
      </c>
      <c r="L115" s="734">
        <v>187.63404499014305</v>
      </c>
      <c r="M115" s="734">
        <v>64</v>
      </c>
      <c r="N115" s="735">
        <v>12008.578879369155</v>
      </c>
    </row>
    <row r="116" spans="1:14" ht="14.45" customHeight="1" x14ac:dyDescent="0.2">
      <c r="A116" s="729" t="s">
        <v>582</v>
      </c>
      <c r="B116" s="730" t="s">
        <v>583</v>
      </c>
      <c r="C116" s="731" t="s">
        <v>607</v>
      </c>
      <c r="D116" s="732" t="s">
        <v>608</v>
      </c>
      <c r="E116" s="733">
        <v>50113001</v>
      </c>
      <c r="F116" s="732" t="s">
        <v>613</v>
      </c>
      <c r="G116" s="731" t="s">
        <v>614</v>
      </c>
      <c r="H116" s="731">
        <v>502123</v>
      </c>
      <c r="I116" s="731">
        <v>0</v>
      </c>
      <c r="J116" s="731" t="s">
        <v>791</v>
      </c>
      <c r="K116" s="731" t="s">
        <v>792</v>
      </c>
      <c r="L116" s="734">
        <v>129.32693936020942</v>
      </c>
      <c r="M116" s="734">
        <v>509</v>
      </c>
      <c r="N116" s="735">
        <v>65827.412134346596</v>
      </c>
    </row>
    <row r="117" spans="1:14" ht="14.45" customHeight="1" x14ac:dyDescent="0.2">
      <c r="A117" s="729" t="s">
        <v>582</v>
      </c>
      <c r="B117" s="730" t="s">
        <v>583</v>
      </c>
      <c r="C117" s="731" t="s">
        <v>607</v>
      </c>
      <c r="D117" s="732" t="s">
        <v>608</v>
      </c>
      <c r="E117" s="733">
        <v>50113001</v>
      </c>
      <c r="F117" s="732" t="s">
        <v>613</v>
      </c>
      <c r="G117" s="731" t="s">
        <v>614</v>
      </c>
      <c r="H117" s="731">
        <v>990777</v>
      </c>
      <c r="I117" s="731">
        <v>0</v>
      </c>
      <c r="J117" s="731" t="s">
        <v>793</v>
      </c>
      <c r="K117" s="731" t="s">
        <v>329</v>
      </c>
      <c r="L117" s="734">
        <v>211.55</v>
      </c>
      <c r="M117" s="734">
        <v>1</v>
      </c>
      <c r="N117" s="735">
        <v>211.55</v>
      </c>
    </row>
    <row r="118" spans="1:14" ht="14.45" customHeight="1" x14ac:dyDescent="0.2">
      <c r="A118" s="729" t="s">
        <v>582</v>
      </c>
      <c r="B118" s="730" t="s">
        <v>583</v>
      </c>
      <c r="C118" s="731" t="s">
        <v>607</v>
      </c>
      <c r="D118" s="732" t="s">
        <v>608</v>
      </c>
      <c r="E118" s="733">
        <v>50113001</v>
      </c>
      <c r="F118" s="732" t="s">
        <v>613</v>
      </c>
      <c r="G118" s="731" t="s">
        <v>614</v>
      </c>
      <c r="H118" s="731">
        <v>989303</v>
      </c>
      <c r="I118" s="731">
        <v>0</v>
      </c>
      <c r="J118" s="731" t="s">
        <v>794</v>
      </c>
      <c r="K118" s="731" t="s">
        <v>329</v>
      </c>
      <c r="L118" s="734">
        <v>96.924999999999983</v>
      </c>
      <c r="M118" s="734">
        <v>4</v>
      </c>
      <c r="N118" s="735">
        <v>387.69999999999993</v>
      </c>
    </row>
    <row r="119" spans="1:14" ht="14.45" customHeight="1" x14ac:dyDescent="0.2">
      <c r="A119" s="729" t="s">
        <v>582</v>
      </c>
      <c r="B119" s="730" t="s">
        <v>583</v>
      </c>
      <c r="C119" s="731" t="s">
        <v>607</v>
      </c>
      <c r="D119" s="732" t="s">
        <v>608</v>
      </c>
      <c r="E119" s="733">
        <v>50113001</v>
      </c>
      <c r="F119" s="732" t="s">
        <v>613</v>
      </c>
      <c r="G119" s="731" t="s">
        <v>614</v>
      </c>
      <c r="H119" s="731">
        <v>102486</v>
      </c>
      <c r="I119" s="731">
        <v>2486</v>
      </c>
      <c r="J119" s="731" t="s">
        <v>795</v>
      </c>
      <c r="K119" s="731" t="s">
        <v>796</v>
      </c>
      <c r="L119" s="734">
        <v>122.75</v>
      </c>
      <c r="M119" s="734">
        <v>10</v>
      </c>
      <c r="N119" s="735">
        <v>1227.5</v>
      </c>
    </row>
    <row r="120" spans="1:14" ht="14.45" customHeight="1" x14ac:dyDescent="0.2">
      <c r="A120" s="729" t="s">
        <v>582</v>
      </c>
      <c r="B120" s="730" t="s">
        <v>583</v>
      </c>
      <c r="C120" s="731" t="s">
        <v>607</v>
      </c>
      <c r="D120" s="732" t="s">
        <v>608</v>
      </c>
      <c r="E120" s="733">
        <v>50113001</v>
      </c>
      <c r="F120" s="732" t="s">
        <v>613</v>
      </c>
      <c r="G120" s="731" t="s">
        <v>614</v>
      </c>
      <c r="H120" s="731">
        <v>230426</v>
      </c>
      <c r="I120" s="731">
        <v>230426</v>
      </c>
      <c r="J120" s="731" t="s">
        <v>642</v>
      </c>
      <c r="K120" s="731" t="s">
        <v>643</v>
      </c>
      <c r="L120" s="734">
        <v>78.185294117647061</v>
      </c>
      <c r="M120" s="734">
        <v>17</v>
      </c>
      <c r="N120" s="735">
        <v>1329.15</v>
      </c>
    </row>
    <row r="121" spans="1:14" ht="14.45" customHeight="1" x14ac:dyDescent="0.2">
      <c r="A121" s="729" t="s">
        <v>582</v>
      </c>
      <c r="B121" s="730" t="s">
        <v>583</v>
      </c>
      <c r="C121" s="731" t="s">
        <v>607</v>
      </c>
      <c r="D121" s="732" t="s">
        <v>608</v>
      </c>
      <c r="E121" s="733">
        <v>50113001</v>
      </c>
      <c r="F121" s="732" t="s">
        <v>613</v>
      </c>
      <c r="G121" s="731" t="s">
        <v>614</v>
      </c>
      <c r="H121" s="731">
        <v>100489</v>
      </c>
      <c r="I121" s="731">
        <v>489</v>
      </c>
      <c r="J121" s="731" t="s">
        <v>642</v>
      </c>
      <c r="K121" s="731" t="s">
        <v>797</v>
      </c>
      <c r="L121" s="734">
        <v>46.424444444444447</v>
      </c>
      <c r="M121" s="734">
        <v>9</v>
      </c>
      <c r="N121" s="735">
        <v>417.82000000000005</v>
      </c>
    </row>
    <row r="122" spans="1:14" ht="14.45" customHeight="1" x14ac:dyDescent="0.2">
      <c r="A122" s="729" t="s">
        <v>582</v>
      </c>
      <c r="B122" s="730" t="s">
        <v>583</v>
      </c>
      <c r="C122" s="731" t="s">
        <v>607</v>
      </c>
      <c r="D122" s="732" t="s">
        <v>608</v>
      </c>
      <c r="E122" s="733">
        <v>50113001</v>
      </c>
      <c r="F122" s="732" t="s">
        <v>613</v>
      </c>
      <c r="G122" s="731" t="s">
        <v>329</v>
      </c>
      <c r="H122" s="731">
        <v>994895</v>
      </c>
      <c r="I122" s="731">
        <v>194780</v>
      </c>
      <c r="J122" s="731" t="s">
        <v>798</v>
      </c>
      <c r="K122" s="731" t="s">
        <v>799</v>
      </c>
      <c r="L122" s="734">
        <v>916.56000000000006</v>
      </c>
      <c r="M122" s="734">
        <v>26</v>
      </c>
      <c r="N122" s="735">
        <v>23830.560000000001</v>
      </c>
    </row>
    <row r="123" spans="1:14" ht="14.45" customHeight="1" x14ac:dyDescent="0.2">
      <c r="A123" s="729" t="s">
        <v>582</v>
      </c>
      <c r="B123" s="730" t="s">
        <v>583</v>
      </c>
      <c r="C123" s="731" t="s">
        <v>607</v>
      </c>
      <c r="D123" s="732" t="s">
        <v>608</v>
      </c>
      <c r="E123" s="733">
        <v>50113001</v>
      </c>
      <c r="F123" s="732" t="s">
        <v>613</v>
      </c>
      <c r="G123" s="731" t="s">
        <v>614</v>
      </c>
      <c r="H123" s="731">
        <v>930431</v>
      </c>
      <c r="I123" s="731">
        <v>1000</v>
      </c>
      <c r="J123" s="731" t="s">
        <v>800</v>
      </c>
      <c r="K123" s="731" t="s">
        <v>329</v>
      </c>
      <c r="L123" s="734">
        <v>131.71438501042098</v>
      </c>
      <c r="M123" s="734">
        <v>297</v>
      </c>
      <c r="N123" s="735">
        <v>39119.172348095031</v>
      </c>
    </row>
    <row r="124" spans="1:14" ht="14.45" customHeight="1" x14ac:dyDescent="0.2">
      <c r="A124" s="729" t="s">
        <v>582</v>
      </c>
      <c r="B124" s="730" t="s">
        <v>583</v>
      </c>
      <c r="C124" s="731" t="s">
        <v>607</v>
      </c>
      <c r="D124" s="732" t="s">
        <v>608</v>
      </c>
      <c r="E124" s="733">
        <v>50113001</v>
      </c>
      <c r="F124" s="732" t="s">
        <v>613</v>
      </c>
      <c r="G124" s="731" t="s">
        <v>614</v>
      </c>
      <c r="H124" s="731">
        <v>930444</v>
      </c>
      <c r="I124" s="731">
        <v>0</v>
      </c>
      <c r="J124" s="731" t="s">
        <v>801</v>
      </c>
      <c r="K124" s="731" t="s">
        <v>329</v>
      </c>
      <c r="L124" s="734">
        <v>48.420407019481111</v>
      </c>
      <c r="M124" s="734">
        <v>835</v>
      </c>
      <c r="N124" s="735">
        <v>40431.039861266727</v>
      </c>
    </row>
    <row r="125" spans="1:14" ht="14.45" customHeight="1" x14ac:dyDescent="0.2">
      <c r="A125" s="729" t="s">
        <v>582</v>
      </c>
      <c r="B125" s="730" t="s">
        <v>583</v>
      </c>
      <c r="C125" s="731" t="s">
        <v>607</v>
      </c>
      <c r="D125" s="732" t="s">
        <v>608</v>
      </c>
      <c r="E125" s="733">
        <v>50113001</v>
      </c>
      <c r="F125" s="732" t="s">
        <v>613</v>
      </c>
      <c r="G125" s="731" t="s">
        <v>614</v>
      </c>
      <c r="H125" s="731">
        <v>501999</v>
      </c>
      <c r="I125" s="731">
        <v>0</v>
      </c>
      <c r="J125" s="731" t="s">
        <v>802</v>
      </c>
      <c r="K125" s="731" t="s">
        <v>329</v>
      </c>
      <c r="L125" s="734">
        <v>455.16141739726493</v>
      </c>
      <c r="M125" s="734">
        <v>7</v>
      </c>
      <c r="N125" s="735">
        <v>3186.1299217808546</v>
      </c>
    </row>
    <row r="126" spans="1:14" ht="14.45" customHeight="1" x14ac:dyDescent="0.2">
      <c r="A126" s="729" t="s">
        <v>582</v>
      </c>
      <c r="B126" s="730" t="s">
        <v>583</v>
      </c>
      <c r="C126" s="731" t="s">
        <v>607</v>
      </c>
      <c r="D126" s="732" t="s">
        <v>608</v>
      </c>
      <c r="E126" s="733">
        <v>50113001</v>
      </c>
      <c r="F126" s="732" t="s">
        <v>613</v>
      </c>
      <c r="G126" s="731" t="s">
        <v>614</v>
      </c>
      <c r="H126" s="731">
        <v>501606</v>
      </c>
      <c r="I126" s="731">
        <v>0</v>
      </c>
      <c r="J126" s="731" t="s">
        <v>803</v>
      </c>
      <c r="K126" s="731" t="s">
        <v>329</v>
      </c>
      <c r="L126" s="734">
        <v>505.03665704687222</v>
      </c>
      <c r="M126" s="734">
        <v>12</v>
      </c>
      <c r="N126" s="735">
        <v>6060.4398845624664</v>
      </c>
    </row>
    <row r="127" spans="1:14" ht="14.45" customHeight="1" x14ac:dyDescent="0.2">
      <c r="A127" s="729" t="s">
        <v>582</v>
      </c>
      <c r="B127" s="730" t="s">
        <v>583</v>
      </c>
      <c r="C127" s="731" t="s">
        <v>607</v>
      </c>
      <c r="D127" s="732" t="s">
        <v>608</v>
      </c>
      <c r="E127" s="733">
        <v>50113001</v>
      </c>
      <c r="F127" s="732" t="s">
        <v>613</v>
      </c>
      <c r="G127" s="731" t="s">
        <v>614</v>
      </c>
      <c r="H127" s="731">
        <v>501097</v>
      </c>
      <c r="I127" s="731">
        <v>0</v>
      </c>
      <c r="J127" s="731" t="s">
        <v>804</v>
      </c>
      <c r="K127" s="731" t="s">
        <v>329</v>
      </c>
      <c r="L127" s="734">
        <v>65.400537500421763</v>
      </c>
      <c r="M127" s="734">
        <v>101</v>
      </c>
      <c r="N127" s="735">
        <v>6605.4542875425986</v>
      </c>
    </row>
    <row r="128" spans="1:14" ht="14.45" customHeight="1" x14ac:dyDescent="0.2">
      <c r="A128" s="729" t="s">
        <v>582</v>
      </c>
      <c r="B128" s="730" t="s">
        <v>583</v>
      </c>
      <c r="C128" s="731" t="s">
        <v>607</v>
      </c>
      <c r="D128" s="732" t="s">
        <v>608</v>
      </c>
      <c r="E128" s="733">
        <v>50113001</v>
      </c>
      <c r="F128" s="732" t="s">
        <v>613</v>
      </c>
      <c r="G128" s="731" t="s">
        <v>614</v>
      </c>
      <c r="H128" s="731">
        <v>921335</v>
      </c>
      <c r="I128" s="731">
        <v>0</v>
      </c>
      <c r="J128" s="731" t="s">
        <v>646</v>
      </c>
      <c r="K128" s="731" t="s">
        <v>329</v>
      </c>
      <c r="L128" s="734">
        <v>55.763121098837729</v>
      </c>
      <c r="M128" s="734">
        <v>330</v>
      </c>
      <c r="N128" s="735">
        <v>18401.829962616452</v>
      </c>
    </row>
    <row r="129" spans="1:14" ht="14.45" customHeight="1" x14ac:dyDescent="0.2">
      <c r="A129" s="729" t="s">
        <v>582</v>
      </c>
      <c r="B129" s="730" t="s">
        <v>583</v>
      </c>
      <c r="C129" s="731" t="s">
        <v>607</v>
      </c>
      <c r="D129" s="732" t="s">
        <v>608</v>
      </c>
      <c r="E129" s="733">
        <v>50113001</v>
      </c>
      <c r="F129" s="732" t="s">
        <v>613</v>
      </c>
      <c r="G129" s="731" t="s">
        <v>614</v>
      </c>
      <c r="H129" s="731">
        <v>920368</v>
      </c>
      <c r="I129" s="731">
        <v>0</v>
      </c>
      <c r="J129" s="731" t="s">
        <v>805</v>
      </c>
      <c r="K129" s="731" t="s">
        <v>329</v>
      </c>
      <c r="L129" s="734">
        <v>153.69577254985984</v>
      </c>
      <c r="M129" s="734">
        <v>51</v>
      </c>
      <c r="N129" s="735">
        <v>7838.4844000428511</v>
      </c>
    </row>
    <row r="130" spans="1:14" ht="14.45" customHeight="1" x14ac:dyDescent="0.2">
      <c r="A130" s="729" t="s">
        <v>582</v>
      </c>
      <c r="B130" s="730" t="s">
        <v>583</v>
      </c>
      <c r="C130" s="731" t="s">
        <v>607</v>
      </c>
      <c r="D130" s="732" t="s">
        <v>608</v>
      </c>
      <c r="E130" s="733">
        <v>50113001</v>
      </c>
      <c r="F130" s="732" t="s">
        <v>613</v>
      </c>
      <c r="G130" s="731" t="s">
        <v>614</v>
      </c>
      <c r="H130" s="731">
        <v>498472</v>
      </c>
      <c r="I130" s="731">
        <v>0</v>
      </c>
      <c r="J130" s="731" t="s">
        <v>806</v>
      </c>
      <c r="K130" s="731" t="s">
        <v>807</v>
      </c>
      <c r="L130" s="734">
        <v>197.1557961589503</v>
      </c>
      <c r="M130" s="734">
        <v>11</v>
      </c>
      <c r="N130" s="735">
        <v>2168.7137577484532</v>
      </c>
    </row>
    <row r="131" spans="1:14" ht="14.45" customHeight="1" x14ac:dyDescent="0.2">
      <c r="A131" s="729" t="s">
        <v>582</v>
      </c>
      <c r="B131" s="730" t="s">
        <v>583</v>
      </c>
      <c r="C131" s="731" t="s">
        <v>607</v>
      </c>
      <c r="D131" s="732" t="s">
        <v>608</v>
      </c>
      <c r="E131" s="733">
        <v>50113001</v>
      </c>
      <c r="F131" s="732" t="s">
        <v>613</v>
      </c>
      <c r="G131" s="731" t="s">
        <v>614</v>
      </c>
      <c r="H131" s="731">
        <v>502302</v>
      </c>
      <c r="I131" s="731">
        <v>0</v>
      </c>
      <c r="J131" s="731" t="s">
        <v>808</v>
      </c>
      <c r="K131" s="731" t="s">
        <v>807</v>
      </c>
      <c r="L131" s="734">
        <v>191.44968360395694</v>
      </c>
      <c r="M131" s="734">
        <v>16</v>
      </c>
      <c r="N131" s="735">
        <v>3063.1949376633111</v>
      </c>
    </row>
    <row r="132" spans="1:14" ht="14.45" customHeight="1" x14ac:dyDescent="0.2">
      <c r="A132" s="729" t="s">
        <v>582</v>
      </c>
      <c r="B132" s="730" t="s">
        <v>583</v>
      </c>
      <c r="C132" s="731" t="s">
        <v>607</v>
      </c>
      <c r="D132" s="732" t="s">
        <v>608</v>
      </c>
      <c r="E132" s="733">
        <v>50113001</v>
      </c>
      <c r="F132" s="732" t="s">
        <v>613</v>
      </c>
      <c r="G132" s="731" t="s">
        <v>614</v>
      </c>
      <c r="H132" s="731">
        <v>844879</v>
      </c>
      <c r="I132" s="731">
        <v>0</v>
      </c>
      <c r="J132" s="731" t="s">
        <v>809</v>
      </c>
      <c r="K132" s="731" t="s">
        <v>329</v>
      </c>
      <c r="L132" s="734">
        <v>66.890276219578269</v>
      </c>
      <c r="M132" s="734">
        <v>292</v>
      </c>
      <c r="N132" s="735">
        <v>19531.960656116855</v>
      </c>
    </row>
    <row r="133" spans="1:14" ht="14.45" customHeight="1" x14ac:dyDescent="0.2">
      <c r="A133" s="729" t="s">
        <v>582</v>
      </c>
      <c r="B133" s="730" t="s">
        <v>583</v>
      </c>
      <c r="C133" s="731" t="s">
        <v>607</v>
      </c>
      <c r="D133" s="732" t="s">
        <v>608</v>
      </c>
      <c r="E133" s="733">
        <v>50113001</v>
      </c>
      <c r="F133" s="732" t="s">
        <v>613</v>
      </c>
      <c r="G133" s="731" t="s">
        <v>614</v>
      </c>
      <c r="H133" s="731">
        <v>930608</v>
      </c>
      <c r="I133" s="731">
        <v>0</v>
      </c>
      <c r="J133" s="731" t="s">
        <v>810</v>
      </c>
      <c r="K133" s="731" t="s">
        <v>329</v>
      </c>
      <c r="L133" s="734">
        <v>148.99204643213801</v>
      </c>
      <c r="M133" s="734">
        <v>88</v>
      </c>
      <c r="N133" s="735">
        <v>13111.300086028145</v>
      </c>
    </row>
    <row r="134" spans="1:14" ht="14.45" customHeight="1" x14ac:dyDescent="0.2">
      <c r="A134" s="729" t="s">
        <v>582</v>
      </c>
      <c r="B134" s="730" t="s">
        <v>583</v>
      </c>
      <c r="C134" s="731" t="s">
        <v>607</v>
      </c>
      <c r="D134" s="732" t="s">
        <v>608</v>
      </c>
      <c r="E134" s="733">
        <v>50113001</v>
      </c>
      <c r="F134" s="732" t="s">
        <v>613</v>
      </c>
      <c r="G134" s="731" t="s">
        <v>614</v>
      </c>
      <c r="H134" s="731">
        <v>921017</v>
      </c>
      <c r="I134" s="731">
        <v>0</v>
      </c>
      <c r="J134" s="731" t="s">
        <v>648</v>
      </c>
      <c r="K134" s="731" t="s">
        <v>329</v>
      </c>
      <c r="L134" s="734">
        <v>42.668735946571587</v>
      </c>
      <c r="M134" s="734">
        <v>2</v>
      </c>
      <c r="N134" s="735">
        <v>85.337471893143174</v>
      </c>
    </row>
    <row r="135" spans="1:14" ht="14.45" customHeight="1" x14ac:dyDescent="0.2">
      <c r="A135" s="729" t="s">
        <v>582</v>
      </c>
      <c r="B135" s="730" t="s">
        <v>583</v>
      </c>
      <c r="C135" s="731" t="s">
        <v>607</v>
      </c>
      <c r="D135" s="732" t="s">
        <v>608</v>
      </c>
      <c r="E135" s="733">
        <v>50113001</v>
      </c>
      <c r="F135" s="732" t="s">
        <v>613</v>
      </c>
      <c r="G135" s="731" t="s">
        <v>614</v>
      </c>
      <c r="H135" s="731">
        <v>394072</v>
      </c>
      <c r="I135" s="731">
        <v>1000</v>
      </c>
      <c r="J135" s="731" t="s">
        <v>811</v>
      </c>
      <c r="K135" s="731" t="s">
        <v>329</v>
      </c>
      <c r="L135" s="734">
        <v>405.13522173294302</v>
      </c>
      <c r="M135" s="734">
        <v>17</v>
      </c>
      <c r="N135" s="735">
        <v>6887.2987694600315</v>
      </c>
    </row>
    <row r="136" spans="1:14" ht="14.45" customHeight="1" x14ac:dyDescent="0.2">
      <c r="A136" s="729" t="s">
        <v>582</v>
      </c>
      <c r="B136" s="730" t="s">
        <v>583</v>
      </c>
      <c r="C136" s="731" t="s">
        <v>607</v>
      </c>
      <c r="D136" s="732" t="s">
        <v>608</v>
      </c>
      <c r="E136" s="733">
        <v>50113001</v>
      </c>
      <c r="F136" s="732" t="s">
        <v>613</v>
      </c>
      <c r="G136" s="731" t="s">
        <v>614</v>
      </c>
      <c r="H136" s="731">
        <v>501062</v>
      </c>
      <c r="I136" s="731">
        <v>1000</v>
      </c>
      <c r="J136" s="731" t="s">
        <v>812</v>
      </c>
      <c r="K136" s="731" t="s">
        <v>813</v>
      </c>
      <c r="L136" s="734">
        <v>139.54277103404223</v>
      </c>
      <c r="M136" s="734">
        <v>5</v>
      </c>
      <c r="N136" s="735">
        <v>697.71385517021122</v>
      </c>
    </row>
    <row r="137" spans="1:14" ht="14.45" customHeight="1" x14ac:dyDescent="0.2">
      <c r="A137" s="729" t="s">
        <v>582</v>
      </c>
      <c r="B137" s="730" t="s">
        <v>583</v>
      </c>
      <c r="C137" s="731" t="s">
        <v>607</v>
      </c>
      <c r="D137" s="732" t="s">
        <v>608</v>
      </c>
      <c r="E137" s="733">
        <v>50113001</v>
      </c>
      <c r="F137" s="732" t="s">
        <v>613</v>
      </c>
      <c r="G137" s="731" t="s">
        <v>614</v>
      </c>
      <c r="H137" s="731">
        <v>397576</v>
      </c>
      <c r="I137" s="731">
        <v>0</v>
      </c>
      <c r="J137" s="731" t="s">
        <v>814</v>
      </c>
      <c r="K137" s="731" t="s">
        <v>329</v>
      </c>
      <c r="L137" s="734">
        <v>283.62446239446064</v>
      </c>
      <c r="M137" s="734">
        <v>3</v>
      </c>
      <c r="N137" s="735">
        <v>850.87338718338185</v>
      </c>
    </row>
    <row r="138" spans="1:14" ht="14.45" customHeight="1" x14ac:dyDescent="0.2">
      <c r="A138" s="729" t="s">
        <v>582</v>
      </c>
      <c r="B138" s="730" t="s">
        <v>583</v>
      </c>
      <c r="C138" s="731" t="s">
        <v>607</v>
      </c>
      <c r="D138" s="732" t="s">
        <v>608</v>
      </c>
      <c r="E138" s="733">
        <v>50113001</v>
      </c>
      <c r="F138" s="732" t="s">
        <v>613</v>
      </c>
      <c r="G138" s="731" t="s">
        <v>614</v>
      </c>
      <c r="H138" s="731">
        <v>900321</v>
      </c>
      <c r="I138" s="731">
        <v>0</v>
      </c>
      <c r="J138" s="731" t="s">
        <v>649</v>
      </c>
      <c r="K138" s="731" t="s">
        <v>329</v>
      </c>
      <c r="L138" s="734">
        <v>445.18725037658777</v>
      </c>
      <c r="M138" s="734">
        <v>2</v>
      </c>
      <c r="N138" s="735">
        <v>890.37450075317554</v>
      </c>
    </row>
    <row r="139" spans="1:14" ht="14.45" customHeight="1" x14ac:dyDescent="0.2">
      <c r="A139" s="729" t="s">
        <v>582</v>
      </c>
      <c r="B139" s="730" t="s">
        <v>583</v>
      </c>
      <c r="C139" s="731" t="s">
        <v>607</v>
      </c>
      <c r="D139" s="732" t="s">
        <v>608</v>
      </c>
      <c r="E139" s="733">
        <v>50113001</v>
      </c>
      <c r="F139" s="732" t="s">
        <v>613</v>
      </c>
      <c r="G139" s="731" t="s">
        <v>614</v>
      </c>
      <c r="H139" s="731">
        <v>501990</v>
      </c>
      <c r="I139" s="731">
        <v>0</v>
      </c>
      <c r="J139" s="731" t="s">
        <v>815</v>
      </c>
      <c r="K139" s="731" t="s">
        <v>329</v>
      </c>
      <c r="L139" s="734">
        <v>269.32296331589151</v>
      </c>
      <c r="M139" s="734">
        <v>7</v>
      </c>
      <c r="N139" s="735">
        <v>1885.2607432112404</v>
      </c>
    </row>
    <row r="140" spans="1:14" ht="14.45" customHeight="1" x14ac:dyDescent="0.2">
      <c r="A140" s="729" t="s">
        <v>582</v>
      </c>
      <c r="B140" s="730" t="s">
        <v>583</v>
      </c>
      <c r="C140" s="731" t="s">
        <v>607</v>
      </c>
      <c r="D140" s="732" t="s">
        <v>608</v>
      </c>
      <c r="E140" s="733">
        <v>50113001</v>
      </c>
      <c r="F140" s="732" t="s">
        <v>613</v>
      </c>
      <c r="G140" s="731" t="s">
        <v>614</v>
      </c>
      <c r="H140" s="731">
        <v>900427</v>
      </c>
      <c r="I140" s="731">
        <v>0</v>
      </c>
      <c r="J140" s="731" t="s">
        <v>651</v>
      </c>
      <c r="K140" s="731" t="s">
        <v>329</v>
      </c>
      <c r="L140" s="734">
        <v>82.252805366804751</v>
      </c>
      <c r="M140" s="734">
        <v>1</v>
      </c>
      <c r="N140" s="735">
        <v>82.252805366804751</v>
      </c>
    </row>
    <row r="141" spans="1:14" ht="14.45" customHeight="1" x14ac:dyDescent="0.2">
      <c r="A141" s="729" t="s">
        <v>582</v>
      </c>
      <c r="B141" s="730" t="s">
        <v>583</v>
      </c>
      <c r="C141" s="731" t="s">
        <v>607</v>
      </c>
      <c r="D141" s="732" t="s">
        <v>608</v>
      </c>
      <c r="E141" s="733">
        <v>50113001</v>
      </c>
      <c r="F141" s="732" t="s">
        <v>613</v>
      </c>
      <c r="G141" s="731" t="s">
        <v>614</v>
      </c>
      <c r="H141" s="731">
        <v>501779</v>
      </c>
      <c r="I141" s="731">
        <v>0</v>
      </c>
      <c r="J141" s="731" t="s">
        <v>816</v>
      </c>
      <c r="K141" s="731" t="s">
        <v>817</v>
      </c>
      <c r="L141" s="734">
        <v>254.20203893364499</v>
      </c>
      <c r="M141" s="734">
        <v>1</v>
      </c>
      <c r="N141" s="735">
        <v>254.20203893364499</v>
      </c>
    </row>
    <row r="142" spans="1:14" ht="14.45" customHeight="1" x14ac:dyDescent="0.2">
      <c r="A142" s="729" t="s">
        <v>582</v>
      </c>
      <c r="B142" s="730" t="s">
        <v>583</v>
      </c>
      <c r="C142" s="731" t="s">
        <v>607</v>
      </c>
      <c r="D142" s="732" t="s">
        <v>608</v>
      </c>
      <c r="E142" s="733">
        <v>50113001</v>
      </c>
      <c r="F142" s="732" t="s">
        <v>613</v>
      </c>
      <c r="G142" s="731" t="s">
        <v>614</v>
      </c>
      <c r="H142" s="731">
        <v>900892</v>
      </c>
      <c r="I142" s="731">
        <v>0</v>
      </c>
      <c r="J142" s="731" t="s">
        <v>818</v>
      </c>
      <c r="K142" s="731" t="s">
        <v>329</v>
      </c>
      <c r="L142" s="734">
        <v>229.32091655210272</v>
      </c>
      <c r="M142" s="734">
        <v>4</v>
      </c>
      <c r="N142" s="735">
        <v>917.28366620841086</v>
      </c>
    </row>
    <row r="143" spans="1:14" ht="14.45" customHeight="1" x14ac:dyDescent="0.2">
      <c r="A143" s="729" t="s">
        <v>582</v>
      </c>
      <c r="B143" s="730" t="s">
        <v>583</v>
      </c>
      <c r="C143" s="731" t="s">
        <v>607</v>
      </c>
      <c r="D143" s="732" t="s">
        <v>608</v>
      </c>
      <c r="E143" s="733">
        <v>50113001</v>
      </c>
      <c r="F143" s="732" t="s">
        <v>613</v>
      </c>
      <c r="G143" s="731" t="s">
        <v>614</v>
      </c>
      <c r="H143" s="731">
        <v>921296</v>
      </c>
      <c r="I143" s="731">
        <v>0</v>
      </c>
      <c r="J143" s="731" t="s">
        <v>819</v>
      </c>
      <c r="K143" s="731" t="s">
        <v>329</v>
      </c>
      <c r="L143" s="734">
        <v>343.19311862803374</v>
      </c>
      <c r="M143" s="734">
        <v>9</v>
      </c>
      <c r="N143" s="735">
        <v>3088.7380676523039</v>
      </c>
    </row>
    <row r="144" spans="1:14" ht="14.45" customHeight="1" x14ac:dyDescent="0.2">
      <c r="A144" s="729" t="s">
        <v>582</v>
      </c>
      <c r="B144" s="730" t="s">
        <v>583</v>
      </c>
      <c r="C144" s="731" t="s">
        <v>607</v>
      </c>
      <c r="D144" s="732" t="s">
        <v>608</v>
      </c>
      <c r="E144" s="733">
        <v>50113001</v>
      </c>
      <c r="F144" s="732" t="s">
        <v>613</v>
      </c>
      <c r="G144" s="731" t="s">
        <v>614</v>
      </c>
      <c r="H144" s="731">
        <v>921404</v>
      </c>
      <c r="I144" s="731">
        <v>0</v>
      </c>
      <c r="J144" s="731" t="s">
        <v>820</v>
      </c>
      <c r="K144" s="731" t="s">
        <v>329</v>
      </c>
      <c r="L144" s="734">
        <v>301.96172168571633</v>
      </c>
      <c r="M144" s="734">
        <v>4</v>
      </c>
      <c r="N144" s="735">
        <v>1207.8468867428653</v>
      </c>
    </row>
    <row r="145" spans="1:14" ht="14.45" customHeight="1" x14ac:dyDescent="0.2">
      <c r="A145" s="729" t="s">
        <v>582</v>
      </c>
      <c r="B145" s="730" t="s">
        <v>583</v>
      </c>
      <c r="C145" s="731" t="s">
        <v>607</v>
      </c>
      <c r="D145" s="732" t="s">
        <v>608</v>
      </c>
      <c r="E145" s="733">
        <v>50113001</v>
      </c>
      <c r="F145" s="732" t="s">
        <v>613</v>
      </c>
      <c r="G145" s="731" t="s">
        <v>614</v>
      </c>
      <c r="H145" s="731">
        <v>921573</v>
      </c>
      <c r="I145" s="731">
        <v>0</v>
      </c>
      <c r="J145" s="731" t="s">
        <v>821</v>
      </c>
      <c r="K145" s="731" t="s">
        <v>329</v>
      </c>
      <c r="L145" s="734">
        <v>341.18000970561974</v>
      </c>
      <c r="M145" s="734">
        <v>7</v>
      </c>
      <c r="N145" s="735">
        <v>2388.2600679393381</v>
      </c>
    </row>
    <row r="146" spans="1:14" ht="14.45" customHeight="1" x14ac:dyDescent="0.2">
      <c r="A146" s="729" t="s">
        <v>582</v>
      </c>
      <c r="B146" s="730" t="s">
        <v>583</v>
      </c>
      <c r="C146" s="731" t="s">
        <v>607</v>
      </c>
      <c r="D146" s="732" t="s">
        <v>608</v>
      </c>
      <c r="E146" s="733">
        <v>50113001</v>
      </c>
      <c r="F146" s="732" t="s">
        <v>613</v>
      </c>
      <c r="G146" s="731" t="s">
        <v>614</v>
      </c>
      <c r="H146" s="731">
        <v>921319</v>
      </c>
      <c r="I146" s="731">
        <v>0</v>
      </c>
      <c r="J146" s="731" t="s">
        <v>822</v>
      </c>
      <c r="K146" s="731" t="s">
        <v>329</v>
      </c>
      <c r="L146" s="734">
        <v>342.58280878997442</v>
      </c>
      <c r="M146" s="734">
        <v>4</v>
      </c>
      <c r="N146" s="735">
        <v>1370.3312351598977</v>
      </c>
    </row>
    <row r="147" spans="1:14" ht="14.45" customHeight="1" x14ac:dyDescent="0.2">
      <c r="A147" s="729" t="s">
        <v>582</v>
      </c>
      <c r="B147" s="730" t="s">
        <v>583</v>
      </c>
      <c r="C147" s="731" t="s">
        <v>607</v>
      </c>
      <c r="D147" s="732" t="s">
        <v>608</v>
      </c>
      <c r="E147" s="733">
        <v>50113001</v>
      </c>
      <c r="F147" s="732" t="s">
        <v>613</v>
      </c>
      <c r="G147" s="731" t="s">
        <v>614</v>
      </c>
      <c r="H147" s="731">
        <v>921412</v>
      </c>
      <c r="I147" s="731">
        <v>0</v>
      </c>
      <c r="J147" s="731" t="s">
        <v>653</v>
      </c>
      <c r="K147" s="731" t="s">
        <v>329</v>
      </c>
      <c r="L147" s="734">
        <v>59.542252635188156</v>
      </c>
      <c r="M147" s="734">
        <v>12</v>
      </c>
      <c r="N147" s="735">
        <v>714.50703162225784</v>
      </c>
    </row>
    <row r="148" spans="1:14" ht="14.45" customHeight="1" x14ac:dyDescent="0.2">
      <c r="A148" s="729" t="s">
        <v>582</v>
      </c>
      <c r="B148" s="730" t="s">
        <v>583</v>
      </c>
      <c r="C148" s="731" t="s">
        <v>607</v>
      </c>
      <c r="D148" s="732" t="s">
        <v>608</v>
      </c>
      <c r="E148" s="733">
        <v>50113001</v>
      </c>
      <c r="F148" s="732" t="s">
        <v>613</v>
      </c>
      <c r="G148" s="731" t="s">
        <v>614</v>
      </c>
      <c r="H148" s="731">
        <v>920254</v>
      </c>
      <c r="I148" s="731">
        <v>0</v>
      </c>
      <c r="J148" s="731" t="s">
        <v>823</v>
      </c>
      <c r="K148" s="731" t="s">
        <v>329</v>
      </c>
      <c r="L148" s="734">
        <v>61.649999999999984</v>
      </c>
      <c r="M148" s="734">
        <v>3</v>
      </c>
      <c r="N148" s="735">
        <v>184.94999999999996</v>
      </c>
    </row>
    <row r="149" spans="1:14" ht="14.45" customHeight="1" x14ac:dyDescent="0.2">
      <c r="A149" s="729" t="s">
        <v>582</v>
      </c>
      <c r="B149" s="730" t="s">
        <v>583</v>
      </c>
      <c r="C149" s="731" t="s">
        <v>607</v>
      </c>
      <c r="D149" s="732" t="s">
        <v>608</v>
      </c>
      <c r="E149" s="733">
        <v>50113001</v>
      </c>
      <c r="F149" s="732" t="s">
        <v>613</v>
      </c>
      <c r="G149" s="731" t="s">
        <v>697</v>
      </c>
      <c r="H149" s="731">
        <v>197125</v>
      </c>
      <c r="I149" s="731">
        <v>197125</v>
      </c>
      <c r="J149" s="731" t="s">
        <v>824</v>
      </c>
      <c r="K149" s="731" t="s">
        <v>825</v>
      </c>
      <c r="L149" s="734">
        <v>110</v>
      </c>
      <c r="M149" s="734">
        <v>5</v>
      </c>
      <c r="N149" s="735">
        <v>550</v>
      </c>
    </row>
    <row r="150" spans="1:14" ht="14.45" customHeight="1" x14ac:dyDescent="0.2">
      <c r="A150" s="729" t="s">
        <v>582</v>
      </c>
      <c r="B150" s="730" t="s">
        <v>583</v>
      </c>
      <c r="C150" s="731" t="s">
        <v>607</v>
      </c>
      <c r="D150" s="732" t="s">
        <v>608</v>
      </c>
      <c r="E150" s="733">
        <v>50113001</v>
      </c>
      <c r="F150" s="732" t="s">
        <v>613</v>
      </c>
      <c r="G150" s="731" t="s">
        <v>614</v>
      </c>
      <c r="H150" s="731">
        <v>185812</v>
      </c>
      <c r="I150" s="731">
        <v>85812</v>
      </c>
      <c r="J150" s="731" t="s">
        <v>826</v>
      </c>
      <c r="K150" s="731" t="s">
        <v>827</v>
      </c>
      <c r="L150" s="734">
        <v>30.54</v>
      </c>
      <c r="M150" s="734">
        <v>2</v>
      </c>
      <c r="N150" s="735">
        <v>61.08</v>
      </c>
    </row>
    <row r="151" spans="1:14" ht="14.45" customHeight="1" x14ac:dyDescent="0.2">
      <c r="A151" s="729" t="s">
        <v>582</v>
      </c>
      <c r="B151" s="730" t="s">
        <v>583</v>
      </c>
      <c r="C151" s="731" t="s">
        <v>607</v>
      </c>
      <c r="D151" s="732" t="s">
        <v>608</v>
      </c>
      <c r="E151" s="733">
        <v>50113001</v>
      </c>
      <c r="F151" s="732" t="s">
        <v>613</v>
      </c>
      <c r="G151" s="731" t="s">
        <v>614</v>
      </c>
      <c r="H151" s="731">
        <v>189997</v>
      </c>
      <c r="I151" s="731">
        <v>89997</v>
      </c>
      <c r="J151" s="731" t="s">
        <v>655</v>
      </c>
      <c r="K151" s="731" t="s">
        <v>656</v>
      </c>
      <c r="L151" s="734">
        <v>191.05999999999997</v>
      </c>
      <c r="M151" s="734">
        <v>14</v>
      </c>
      <c r="N151" s="735">
        <v>2674.8399999999997</v>
      </c>
    </row>
    <row r="152" spans="1:14" ht="14.45" customHeight="1" x14ac:dyDescent="0.2">
      <c r="A152" s="729" t="s">
        <v>582</v>
      </c>
      <c r="B152" s="730" t="s">
        <v>583</v>
      </c>
      <c r="C152" s="731" t="s">
        <v>607</v>
      </c>
      <c r="D152" s="732" t="s">
        <v>608</v>
      </c>
      <c r="E152" s="733">
        <v>50113001</v>
      </c>
      <c r="F152" s="732" t="s">
        <v>613</v>
      </c>
      <c r="G152" s="731" t="s">
        <v>614</v>
      </c>
      <c r="H152" s="731">
        <v>184449</v>
      </c>
      <c r="I152" s="731">
        <v>84449</v>
      </c>
      <c r="J152" s="731" t="s">
        <v>828</v>
      </c>
      <c r="K152" s="731" t="s">
        <v>829</v>
      </c>
      <c r="L152" s="734">
        <v>87.325999999999993</v>
      </c>
      <c r="M152" s="734">
        <v>5</v>
      </c>
      <c r="N152" s="735">
        <v>436.63</v>
      </c>
    </row>
    <row r="153" spans="1:14" ht="14.45" customHeight="1" x14ac:dyDescent="0.2">
      <c r="A153" s="729" t="s">
        <v>582</v>
      </c>
      <c r="B153" s="730" t="s">
        <v>583</v>
      </c>
      <c r="C153" s="731" t="s">
        <v>607</v>
      </c>
      <c r="D153" s="732" t="s">
        <v>608</v>
      </c>
      <c r="E153" s="733">
        <v>50113001</v>
      </c>
      <c r="F153" s="732" t="s">
        <v>613</v>
      </c>
      <c r="G153" s="731" t="s">
        <v>614</v>
      </c>
      <c r="H153" s="731">
        <v>231541</v>
      </c>
      <c r="I153" s="731">
        <v>231541</v>
      </c>
      <c r="J153" s="731" t="s">
        <v>830</v>
      </c>
      <c r="K153" s="731" t="s">
        <v>831</v>
      </c>
      <c r="L153" s="734">
        <v>80.692222222222227</v>
      </c>
      <c r="M153" s="734">
        <v>9</v>
      </c>
      <c r="N153" s="735">
        <v>726.23</v>
      </c>
    </row>
    <row r="154" spans="1:14" ht="14.45" customHeight="1" x14ac:dyDescent="0.2">
      <c r="A154" s="729" t="s">
        <v>582</v>
      </c>
      <c r="B154" s="730" t="s">
        <v>583</v>
      </c>
      <c r="C154" s="731" t="s">
        <v>607</v>
      </c>
      <c r="D154" s="732" t="s">
        <v>608</v>
      </c>
      <c r="E154" s="733">
        <v>50113001</v>
      </c>
      <c r="F154" s="732" t="s">
        <v>613</v>
      </c>
      <c r="G154" s="731" t="s">
        <v>614</v>
      </c>
      <c r="H154" s="731">
        <v>237329</v>
      </c>
      <c r="I154" s="731">
        <v>237329</v>
      </c>
      <c r="J154" s="731" t="s">
        <v>832</v>
      </c>
      <c r="K154" s="731" t="s">
        <v>833</v>
      </c>
      <c r="L154" s="734">
        <v>108.64000000000001</v>
      </c>
      <c r="M154" s="734">
        <v>5</v>
      </c>
      <c r="N154" s="735">
        <v>543.20000000000005</v>
      </c>
    </row>
    <row r="155" spans="1:14" ht="14.45" customHeight="1" x14ac:dyDescent="0.2">
      <c r="A155" s="729" t="s">
        <v>582</v>
      </c>
      <c r="B155" s="730" t="s">
        <v>583</v>
      </c>
      <c r="C155" s="731" t="s">
        <v>607</v>
      </c>
      <c r="D155" s="732" t="s">
        <v>608</v>
      </c>
      <c r="E155" s="733">
        <v>50113001</v>
      </c>
      <c r="F155" s="732" t="s">
        <v>613</v>
      </c>
      <c r="G155" s="731" t="s">
        <v>614</v>
      </c>
      <c r="H155" s="731">
        <v>116595</v>
      </c>
      <c r="I155" s="731">
        <v>16595</v>
      </c>
      <c r="J155" s="731" t="s">
        <v>834</v>
      </c>
      <c r="K155" s="731" t="s">
        <v>835</v>
      </c>
      <c r="L155" s="734">
        <v>93.29000000000002</v>
      </c>
      <c r="M155" s="734">
        <v>9</v>
      </c>
      <c r="N155" s="735">
        <v>839.61000000000013</v>
      </c>
    </row>
    <row r="156" spans="1:14" ht="14.45" customHeight="1" x14ac:dyDescent="0.2">
      <c r="A156" s="729" t="s">
        <v>582</v>
      </c>
      <c r="B156" s="730" t="s">
        <v>583</v>
      </c>
      <c r="C156" s="731" t="s">
        <v>607</v>
      </c>
      <c r="D156" s="732" t="s">
        <v>608</v>
      </c>
      <c r="E156" s="733">
        <v>50113001</v>
      </c>
      <c r="F156" s="732" t="s">
        <v>613</v>
      </c>
      <c r="G156" s="731" t="s">
        <v>614</v>
      </c>
      <c r="H156" s="731">
        <v>225169</v>
      </c>
      <c r="I156" s="731">
        <v>225169</v>
      </c>
      <c r="J156" s="731" t="s">
        <v>836</v>
      </c>
      <c r="K156" s="731" t="s">
        <v>837</v>
      </c>
      <c r="L156" s="734">
        <v>44.45000000000001</v>
      </c>
      <c r="M156" s="734">
        <v>1</v>
      </c>
      <c r="N156" s="735">
        <v>44.45000000000001</v>
      </c>
    </row>
    <row r="157" spans="1:14" ht="14.45" customHeight="1" x14ac:dyDescent="0.2">
      <c r="A157" s="729" t="s">
        <v>582</v>
      </c>
      <c r="B157" s="730" t="s">
        <v>583</v>
      </c>
      <c r="C157" s="731" t="s">
        <v>607</v>
      </c>
      <c r="D157" s="732" t="s">
        <v>608</v>
      </c>
      <c r="E157" s="733">
        <v>50113001</v>
      </c>
      <c r="F157" s="732" t="s">
        <v>613</v>
      </c>
      <c r="G157" s="731" t="s">
        <v>614</v>
      </c>
      <c r="H157" s="731">
        <v>100502</v>
      </c>
      <c r="I157" s="731">
        <v>502</v>
      </c>
      <c r="J157" s="731" t="s">
        <v>657</v>
      </c>
      <c r="K157" s="731" t="s">
        <v>838</v>
      </c>
      <c r="L157" s="734">
        <v>267.78999999999996</v>
      </c>
      <c r="M157" s="734">
        <v>2</v>
      </c>
      <c r="N157" s="735">
        <v>535.57999999999993</v>
      </c>
    </row>
    <row r="158" spans="1:14" ht="14.45" customHeight="1" x14ac:dyDescent="0.2">
      <c r="A158" s="729" t="s">
        <v>582</v>
      </c>
      <c r="B158" s="730" t="s">
        <v>583</v>
      </c>
      <c r="C158" s="731" t="s">
        <v>607</v>
      </c>
      <c r="D158" s="732" t="s">
        <v>608</v>
      </c>
      <c r="E158" s="733">
        <v>50113001</v>
      </c>
      <c r="F158" s="732" t="s">
        <v>613</v>
      </c>
      <c r="G158" s="731" t="s">
        <v>614</v>
      </c>
      <c r="H158" s="731">
        <v>102684</v>
      </c>
      <c r="I158" s="731">
        <v>2684</v>
      </c>
      <c r="J158" s="731" t="s">
        <v>657</v>
      </c>
      <c r="K158" s="731" t="s">
        <v>658</v>
      </c>
      <c r="L158" s="734">
        <v>113.37</v>
      </c>
      <c r="M158" s="734">
        <v>6</v>
      </c>
      <c r="N158" s="735">
        <v>680.22</v>
      </c>
    </row>
    <row r="159" spans="1:14" ht="14.45" customHeight="1" x14ac:dyDescent="0.2">
      <c r="A159" s="729" t="s">
        <v>582</v>
      </c>
      <c r="B159" s="730" t="s">
        <v>583</v>
      </c>
      <c r="C159" s="731" t="s">
        <v>607</v>
      </c>
      <c r="D159" s="732" t="s">
        <v>608</v>
      </c>
      <c r="E159" s="733">
        <v>50113001</v>
      </c>
      <c r="F159" s="732" t="s">
        <v>613</v>
      </c>
      <c r="G159" s="731" t="s">
        <v>697</v>
      </c>
      <c r="H159" s="731">
        <v>239964</v>
      </c>
      <c r="I159" s="731">
        <v>239964</v>
      </c>
      <c r="J159" s="731" t="s">
        <v>839</v>
      </c>
      <c r="K159" s="731" t="s">
        <v>840</v>
      </c>
      <c r="L159" s="734">
        <v>67.310000000000016</v>
      </c>
      <c r="M159" s="734">
        <v>7</v>
      </c>
      <c r="N159" s="735">
        <v>471.17000000000007</v>
      </c>
    </row>
    <row r="160" spans="1:14" ht="14.45" customHeight="1" x14ac:dyDescent="0.2">
      <c r="A160" s="729" t="s">
        <v>582</v>
      </c>
      <c r="B160" s="730" t="s">
        <v>583</v>
      </c>
      <c r="C160" s="731" t="s">
        <v>607</v>
      </c>
      <c r="D160" s="732" t="s">
        <v>608</v>
      </c>
      <c r="E160" s="733">
        <v>50113001</v>
      </c>
      <c r="F160" s="732" t="s">
        <v>613</v>
      </c>
      <c r="G160" s="731" t="s">
        <v>697</v>
      </c>
      <c r="H160" s="731">
        <v>127737</v>
      </c>
      <c r="I160" s="731">
        <v>127737</v>
      </c>
      <c r="J160" s="731" t="s">
        <v>839</v>
      </c>
      <c r="K160" s="731" t="s">
        <v>840</v>
      </c>
      <c r="L160" s="734">
        <v>67.39</v>
      </c>
      <c r="M160" s="734">
        <v>1</v>
      </c>
      <c r="N160" s="735">
        <v>67.39</v>
      </c>
    </row>
    <row r="161" spans="1:14" ht="14.45" customHeight="1" x14ac:dyDescent="0.2">
      <c r="A161" s="729" t="s">
        <v>582</v>
      </c>
      <c r="B161" s="730" t="s">
        <v>583</v>
      </c>
      <c r="C161" s="731" t="s">
        <v>607</v>
      </c>
      <c r="D161" s="732" t="s">
        <v>608</v>
      </c>
      <c r="E161" s="733">
        <v>50113001</v>
      </c>
      <c r="F161" s="732" t="s">
        <v>613</v>
      </c>
      <c r="G161" s="731" t="s">
        <v>614</v>
      </c>
      <c r="H161" s="731">
        <v>118656</v>
      </c>
      <c r="I161" s="731">
        <v>118656</v>
      </c>
      <c r="J161" s="731" t="s">
        <v>841</v>
      </c>
      <c r="K161" s="731" t="s">
        <v>842</v>
      </c>
      <c r="L161" s="734">
        <v>662.54</v>
      </c>
      <c r="M161" s="734">
        <v>2</v>
      </c>
      <c r="N161" s="735">
        <v>1325.08</v>
      </c>
    </row>
    <row r="162" spans="1:14" ht="14.45" customHeight="1" x14ac:dyDescent="0.2">
      <c r="A162" s="729" t="s">
        <v>582</v>
      </c>
      <c r="B162" s="730" t="s">
        <v>583</v>
      </c>
      <c r="C162" s="731" t="s">
        <v>607</v>
      </c>
      <c r="D162" s="732" t="s">
        <v>608</v>
      </c>
      <c r="E162" s="733">
        <v>50113001</v>
      </c>
      <c r="F162" s="732" t="s">
        <v>613</v>
      </c>
      <c r="G162" s="731" t="s">
        <v>614</v>
      </c>
      <c r="H162" s="731">
        <v>119686</v>
      </c>
      <c r="I162" s="731">
        <v>119686</v>
      </c>
      <c r="J162" s="731" t="s">
        <v>659</v>
      </c>
      <c r="K162" s="731" t="s">
        <v>660</v>
      </c>
      <c r="L162" s="734">
        <v>62.997000000000028</v>
      </c>
      <c r="M162" s="734">
        <v>10</v>
      </c>
      <c r="N162" s="735">
        <v>629.97000000000025</v>
      </c>
    </row>
    <row r="163" spans="1:14" ht="14.45" customHeight="1" x14ac:dyDescent="0.2">
      <c r="A163" s="729" t="s">
        <v>582</v>
      </c>
      <c r="B163" s="730" t="s">
        <v>583</v>
      </c>
      <c r="C163" s="731" t="s">
        <v>607</v>
      </c>
      <c r="D163" s="732" t="s">
        <v>608</v>
      </c>
      <c r="E163" s="733">
        <v>50113001</v>
      </c>
      <c r="F163" s="732" t="s">
        <v>613</v>
      </c>
      <c r="G163" s="731" t="s">
        <v>614</v>
      </c>
      <c r="H163" s="731">
        <v>239549</v>
      </c>
      <c r="I163" s="731">
        <v>239549</v>
      </c>
      <c r="J163" s="731" t="s">
        <v>843</v>
      </c>
      <c r="K163" s="731" t="s">
        <v>844</v>
      </c>
      <c r="L163" s="734">
        <v>56.729999999999983</v>
      </c>
      <c r="M163" s="734">
        <v>1</v>
      </c>
      <c r="N163" s="735">
        <v>56.729999999999983</v>
      </c>
    </row>
    <row r="164" spans="1:14" ht="14.45" customHeight="1" x14ac:dyDescent="0.2">
      <c r="A164" s="729" t="s">
        <v>582</v>
      </c>
      <c r="B164" s="730" t="s">
        <v>583</v>
      </c>
      <c r="C164" s="731" t="s">
        <v>607</v>
      </c>
      <c r="D164" s="732" t="s">
        <v>608</v>
      </c>
      <c r="E164" s="733">
        <v>50113001</v>
      </c>
      <c r="F164" s="732" t="s">
        <v>613</v>
      </c>
      <c r="G164" s="731" t="s">
        <v>614</v>
      </c>
      <c r="H164" s="731">
        <v>100513</v>
      </c>
      <c r="I164" s="731">
        <v>513</v>
      </c>
      <c r="J164" s="731" t="s">
        <v>845</v>
      </c>
      <c r="K164" s="731" t="s">
        <v>833</v>
      </c>
      <c r="L164" s="734">
        <v>54.781199999999998</v>
      </c>
      <c r="M164" s="734">
        <v>25</v>
      </c>
      <c r="N164" s="735">
        <v>1369.53</v>
      </c>
    </row>
    <row r="165" spans="1:14" ht="14.45" customHeight="1" x14ac:dyDescent="0.2">
      <c r="A165" s="729" t="s">
        <v>582</v>
      </c>
      <c r="B165" s="730" t="s">
        <v>583</v>
      </c>
      <c r="C165" s="731" t="s">
        <v>607</v>
      </c>
      <c r="D165" s="732" t="s">
        <v>608</v>
      </c>
      <c r="E165" s="733">
        <v>50113001</v>
      </c>
      <c r="F165" s="732" t="s">
        <v>613</v>
      </c>
      <c r="G165" s="731" t="s">
        <v>614</v>
      </c>
      <c r="H165" s="731">
        <v>501605</v>
      </c>
      <c r="I165" s="731">
        <v>0</v>
      </c>
      <c r="J165" s="731" t="s">
        <v>846</v>
      </c>
      <c r="K165" s="731" t="s">
        <v>847</v>
      </c>
      <c r="L165" s="734">
        <v>2984.9600000000005</v>
      </c>
      <c r="M165" s="734">
        <v>3</v>
      </c>
      <c r="N165" s="735">
        <v>8954.880000000001</v>
      </c>
    </row>
    <row r="166" spans="1:14" ht="14.45" customHeight="1" x14ac:dyDescent="0.2">
      <c r="A166" s="729" t="s">
        <v>582</v>
      </c>
      <c r="B166" s="730" t="s">
        <v>583</v>
      </c>
      <c r="C166" s="731" t="s">
        <v>607</v>
      </c>
      <c r="D166" s="732" t="s">
        <v>608</v>
      </c>
      <c r="E166" s="733">
        <v>50113001</v>
      </c>
      <c r="F166" s="732" t="s">
        <v>613</v>
      </c>
      <c r="G166" s="731" t="s">
        <v>614</v>
      </c>
      <c r="H166" s="731">
        <v>498745</v>
      </c>
      <c r="I166" s="731">
        <v>9999999</v>
      </c>
      <c r="J166" s="731" t="s">
        <v>848</v>
      </c>
      <c r="K166" s="731" t="s">
        <v>849</v>
      </c>
      <c r="L166" s="734">
        <v>888.42000000000007</v>
      </c>
      <c r="M166" s="734">
        <v>1</v>
      </c>
      <c r="N166" s="735">
        <v>888.42000000000007</v>
      </c>
    </row>
    <row r="167" spans="1:14" ht="14.45" customHeight="1" x14ac:dyDescent="0.2">
      <c r="A167" s="729" t="s">
        <v>582</v>
      </c>
      <c r="B167" s="730" t="s">
        <v>583</v>
      </c>
      <c r="C167" s="731" t="s">
        <v>607</v>
      </c>
      <c r="D167" s="732" t="s">
        <v>608</v>
      </c>
      <c r="E167" s="733">
        <v>50113001</v>
      </c>
      <c r="F167" s="732" t="s">
        <v>613</v>
      </c>
      <c r="G167" s="731" t="s">
        <v>614</v>
      </c>
      <c r="H167" s="731">
        <v>848467</v>
      </c>
      <c r="I167" s="731">
        <v>162306</v>
      </c>
      <c r="J167" s="731" t="s">
        <v>850</v>
      </c>
      <c r="K167" s="731" t="s">
        <v>728</v>
      </c>
      <c r="L167" s="734">
        <v>135.95999999999998</v>
      </c>
      <c r="M167" s="734">
        <v>0.18</v>
      </c>
      <c r="N167" s="735">
        <v>24.472799999999996</v>
      </c>
    </row>
    <row r="168" spans="1:14" ht="14.45" customHeight="1" x14ac:dyDescent="0.2">
      <c r="A168" s="729" t="s">
        <v>582</v>
      </c>
      <c r="B168" s="730" t="s">
        <v>583</v>
      </c>
      <c r="C168" s="731" t="s">
        <v>607</v>
      </c>
      <c r="D168" s="732" t="s">
        <v>608</v>
      </c>
      <c r="E168" s="733">
        <v>50113001</v>
      </c>
      <c r="F168" s="732" t="s">
        <v>613</v>
      </c>
      <c r="G168" s="731" t="s">
        <v>614</v>
      </c>
      <c r="H168" s="731">
        <v>994031</v>
      </c>
      <c r="I168" s="731">
        <v>0</v>
      </c>
      <c r="J168" s="731" t="s">
        <v>851</v>
      </c>
      <c r="K168" s="731" t="s">
        <v>329</v>
      </c>
      <c r="L168" s="734">
        <v>9.9999998256414986E-3</v>
      </c>
      <c r="M168" s="734">
        <v>19</v>
      </c>
      <c r="N168" s="735">
        <v>0.18999999668718848</v>
      </c>
    </row>
    <row r="169" spans="1:14" ht="14.45" customHeight="1" x14ac:dyDescent="0.2">
      <c r="A169" s="729" t="s">
        <v>582</v>
      </c>
      <c r="B169" s="730" t="s">
        <v>583</v>
      </c>
      <c r="C169" s="731" t="s">
        <v>607</v>
      </c>
      <c r="D169" s="732" t="s">
        <v>608</v>
      </c>
      <c r="E169" s="733">
        <v>50113001</v>
      </c>
      <c r="F169" s="732" t="s">
        <v>613</v>
      </c>
      <c r="G169" s="731" t="s">
        <v>614</v>
      </c>
      <c r="H169" s="731">
        <v>226003</v>
      </c>
      <c r="I169" s="731">
        <v>226003</v>
      </c>
      <c r="J169" s="731" t="s">
        <v>852</v>
      </c>
      <c r="K169" s="731" t="s">
        <v>853</v>
      </c>
      <c r="L169" s="734">
        <v>226.68</v>
      </c>
      <c r="M169" s="734">
        <v>1</v>
      </c>
      <c r="N169" s="735">
        <v>226.68</v>
      </c>
    </row>
    <row r="170" spans="1:14" ht="14.45" customHeight="1" x14ac:dyDescent="0.2">
      <c r="A170" s="729" t="s">
        <v>582</v>
      </c>
      <c r="B170" s="730" t="s">
        <v>583</v>
      </c>
      <c r="C170" s="731" t="s">
        <v>607</v>
      </c>
      <c r="D170" s="732" t="s">
        <v>608</v>
      </c>
      <c r="E170" s="733">
        <v>50113001</v>
      </c>
      <c r="F170" s="732" t="s">
        <v>613</v>
      </c>
      <c r="G170" s="731" t="s">
        <v>697</v>
      </c>
      <c r="H170" s="731">
        <v>100536</v>
      </c>
      <c r="I170" s="731">
        <v>536</v>
      </c>
      <c r="J170" s="731" t="s">
        <v>854</v>
      </c>
      <c r="K170" s="731" t="s">
        <v>618</v>
      </c>
      <c r="L170" s="734">
        <v>49.32</v>
      </c>
      <c r="M170" s="734">
        <v>25</v>
      </c>
      <c r="N170" s="735">
        <v>1233</v>
      </c>
    </row>
    <row r="171" spans="1:14" ht="14.45" customHeight="1" x14ac:dyDescent="0.2">
      <c r="A171" s="729" t="s">
        <v>582</v>
      </c>
      <c r="B171" s="730" t="s">
        <v>583</v>
      </c>
      <c r="C171" s="731" t="s">
        <v>607</v>
      </c>
      <c r="D171" s="732" t="s">
        <v>608</v>
      </c>
      <c r="E171" s="733">
        <v>50113001</v>
      </c>
      <c r="F171" s="732" t="s">
        <v>613</v>
      </c>
      <c r="G171" s="731" t="s">
        <v>697</v>
      </c>
      <c r="H171" s="731">
        <v>107981</v>
      </c>
      <c r="I171" s="731">
        <v>7981</v>
      </c>
      <c r="J171" s="731" t="s">
        <v>855</v>
      </c>
      <c r="K171" s="731" t="s">
        <v>856</v>
      </c>
      <c r="L171" s="734">
        <v>41.269999999999996</v>
      </c>
      <c r="M171" s="734">
        <v>2</v>
      </c>
      <c r="N171" s="735">
        <v>82.539999999999992</v>
      </c>
    </row>
    <row r="172" spans="1:14" ht="14.45" customHeight="1" x14ac:dyDescent="0.2">
      <c r="A172" s="729" t="s">
        <v>582</v>
      </c>
      <c r="B172" s="730" t="s">
        <v>583</v>
      </c>
      <c r="C172" s="731" t="s">
        <v>607</v>
      </c>
      <c r="D172" s="732" t="s">
        <v>608</v>
      </c>
      <c r="E172" s="733">
        <v>50113001</v>
      </c>
      <c r="F172" s="732" t="s">
        <v>613</v>
      </c>
      <c r="G172" s="731" t="s">
        <v>614</v>
      </c>
      <c r="H172" s="731">
        <v>845031</v>
      </c>
      <c r="I172" s="731">
        <v>101113</v>
      </c>
      <c r="J172" s="731" t="s">
        <v>857</v>
      </c>
      <c r="K172" s="731" t="s">
        <v>858</v>
      </c>
      <c r="L172" s="734">
        <v>107.79</v>
      </c>
      <c r="M172" s="734">
        <v>1</v>
      </c>
      <c r="N172" s="735">
        <v>107.79</v>
      </c>
    </row>
    <row r="173" spans="1:14" ht="14.45" customHeight="1" x14ac:dyDescent="0.2">
      <c r="A173" s="729" t="s">
        <v>582</v>
      </c>
      <c r="B173" s="730" t="s">
        <v>583</v>
      </c>
      <c r="C173" s="731" t="s">
        <v>607</v>
      </c>
      <c r="D173" s="732" t="s">
        <v>608</v>
      </c>
      <c r="E173" s="733">
        <v>50113001</v>
      </c>
      <c r="F173" s="732" t="s">
        <v>613</v>
      </c>
      <c r="G173" s="731" t="s">
        <v>614</v>
      </c>
      <c r="H173" s="731">
        <v>992584</v>
      </c>
      <c r="I173" s="731">
        <v>0</v>
      </c>
      <c r="J173" s="731" t="s">
        <v>859</v>
      </c>
      <c r="K173" s="731" t="s">
        <v>329</v>
      </c>
      <c r="L173" s="734">
        <v>508.44</v>
      </c>
      <c r="M173" s="734">
        <v>1</v>
      </c>
      <c r="N173" s="735">
        <v>508.44</v>
      </c>
    </row>
    <row r="174" spans="1:14" ht="14.45" customHeight="1" x14ac:dyDescent="0.2">
      <c r="A174" s="729" t="s">
        <v>582</v>
      </c>
      <c r="B174" s="730" t="s">
        <v>583</v>
      </c>
      <c r="C174" s="731" t="s">
        <v>607</v>
      </c>
      <c r="D174" s="732" t="s">
        <v>608</v>
      </c>
      <c r="E174" s="733">
        <v>50113001</v>
      </c>
      <c r="F174" s="732" t="s">
        <v>613</v>
      </c>
      <c r="G174" s="731" t="s">
        <v>614</v>
      </c>
      <c r="H174" s="731">
        <v>183668</v>
      </c>
      <c r="I174" s="731">
        <v>183668</v>
      </c>
      <c r="J174" s="731" t="s">
        <v>860</v>
      </c>
      <c r="K174" s="731" t="s">
        <v>861</v>
      </c>
      <c r="L174" s="734">
        <v>72.66</v>
      </c>
      <c r="M174" s="734">
        <v>1</v>
      </c>
      <c r="N174" s="735">
        <v>72.66</v>
      </c>
    </row>
    <row r="175" spans="1:14" ht="14.45" customHeight="1" x14ac:dyDescent="0.2">
      <c r="A175" s="729" t="s">
        <v>582</v>
      </c>
      <c r="B175" s="730" t="s">
        <v>583</v>
      </c>
      <c r="C175" s="731" t="s">
        <v>607</v>
      </c>
      <c r="D175" s="732" t="s">
        <v>608</v>
      </c>
      <c r="E175" s="733">
        <v>50113001</v>
      </c>
      <c r="F175" s="732" t="s">
        <v>613</v>
      </c>
      <c r="G175" s="731" t="s">
        <v>614</v>
      </c>
      <c r="H175" s="731">
        <v>100874</v>
      </c>
      <c r="I175" s="731">
        <v>874</v>
      </c>
      <c r="J175" s="731" t="s">
        <v>862</v>
      </c>
      <c r="K175" s="731" t="s">
        <v>863</v>
      </c>
      <c r="L175" s="734">
        <v>83.907692307692301</v>
      </c>
      <c r="M175" s="734">
        <v>13</v>
      </c>
      <c r="N175" s="735">
        <v>1090.8</v>
      </c>
    </row>
    <row r="176" spans="1:14" ht="14.45" customHeight="1" x14ac:dyDescent="0.2">
      <c r="A176" s="729" t="s">
        <v>582</v>
      </c>
      <c r="B176" s="730" t="s">
        <v>583</v>
      </c>
      <c r="C176" s="731" t="s">
        <v>607</v>
      </c>
      <c r="D176" s="732" t="s">
        <v>608</v>
      </c>
      <c r="E176" s="733">
        <v>50113001</v>
      </c>
      <c r="F176" s="732" t="s">
        <v>613</v>
      </c>
      <c r="G176" s="731" t="s">
        <v>614</v>
      </c>
      <c r="H176" s="731">
        <v>102668</v>
      </c>
      <c r="I176" s="731">
        <v>2668</v>
      </c>
      <c r="J176" s="731" t="s">
        <v>864</v>
      </c>
      <c r="K176" s="731" t="s">
        <v>865</v>
      </c>
      <c r="L176" s="734">
        <v>33.24666666666667</v>
      </c>
      <c r="M176" s="734">
        <v>6</v>
      </c>
      <c r="N176" s="735">
        <v>199.48000000000002</v>
      </c>
    </row>
    <row r="177" spans="1:14" ht="14.45" customHeight="1" x14ac:dyDescent="0.2">
      <c r="A177" s="729" t="s">
        <v>582</v>
      </c>
      <c r="B177" s="730" t="s">
        <v>583</v>
      </c>
      <c r="C177" s="731" t="s">
        <v>607</v>
      </c>
      <c r="D177" s="732" t="s">
        <v>608</v>
      </c>
      <c r="E177" s="733">
        <v>50113001</v>
      </c>
      <c r="F177" s="732" t="s">
        <v>613</v>
      </c>
      <c r="G177" s="731" t="s">
        <v>614</v>
      </c>
      <c r="H177" s="731">
        <v>200863</v>
      </c>
      <c r="I177" s="731">
        <v>200863</v>
      </c>
      <c r="J177" s="731" t="s">
        <v>663</v>
      </c>
      <c r="K177" s="731" t="s">
        <v>664</v>
      </c>
      <c r="L177" s="734">
        <v>85.013505154639191</v>
      </c>
      <c r="M177" s="734">
        <v>97</v>
      </c>
      <c r="N177" s="735">
        <v>8246.3100000000013</v>
      </c>
    </row>
    <row r="178" spans="1:14" ht="14.45" customHeight="1" x14ac:dyDescent="0.2">
      <c r="A178" s="729" t="s">
        <v>582</v>
      </c>
      <c r="B178" s="730" t="s">
        <v>583</v>
      </c>
      <c r="C178" s="731" t="s">
        <v>607</v>
      </c>
      <c r="D178" s="732" t="s">
        <v>608</v>
      </c>
      <c r="E178" s="733">
        <v>50113001</v>
      </c>
      <c r="F178" s="732" t="s">
        <v>613</v>
      </c>
      <c r="G178" s="731" t="s">
        <v>614</v>
      </c>
      <c r="H178" s="731">
        <v>100876</v>
      </c>
      <c r="I178" s="731">
        <v>876</v>
      </c>
      <c r="J178" s="731" t="s">
        <v>663</v>
      </c>
      <c r="K178" s="731" t="s">
        <v>863</v>
      </c>
      <c r="L178" s="734">
        <v>75.22</v>
      </c>
      <c r="M178" s="734">
        <v>1</v>
      </c>
      <c r="N178" s="735">
        <v>75.22</v>
      </c>
    </row>
    <row r="179" spans="1:14" ht="14.45" customHeight="1" x14ac:dyDescent="0.2">
      <c r="A179" s="729" t="s">
        <v>582</v>
      </c>
      <c r="B179" s="730" t="s">
        <v>583</v>
      </c>
      <c r="C179" s="731" t="s">
        <v>607</v>
      </c>
      <c r="D179" s="732" t="s">
        <v>608</v>
      </c>
      <c r="E179" s="733">
        <v>50113001</v>
      </c>
      <c r="F179" s="732" t="s">
        <v>613</v>
      </c>
      <c r="G179" s="731" t="s">
        <v>697</v>
      </c>
      <c r="H179" s="731">
        <v>157871</v>
      </c>
      <c r="I179" s="731">
        <v>157871</v>
      </c>
      <c r="J179" s="731" t="s">
        <v>866</v>
      </c>
      <c r="K179" s="731" t="s">
        <v>867</v>
      </c>
      <c r="L179" s="734">
        <v>285.44088888888888</v>
      </c>
      <c r="M179" s="734">
        <v>9</v>
      </c>
      <c r="N179" s="735">
        <v>2568.9679999999998</v>
      </c>
    </row>
    <row r="180" spans="1:14" ht="14.45" customHeight="1" x14ac:dyDescent="0.2">
      <c r="A180" s="729" t="s">
        <v>582</v>
      </c>
      <c r="B180" s="730" t="s">
        <v>583</v>
      </c>
      <c r="C180" s="731" t="s">
        <v>607</v>
      </c>
      <c r="D180" s="732" t="s">
        <v>608</v>
      </c>
      <c r="E180" s="733">
        <v>50113001</v>
      </c>
      <c r="F180" s="732" t="s">
        <v>613</v>
      </c>
      <c r="G180" s="731" t="s">
        <v>614</v>
      </c>
      <c r="H180" s="731">
        <v>226693</v>
      </c>
      <c r="I180" s="731">
        <v>226693</v>
      </c>
      <c r="J180" s="731" t="s">
        <v>868</v>
      </c>
      <c r="K180" s="731" t="s">
        <v>869</v>
      </c>
      <c r="L180" s="734">
        <v>20.05</v>
      </c>
      <c r="M180" s="734">
        <v>3</v>
      </c>
      <c r="N180" s="735">
        <v>60.150000000000006</v>
      </c>
    </row>
    <row r="181" spans="1:14" ht="14.45" customHeight="1" x14ac:dyDescent="0.2">
      <c r="A181" s="729" t="s">
        <v>582</v>
      </c>
      <c r="B181" s="730" t="s">
        <v>583</v>
      </c>
      <c r="C181" s="731" t="s">
        <v>607</v>
      </c>
      <c r="D181" s="732" t="s">
        <v>608</v>
      </c>
      <c r="E181" s="733">
        <v>50113001</v>
      </c>
      <c r="F181" s="732" t="s">
        <v>613</v>
      </c>
      <c r="G181" s="731" t="s">
        <v>614</v>
      </c>
      <c r="H181" s="731">
        <v>207819</v>
      </c>
      <c r="I181" s="731">
        <v>207819</v>
      </c>
      <c r="J181" s="731" t="s">
        <v>870</v>
      </c>
      <c r="K181" s="731" t="s">
        <v>871</v>
      </c>
      <c r="L181" s="734">
        <v>22.3</v>
      </c>
      <c r="M181" s="734">
        <v>2</v>
      </c>
      <c r="N181" s="735">
        <v>44.6</v>
      </c>
    </row>
    <row r="182" spans="1:14" ht="14.45" customHeight="1" x14ac:dyDescent="0.2">
      <c r="A182" s="729" t="s">
        <v>582</v>
      </c>
      <c r="B182" s="730" t="s">
        <v>583</v>
      </c>
      <c r="C182" s="731" t="s">
        <v>607</v>
      </c>
      <c r="D182" s="732" t="s">
        <v>608</v>
      </c>
      <c r="E182" s="733">
        <v>50113001</v>
      </c>
      <c r="F182" s="732" t="s">
        <v>613</v>
      </c>
      <c r="G182" s="731" t="s">
        <v>614</v>
      </c>
      <c r="H182" s="731">
        <v>500706</v>
      </c>
      <c r="I182" s="731">
        <v>185181</v>
      </c>
      <c r="J182" s="731" t="s">
        <v>872</v>
      </c>
      <c r="K182" s="731" t="s">
        <v>873</v>
      </c>
      <c r="L182" s="734">
        <v>508.42</v>
      </c>
      <c r="M182" s="734">
        <v>1</v>
      </c>
      <c r="N182" s="735">
        <v>508.42</v>
      </c>
    </row>
    <row r="183" spans="1:14" ht="14.45" customHeight="1" x14ac:dyDescent="0.2">
      <c r="A183" s="729" t="s">
        <v>582</v>
      </c>
      <c r="B183" s="730" t="s">
        <v>583</v>
      </c>
      <c r="C183" s="731" t="s">
        <v>607</v>
      </c>
      <c r="D183" s="732" t="s">
        <v>608</v>
      </c>
      <c r="E183" s="733">
        <v>50113001</v>
      </c>
      <c r="F183" s="732" t="s">
        <v>613</v>
      </c>
      <c r="G183" s="731" t="s">
        <v>614</v>
      </c>
      <c r="H183" s="731">
        <v>167679</v>
      </c>
      <c r="I183" s="731">
        <v>167679</v>
      </c>
      <c r="J183" s="731" t="s">
        <v>874</v>
      </c>
      <c r="K183" s="731" t="s">
        <v>875</v>
      </c>
      <c r="L183" s="734">
        <v>7067.1150000000007</v>
      </c>
      <c r="M183" s="734">
        <v>24</v>
      </c>
      <c r="N183" s="735">
        <v>169610.76</v>
      </c>
    </row>
    <row r="184" spans="1:14" ht="14.45" customHeight="1" x14ac:dyDescent="0.2">
      <c r="A184" s="729" t="s">
        <v>582</v>
      </c>
      <c r="B184" s="730" t="s">
        <v>583</v>
      </c>
      <c r="C184" s="731" t="s">
        <v>607</v>
      </c>
      <c r="D184" s="732" t="s">
        <v>608</v>
      </c>
      <c r="E184" s="733">
        <v>50113001</v>
      </c>
      <c r="F184" s="732" t="s">
        <v>613</v>
      </c>
      <c r="G184" s="731" t="s">
        <v>614</v>
      </c>
      <c r="H184" s="731">
        <v>11670</v>
      </c>
      <c r="I184" s="731">
        <v>11670</v>
      </c>
      <c r="J184" s="731" t="s">
        <v>876</v>
      </c>
      <c r="K184" s="731" t="s">
        <v>877</v>
      </c>
      <c r="L184" s="734">
        <v>352</v>
      </c>
      <c r="M184" s="734">
        <v>5</v>
      </c>
      <c r="N184" s="735">
        <v>1760</v>
      </c>
    </row>
    <row r="185" spans="1:14" ht="14.45" customHeight="1" x14ac:dyDescent="0.2">
      <c r="A185" s="729" t="s">
        <v>582</v>
      </c>
      <c r="B185" s="730" t="s">
        <v>583</v>
      </c>
      <c r="C185" s="731" t="s">
        <v>607</v>
      </c>
      <c r="D185" s="732" t="s">
        <v>608</v>
      </c>
      <c r="E185" s="733">
        <v>50113001</v>
      </c>
      <c r="F185" s="732" t="s">
        <v>613</v>
      </c>
      <c r="G185" s="731" t="s">
        <v>614</v>
      </c>
      <c r="H185" s="731">
        <v>849310</v>
      </c>
      <c r="I185" s="731">
        <v>126689</v>
      </c>
      <c r="J185" s="731" t="s">
        <v>878</v>
      </c>
      <c r="K185" s="731" t="s">
        <v>879</v>
      </c>
      <c r="L185" s="734">
        <v>231.83394117647057</v>
      </c>
      <c r="M185" s="734">
        <v>17</v>
      </c>
      <c r="N185" s="735">
        <v>3941.1769999999997</v>
      </c>
    </row>
    <row r="186" spans="1:14" ht="14.45" customHeight="1" x14ac:dyDescent="0.2">
      <c r="A186" s="729" t="s">
        <v>582</v>
      </c>
      <c r="B186" s="730" t="s">
        <v>583</v>
      </c>
      <c r="C186" s="731" t="s">
        <v>607</v>
      </c>
      <c r="D186" s="732" t="s">
        <v>608</v>
      </c>
      <c r="E186" s="733">
        <v>50113001</v>
      </c>
      <c r="F186" s="732" t="s">
        <v>613</v>
      </c>
      <c r="G186" s="731" t="s">
        <v>614</v>
      </c>
      <c r="H186" s="731">
        <v>100584</v>
      </c>
      <c r="I186" s="731">
        <v>584</v>
      </c>
      <c r="J186" s="731" t="s">
        <v>880</v>
      </c>
      <c r="K186" s="731" t="s">
        <v>881</v>
      </c>
      <c r="L186" s="734">
        <v>110.79</v>
      </c>
      <c r="M186" s="734">
        <v>1</v>
      </c>
      <c r="N186" s="735">
        <v>110.79</v>
      </c>
    </row>
    <row r="187" spans="1:14" ht="14.45" customHeight="1" x14ac:dyDescent="0.2">
      <c r="A187" s="729" t="s">
        <v>582</v>
      </c>
      <c r="B187" s="730" t="s">
        <v>583</v>
      </c>
      <c r="C187" s="731" t="s">
        <v>607</v>
      </c>
      <c r="D187" s="732" t="s">
        <v>608</v>
      </c>
      <c r="E187" s="733">
        <v>50113001</v>
      </c>
      <c r="F187" s="732" t="s">
        <v>613</v>
      </c>
      <c r="G187" s="731" t="s">
        <v>614</v>
      </c>
      <c r="H187" s="731">
        <v>500635</v>
      </c>
      <c r="I187" s="731">
        <v>47033</v>
      </c>
      <c r="J187" s="731" t="s">
        <v>882</v>
      </c>
      <c r="K187" s="731" t="s">
        <v>749</v>
      </c>
      <c r="L187" s="734">
        <v>107.58</v>
      </c>
      <c r="M187" s="734">
        <v>1</v>
      </c>
      <c r="N187" s="735">
        <v>107.58</v>
      </c>
    </row>
    <row r="188" spans="1:14" ht="14.45" customHeight="1" x14ac:dyDescent="0.2">
      <c r="A188" s="729" t="s">
        <v>582</v>
      </c>
      <c r="B188" s="730" t="s">
        <v>583</v>
      </c>
      <c r="C188" s="731" t="s">
        <v>607</v>
      </c>
      <c r="D188" s="732" t="s">
        <v>608</v>
      </c>
      <c r="E188" s="733">
        <v>50113001</v>
      </c>
      <c r="F188" s="732" t="s">
        <v>613</v>
      </c>
      <c r="G188" s="731" t="s">
        <v>614</v>
      </c>
      <c r="H188" s="731">
        <v>185256</v>
      </c>
      <c r="I188" s="731">
        <v>85256</v>
      </c>
      <c r="J188" s="731" t="s">
        <v>883</v>
      </c>
      <c r="K188" s="731" t="s">
        <v>884</v>
      </c>
      <c r="L188" s="734">
        <v>29.451111111111111</v>
      </c>
      <c r="M188" s="734">
        <v>9</v>
      </c>
      <c r="N188" s="735">
        <v>265.06</v>
      </c>
    </row>
    <row r="189" spans="1:14" ht="14.45" customHeight="1" x14ac:dyDescent="0.2">
      <c r="A189" s="729" t="s">
        <v>582</v>
      </c>
      <c r="B189" s="730" t="s">
        <v>583</v>
      </c>
      <c r="C189" s="731" t="s">
        <v>607</v>
      </c>
      <c r="D189" s="732" t="s">
        <v>608</v>
      </c>
      <c r="E189" s="733">
        <v>50113001</v>
      </c>
      <c r="F189" s="732" t="s">
        <v>613</v>
      </c>
      <c r="G189" s="731" t="s">
        <v>614</v>
      </c>
      <c r="H189" s="731">
        <v>122629</v>
      </c>
      <c r="I189" s="731">
        <v>122629</v>
      </c>
      <c r="J189" s="731" t="s">
        <v>665</v>
      </c>
      <c r="K189" s="731" t="s">
        <v>666</v>
      </c>
      <c r="L189" s="734">
        <v>75.288481012658252</v>
      </c>
      <c r="M189" s="734">
        <v>79</v>
      </c>
      <c r="N189" s="735">
        <v>5947.7900000000018</v>
      </c>
    </row>
    <row r="190" spans="1:14" ht="14.45" customHeight="1" x14ac:dyDescent="0.2">
      <c r="A190" s="729" t="s">
        <v>582</v>
      </c>
      <c r="B190" s="730" t="s">
        <v>583</v>
      </c>
      <c r="C190" s="731" t="s">
        <v>607</v>
      </c>
      <c r="D190" s="732" t="s">
        <v>608</v>
      </c>
      <c r="E190" s="733">
        <v>50113001</v>
      </c>
      <c r="F190" s="732" t="s">
        <v>613</v>
      </c>
      <c r="G190" s="731" t="s">
        <v>329</v>
      </c>
      <c r="H190" s="731">
        <v>237704</v>
      </c>
      <c r="I190" s="731">
        <v>237704</v>
      </c>
      <c r="J190" s="731" t="s">
        <v>885</v>
      </c>
      <c r="K190" s="731" t="s">
        <v>886</v>
      </c>
      <c r="L190" s="734">
        <v>434.00750000000005</v>
      </c>
      <c r="M190" s="734">
        <v>4</v>
      </c>
      <c r="N190" s="735">
        <v>1736.0300000000002</v>
      </c>
    </row>
    <row r="191" spans="1:14" ht="14.45" customHeight="1" x14ac:dyDescent="0.2">
      <c r="A191" s="729" t="s">
        <v>582</v>
      </c>
      <c r="B191" s="730" t="s">
        <v>583</v>
      </c>
      <c r="C191" s="731" t="s">
        <v>607</v>
      </c>
      <c r="D191" s="732" t="s">
        <v>608</v>
      </c>
      <c r="E191" s="733">
        <v>50113001</v>
      </c>
      <c r="F191" s="732" t="s">
        <v>613</v>
      </c>
      <c r="G191" s="731" t="s">
        <v>614</v>
      </c>
      <c r="H191" s="731">
        <v>194852</v>
      </c>
      <c r="I191" s="731">
        <v>94852</v>
      </c>
      <c r="J191" s="731" t="s">
        <v>887</v>
      </c>
      <c r="K191" s="731" t="s">
        <v>888</v>
      </c>
      <c r="L191" s="734">
        <v>1035.0025000000001</v>
      </c>
      <c r="M191" s="734">
        <v>8</v>
      </c>
      <c r="N191" s="735">
        <v>8280.02</v>
      </c>
    </row>
    <row r="192" spans="1:14" ht="14.45" customHeight="1" x14ac:dyDescent="0.2">
      <c r="A192" s="729" t="s">
        <v>582</v>
      </c>
      <c r="B192" s="730" t="s">
        <v>583</v>
      </c>
      <c r="C192" s="731" t="s">
        <v>607</v>
      </c>
      <c r="D192" s="732" t="s">
        <v>608</v>
      </c>
      <c r="E192" s="733">
        <v>50113001</v>
      </c>
      <c r="F192" s="732" t="s">
        <v>613</v>
      </c>
      <c r="G192" s="731" t="s">
        <v>614</v>
      </c>
      <c r="H192" s="731">
        <v>230919</v>
      </c>
      <c r="I192" s="731">
        <v>230919</v>
      </c>
      <c r="J192" s="731" t="s">
        <v>889</v>
      </c>
      <c r="K192" s="731" t="s">
        <v>890</v>
      </c>
      <c r="L192" s="734">
        <v>81.848333333333329</v>
      </c>
      <c r="M192" s="734">
        <v>120</v>
      </c>
      <c r="N192" s="735">
        <v>9821.7999999999993</v>
      </c>
    </row>
    <row r="193" spans="1:14" ht="14.45" customHeight="1" x14ac:dyDescent="0.2">
      <c r="A193" s="729" t="s">
        <v>582</v>
      </c>
      <c r="B193" s="730" t="s">
        <v>583</v>
      </c>
      <c r="C193" s="731" t="s">
        <v>607</v>
      </c>
      <c r="D193" s="732" t="s">
        <v>608</v>
      </c>
      <c r="E193" s="733">
        <v>50113001</v>
      </c>
      <c r="F193" s="732" t="s">
        <v>613</v>
      </c>
      <c r="G193" s="731" t="s">
        <v>614</v>
      </c>
      <c r="H193" s="731">
        <v>994723</v>
      </c>
      <c r="I193" s="731">
        <v>0</v>
      </c>
      <c r="J193" s="731" t="s">
        <v>891</v>
      </c>
      <c r="K193" s="731" t="s">
        <v>329</v>
      </c>
      <c r="L193" s="734">
        <v>161.02000000000018</v>
      </c>
      <c r="M193" s="734">
        <v>139</v>
      </c>
      <c r="N193" s="735">
        <v>22381.780000000024</v>
      </c>
    </row>
    <row r="194" spans="1:14" ht="14.45" customHeight="1" x14ac:dyDescent="0.2">
      <c r="A194" s="729" t="s">
        <v>582</v>
      </c>
      <c r="B194" s="730" t="s">
        <v>583</v>
      </c>
      <c r="C194" s="731" t="s">
        <v>607</v>
      </c>
      <c r="D194" s="732" t="s">
        <v>608</v>
      </c>
      <c r="E194" s="733">
        <v>50113001</v>
      </c>
      <c r="F194" s="732" t="s">
        <v>613</v>
      </c>
      <c r="G194" s="731" t="s">
        <v>614</v>
      </c>
      <c r="H194" s="731">
        <v>994759</v>
      </c>
      <c r="I194" s="731">
        <v>0</v>
      </c>
      <c r="J194" s="731" t="s">
        <v>892</v>
      </c>
      <c r="K194" s="731" t="s">
        <v>329</v>
      </c>
      <c r="L194" s="734">
        <v>244.815</v>
      </c>
      <c r="M194" s="734">
        <v>2</v>
      </c>
      <c r="N194" s="735">
        <v>489.63</v>
      </c>
    </row>
    <row r="195" spans="1:14" ht="14.45" customHeight="1" x14ac:dyDescent="0.2">
      <c r="A195" s="729" t="s">
        <v>582</v>
      </c>
      <c r="B195" s="730" t="s">
        <v>583</v>
      </c>
      <c r="C195" s="731" t="s">
        <v>607</v>
      </c>
      <c r="D195" s="732" t="s">
        <v>608</v>
      </c>
      <c r="E195" s="733">
        <v>50113001</v>
      </c>
      <c r="F195" s="732" t="s">
        <v>613</v>
      </c>
      <c r="G195" s="731" t="s">
        <v>614</v>
      </c>
      <c r="H195" s="731">
        <v>100612</v>
      </c>
      <c r="I195" s="731">
        <v>612</v>
      </c>
      <c r="J195" s="731" t="s">
        <v>893</v>
      </c>
      <c r="K195" s="731" t="s">
        <v>894</v>
      </c>
      <c r="L195" s="734">
        <v>67.58</v>
      </c>
      <c r="M195" s="734">
        <v>1</v>
      </c>
      <c r="N195" s="735">
        <v>67.58</v>
      </c>
    </row>
    <row r="196" spans="1:14" ht="14.45" customHeight="1" x14ac:dyDescent="0.2">
      <c r="A196" s="729" t="s">
        <v>582</v>
      </c>
      <c r="B196" s="730" t="s">
        <v>583</v>
      </c>
      <c r="C196" s="731" t="s">
        <v>607</v>
      </c>
      <c r="D196" s="732" t="s">
        <v>608</v>
      </c>
      <c r="E196" s="733">
        <v>50113001</v>
      </c>
      <c r="F196" s="732" t="s">
        <v>613</v>
      </c>
      <c r="G196" s="731" t="s">
        <v>614</v>
      </c>
      <c r="H196" s="731">
        <v>104380</v>
      </c>
      <c r="I196" s="731">
        <v>4380</v>
      </c>
      <c r="J196" s="731" t="s">
        <v>895</v>
      </c>
      <c r="K196" s="731" t="s">
        <v>896</v>
      </c>
      <c r="L196" s="734">
        <v>355.80499999999995</v>
      </c>
      <c r="M196" s="734">
        <v>4</v>
      </c>
      <c r="N196" s="735">
        <v>1423.2199999999998</v>
      </c>
    </row>
    <row r="197" spans="1:14" ht="14.45" customHeight="1" x14ac:dyDescent="0.2">
      <c r="A197" s="729" t="s">
        <v>582</v>
      </c>
      <c r="B197" s="730" t="s">
        <v>583</v>
      </c>
      <c r="C197" s="731" t="s">
        <v>607</v>
      </c>
      <c r="D197" s="732" t="s">
        <v>608</v>
      </c>
      <c r="E197" s="733">
        <v>50113001</v>
      </c>
      <c r="F197" s="732" t="s">
        <v>613</v>
      </c>
      <c r="G197" s="731" t="s">
        <v>614</v>
      </c>
      <c r="H197" s="731">
        <v>132090</v>
      </c>
      <c r="I197" s="731">
        <v>32090</v>
      </c>
      <c r="J197" s="731" t="s">
        <v>897</v>
      </c>
      <c r="K197" s="731" t="s">
        <v>898</v>
      </c>
      <c r="L197" s="734">
        <v>27.360000000000003</v>
      </c>
      <c r="M197" s="734">
        <v>2</v>
      </c>
      <c r="N197" s="735">
        <v>54.720000000000006</v>
      </c>
    </row>
    <row r="198" spans="1:14" ht="14.45" customHeight="1" x14ac:dyDescent="0.2">
      <c r="A198" s="729" t="s">
        <v>582</v>
      </c>
      <c r="B198" s="730" t="s">
        <v>583</v>
      </c>
      <c r="C198" s="731" t="s">
        <v>607</v>
      </c>
      <c r="D198" s="732" t="s">
        <v>608</v>
      </c>
      <c r="E198" s="733">
        <v>50113001</v>
      </c>
      <c r="F198" s="732" t="s">
        <v>613</v>
      </c>
      <c r="G198" s="731" t="s">
        <v>614</v>
      </c>
      <c r="H198" s="731">
        <v>130610</v>
      </c>
      <c r="I198" s="731">
        <v>130610</v>
      </c>
      <c r="J198" s="731" t="s">
        <v>899</v>
      </c>
      <c r="K198" s="731" t="s">
        <v>900</v>
      </c>
      <c r="L198" s="734">
        <v>586.91999999999996</v>
      </c>
      <c r="M198" s="734">
        <v>2</v>
      </c>
      <c r="N198" s="735">
        <v>1173.8399999999999</v>
      </c>
    </row>
    <row r="199" spans="1:14" ht="14.45" customHeight="1" x14ac:dyDescent="0.2">
      <c r="A199" s="729" t="s">
        <v>582</v>
      </c>
      <c r="B199" s="730" t="s">
        <v>583</v>
      </c>
      <c r="C199" s="731" t="s">
        <v>607</v>
      </c>
      <c r="D199" s="732" t="s">
        <v>608</v>
      </c>
      <c r="E199" s="733">
        <v>50113001</v>
      </c>
      <c r="F199" s="732" t="s">
        <v>613</v>
      </c>
      <c r="G199" s="731" t="s">
        <v>697</v>
      </c>
      <c r="H199" s="731">
        <v>231956</v>
      </c>
      <c r="I199" s="731">
        <v>231956</v>
      </c>
      <c r="J199" s="731" t="s">
        <v>901</v>
      </c>
      <c r="K199" s="731" t="s">
        <v>902</v>
      </c>
      <c r="L199" s="734">
        <v>49.826250000000002</v>
      </c>
      <c r="M199" s="734">
        <v>8</v>
      </c>
      <c r="N199" s="735">
        <v>398.61</v>
      </c>
    </row>
    <row r="200" spans="1:14" ht="14.45" customHeight="1" x14ac:dyDescent="0.2">
      <c r="A200" s="729" t="s">
        <v>582</v>
      </c>
      <c r="B200" s="730" t="s">
        <v>583</v>
      </c>
      <c r="C200" s="731" t="s">
        <v>607</v>
      </c>
      <c r="D200" s="732" t="s">
        <v>608</v>
      </c>
      <c r="E200" s="733">
        <v>50113001</v>
      </c>
      <c r="F200" s="732" t="s">
        <v>613</v>
      </c>
      <c r="G200" s="731" t="s">
        <v>697</v>
      </c>
      <c r="H200" s="731">
        <v>131934</v>
      </c>
      <c r="I200" s="731">
        <v>31934</v>
      </c>
      <c r="J200" s="731" t="s">
        <v>901</v>
      </c>
      <c r="K200" s="731" t="s">
        <v>902</v>
      </c>
      <c r="L200" s="734">
        <v>49.759999999999991</v>
      </c>
      <c r="M200" s="734">
        <v>1</v>
      </c>
      <c r="N200" s="735">
        <v>49.759999999999991</v>
      </c>
    </row>
    <row r="201" spans="1:14" ht="14.45" customHeight="1" x14ac:dyDescent="0.2">
      <c r="A201" s="729" t="s">
        <v>582</v>
      </c>
      <c r="B201" s="730" t="s">
        <v>583</v>
      </c>
      <c r="C201" s="731" t="s">
        <v>607</v>
      </c>
      <c r="D201" s="732" t="s">
        <v>608</v>
      </c>
      <c r="E201" s="733">
        <v>50113001</v>
      </c>
      <c r="F201" s="732" t="s">
        <v>613</v>
      </c>
      <c r="G201" s="731" t="s">
        <v>614</v>
      </c>
      <c r="H201" s="731">
        <v>184325</v>
      </c>
      <c r="I201" s="731">
        <v>84325</v>
      </c>
      <c r="J201" s="731" t="s">
        <v>903</v>
      </c>
      <c r="K201" s="731" t="s">
        <v>904</v>
      </c>
      <c r="L201" s="734">
        <v>76.650000000000006</v>
      </c>
      <c r="M201" s="734">
        <v>4</v>
      </c>
      <c r="N201" s="735">
        <v>306.60000000000002</v>
      </c>
    </row>
    <row r="202" spans="1:14" ht="14.45" customHeight="1" x14ac:dyDescent="0.2">
      <c r="A202" s="729" t="s">
        <v>582</v>
      </c>
      <c r="B202" s="730" t="s">
        <v>583</v>
      </c>
      <c r="C202" s="731" t="s">
        <v>607</v>
      </c>
      <c r="D202" s="732" t="s">
        <v>608</v>
      </c>
      <c r="E202" s="733">
        <v>50113001</v>
      </c>
      <c r="F202" s="732" t="s">
        <v>613</v>
      </c>
      <c r="G202" s="731" t="s">
        <v>614</v>
      </c>
      <c r="H202" s="731">
        <v>995315</v>
      </c>
      <c r="I202" s="731">
        <v>132990</v>
      </c>
      <c r="J202" s="731" t="s">
        <v>667</v>
      </c>
      <c r="K202" s="731" t="s">
        <v>668</v>
      </c>
      <c r="L202" s="734">
        <v>79.27</v>
      </c>
      <c r="M202" s="734">
        <v>2</v>
      </c>
      <c r="N202" s="735">
        <v>158.54</v>
      </c>
    </row>
    <row r="203" spans="1:14" ht="14.45" customHeight="1" x14ac:dyDescent="0.2">
      <c r="A203" s="729" t="s">
        <v>582</v>
      </c>
      <c r="B203" s="730" t="s">
        <v>583</v>
      </c>
      <c r="C203" s="731" t="s">
        <v>607</v>
      </c>
      <c r="D203" s="732" t="s">
        <v>608</v>
      </c>
      <c r="E203" s="733">
        <v>50113001</v>
      </c>
      <c r="F203" s="732" t="s">
        <v>613</v>
      </c>
      <c r="G203" s="731" t="s">
        <v>614</v>
      </c>
      <c r="H203" s="731">
        <v>243240</v>
      </c>
      <c r="I203" s="731">
        <v>243240</v>
      </c>
      <c r="J203" s="731" t="s">
        <v>667</v>
      </c>
      <c r="K203" s="731" t="s">
        <v>668</v>
      </c>
      <c r="L203" s="734">
        <v>80.205238095238101</v>
      </c>
      <c r="M203" s="734">
        <v>21</v>
      </c>
      <c r="N203" s="735">
        <v>1684.3100000000002</v>
      </c>
    </row>
    <row r="204" spans="1:14" ht="14.45" customHeight="1" x14ac:dyDescent="0.2">
      <c r="A204" s="729" t="s">
        <v>582</v>
      </c>
      <c r="B204" s="730" t="s">
        <v>583</v>
      </c>
      <c r="C204" s="731" t="s">
        <v>607</v>
      </c>
      <c r="D204" s="732" t="s">
        <v>608</v>
      </c>
      <c r="E204" s="733">
        <v>50113001</v>
      </c>
      <c r="F204" s="732" t="s">
        <v>613</v>
      </c>
      <c r="G204" s="731" t="s">
        <v>614</v>
      </c>
      <c r="H204" s="731">
        <v>112023</v>
      </c>
      <c r="I204" s="731">
        <v>12023</v>
      </c>
      <c r="J204" s="731" t="s">
        <v>667</v>
      </c>
      <c r="K204" s="731" t="s">
        <v>668</v>
      </c>
      <c r="L204" s="734">
        <v>80.759999999999991</v>
      </c>
      <c r="M204" s="734">
        <v>1</v>
      </c>
      <c r="N204" s="735">
        <v>80.759999999999991</v>
      </c>
    </row>
    <row r="205" spans="1:14" ht="14.45" customHeight="1" x14ac:dyDescent="0.2">
      <c r="A205" s="729" t="s">
        <v>582</v>
      </c>
      <c r="B205" s="730" t="s">
        <v>583</v>
      </c>
      <c r="C205" s="731" t="s">
        <v>607</v>
      </c>
      <c r="D205" s="732" t="s">
        <v>608</v>
      </c>
      <c r="E205" s="733">
        <v>50113001</v>
      </c>
      <c r="F205" s="732" t="s">
        <v>613</v>
      </c>
      <c r="G205" s="731" t="s">
        <v>614</v>
      </c>
      <c r="H205" s="731">
        <v>840333</v>
      </c>
      <c r="I205" s="731">
        <v>0</v>
      </c>
      <c r="J205" s="731" t="s">
        <v>905</v>
      </c>
      <c r="K205" s="731" t="s">
        <v>329</v>
      </c>
      <c r="L205" s="734">
        <v>25.070000000000011</v>
      </c>
      <c r="M205" s="734">
        <v>2</v>
      </c>
      <c r="N205" s="735">
        <v>50.140000000000022</v>
      </c>
    </row>
    <row r="206" spans="1:14" ht="14.45" customHeight="1" x14ac:dyDescent="0.2">
      <c r="A206" s="729" t="s">
        <v>582</v>
      </c>
      <c r="B206" s="730" t="s">
        <v>583</v>
      </c>
      <c r="C206" s="731" t="s">
        <v>607</v>
      </c>
      <c r="D206" s="732" t="s">
        <v>608</v>
      </c>
      <c r="E206" s="733">
        <v>50113001</v>
      </c>
      <c r="F206" s="732" t="s">
        <v>613</v>
      </c>
      <c r="G206" s="731" t="s">
        <v>614</v>
      </c>
      <c r="H206" s="731">
        <v>142594</v>
      </c>
      <c r="I206" s="731">
        <v>42594</v>
      </c>
      <c r="J206" s="731" t="s">
        <v>906</v>
      </c>
      <c r="K206" s="731" t="s">
        <v>907</v>
      </c>
      <c r="L206" s="734">
        <v>900.33</v>
      </c>
      <c r="M206" s="734">
        <v>3</v>
      </c>
      <c r="N206" s="735">
        <v>2700.9900000000002</v>
      </c>
    </row>
    <row r="207" spans="1:14" ht="14.45" customHeight="1" x14ac:dyDescent="0.2">
      <c r="A207" s="729" t="s">
        <v>582</v>
      </c>
      <c r="B207" s="730" t="s">
        <v>583</v>
      </c>
      <c r="C207" s="731" t="s">
        <v>607</v>
      </c>
      <c r="D207" s="732" t="s">
        <v>608</v>
      </c>
      <c r="E207" s="733">
        <v>50113001</v>
      </c>
      <c r="F207" s="732" t="s">
        <v>613</v>
      </c>
      <c r="G207" s="731" t="s">
        <v>614</v>
      </c>
      <c r="H207" s="731">
        <v>199814</v>
      </c>
      <c r="I207" s="731">
        <v>99814</v>
      </c>
      <c r="J207" s="731" t="s">
        <v>908</v>
      </c>
      <c r="K207" s="731" t="s">
        <v>909</v>
      </c>
      <c r="L207" s="734">
        <v>321.2000000000001</v>
      </c>
      <c r="M207" s="734">
        <v>38</v>
      </c>
      <c r="N207" s="735">
        <v>12205.600000000004</v>
      </c>
    </row>
    <row r="208" spans="1:14" ht="14.45" customHeight="1" x14ac:dyDescent="0.2">
      <c r="A208" s="729" t="s">
        <v>582</v>
      </c>
      <c r="B208" s="730" t="s">
        <v>583</v>
      </c>
      <c r="C208" s="731" t="s">
        <v>607</v>
      </c>
      <c r="D208" s="732" t="s">
        <v>608</v>
      </c>
      <c r="E208" s="733">
        <v>50113002</v>
      </c>
      <c r="F208" s="732" t="s">
        <v>910</v>
      </c>
      <c r="G208" s="731" t="s">
        <v>614</v>
      </c>
      <c r="H208" s="731">
        <v>116336</v>
      </c>
      <c r="I208" s="731">
        <v>16336</v>
      </c>
      <c r="J208" s="731" t="s">
        <v>911</v>
      </c>
      <c r="K208" s="731" t="s">
        <v>912</v>
      </c>
      <c r="L208" s="734">
        <v>1706.68</v>
      </c>
      <c r="M208" s="734">
        <v>3</v>
      </c>
      <c r="N208" s="735">
        <v>5120.04</v>
      </c>
    </row>
    <row r="209" spans="1:14" ht="14.45" customHeight="1" x14ac:dyDescent="0.2">
      <c r="A209" s="729" t="s">
        <v>582</v>
      </c>
      <c r="B209" s="730" t="s">
        <v>583</v>
      </c>
      <c r="C209" s="731" t="s">
        <v>607</v>
      </c>
      <c r="D209" s="732" t="s">
        <v>608</v>
      </c>
      <c r="E209" s="733">
        <v>50113004</v>
      </c>
      <c r="F209" s="732" t="s">
        <v>913</v>
      </c>
      <c r="G209" s="731" t="s">
        <v>614</v>
      </c>
      <c r="H209" s="731">
        <v>498233</v>
      </c>
      <c r="I209" s="731">
        <v>0</v>
      </c>
      <c r="J209" s="731" t="s">
        <v>914</v>
      </c>
      <c r="K209" s="731" t="s">
        <v>915</v>
      </c>
      <c r="L209" s="734">
        <v>1076.6245474262298</v>
      </c>
      <c r="M209" s="734">
        <v>122</v>
      </c>
      <c r="N209" s="735">
        <v>131348.19478600004</v>
      </c>
    </row>
    <row r="210" spans="1:14" ht="14.45" customHeight="1" x14ac:dyDescent="0.2">
      <c r="A210" s="729" t="s">
        <v>582</v>
      </c>
      <c r="B210" s="730" t="s">
        <v>583</v>
      </c>
      <c r="C210" s="731" t="s">
        <v>607</v>
      </c>
      <c r="D210" s="732" t="s">
        <v>608</v>
      </c>
      <c r="E210" s="733">
        <v>50113004</v>
      </c>
      <c r="F210" s="732" t="s">
        <v>913</v>
      </c>
      <c r="G210" s="731" t="s">
        <v>614</v>
      </c>
      <c r="H210" s="731">
        <v>501547</v>
      </c>
      <c r="I210" s="731">
        <v>0</v>
      </c>
      <c r="J210" s="731" t="s">
        <v>916</v>
      </c>
      <c r="K210" s="731" t="s">
        <v>917</v>
      </c>
      <c r="L210" s="734">
        <v>1380.122298245614</v>
      </c>
      <c r="M210" s="734">
        <v>57</v>
      </c>
      <c r="N210" s="735">
        <v>78666.971000000005</v>
      </c>
    </row>
    <row r="211" spans="1:14" ht="14.45" customHeight="1" x14ac:dyDescent="0.2">
      <c r="A211" s="729" t="s">
        <v>582</v>
      </c>
      <c r="B211" s="730" t="s">
        <v>583</v>
      </c>
      <c r="C211" s="731" t="s">
        <v>607</v>
      </c>
      <c r="D211" s="732" t="s">
        <v>608</v>
      </c>
      <c r="E211" s="733">
        <v>50113004</v>
      </c>
      <c r="F211" s="732" t="s">
        <v>913</v>
      </c>
      <c r="G211" s="731" t="s">
        <v>614</v>
      </c>
      <c r="H211" s="731">
        <v>501533</v>
      </c>
      <c r="I211" s="731">
        <v>0</v>
      </c>
      <c r="J211" s="731" t="s">
        <v>918</v>
      </c>
      <c r="K211" s="731" t="s">
        <v>919</v>
      </c>
      <c r="L211" s="734">
        <v>598.20283077905481</v>
      </c>
      <c r="M211" s="734">
        <v>261</v>
      </c>
      <c r="N211" s="735">
        <v>156130.93883333332</v>
      </c>
    </row>
    <row r="212" spans="1:14" ht="14.45" customHeight="1" x14ac:dyDescent="0.2">
      <c r="A212" s="729" t="s">
        <v>582</v>
      </c>
      <c r="B212" s="730" t="s">
        <v>583</v>
      </c>
      <c r="C212" s="731" t="s">
        <v>607</v>
      </c>
      <c r="D212" s="732" t="s">
        <v>608</v>
      </c>
      <c r="E212" s="733">
        <v>50113004</v>
      </c>
      <c r="F212" s="732" t="s">
        <v>913</v>
      </c>
      <c r="G212" s="731" t="s">
        <v>614</v>
      </c>
      <c r="H212" s="731">
        <v>501546</v>
      </c>
      <c r="I212" s="731">
        <v>0</v>
      </c>
      <c r="J212" s="731" t="s">
        <v>918</v>
      </c>
      <c r="K212" s="731" t="s">
        <v>920</v>
      </c>
      <c r="L212" s="734">
        <v>921.91889540084378</v>
      </c>
      <c r="M212" s="734">
        <v>79</v>
      </c>
      <c r="N212" s="735">
        <v>72831.592736666658</v>
      </c>
    </row>
    <row r="213" spans="1:14" ht="14.45" customHeight="1" x14ac:dyDescent="0.2">
      <c r="A213" s="729" t="s">
        <v>582</v>
      </c>
      <c r="B213" s="730" t="s">
        <v>583</v>
      </c>
      <c r="C213" s="731" t="s">
        <v>607</v>
      </c>
      <c r="D213" s="732" t="s">
        <v>608</v>
      </c>
      <c r="E213" s="733">
        <v>50113006</v>
      </c>
      <c r="F213" s="732" t="s">
        <v>921</v>
      </c>
      <c r="G213" s="731" t="s">
        <v>329</v>
      </c>
      <c r="H213" s="731">
        <v>33938</v>
      </c>
      <c r="I213" s="731">
        <v>33938</v>
      </c>
      <c r="J213" s="731" t="s">
        <v>922</v>
      </c>
      <c r="K213" s="731" t="s">
        <v>923</v>
      </c>
      <c r="L213" s="734">
        <v>1843.29</v>
      </c>
      <c r="M213" s="734">
        <v>1</v>
      </c>
      <c r="N213" s="735">
        <v>1843.29</v>
      </c>
    </row>
    <row r="214" spans="1:14" ht="14.45" customHeight="1" x14ac:dyDescent="0.2">
      <c r="A214" s="729" t="s">
        <v>582</v>
      </c>
      <c r="B214" s="730" t="s">
        <v>583</v>
      </c>
      <c r="C214" s="731" t="s">
        <v>607</v>
      </c>
      <c r="D214" s="732" t="s">
        <v>608</v>
      </c>
      <c r="E214" s="733">
        <v>50113006</v>
      </c>
      <c r="F214" s="732" t="s">
        <v>921</v>
      </c>
      <c r="G214" s="731" t="s">
        <v>697</v>
      </c>
      <c r="H214" s="731">
        <v>217277</v>
      </c>
      <c r="I214" s="731">
        <v>217277</v>
      </c>
      <c r="J214" s="731" t="s">
        <v>922</v>
      </c>
      <c r="K214" s="731" t="s">
        <v>923</v>
      </c>
      <c r="L214" s="734">
        <v>1933.07</v>
      </c>
      <c r="M214" s="734">
        <v>1</v>
      </c>
      <c r="N214" s="735">
        <v>1933.07</v>
      </c>
    </row>
    <row r="215" spans="1:14" ht="14.45" customHeight="1" x14ac:dyDescent="0.2">
      <c r="A215" s="729" t="s">
        <v>582</v>
      </c>
      <c r="B215" s="730" t="s">
        <v>583</v>
      </c>
      <c r="C215" s="731" t="s">
        <v>607</v>
      </c>
      <c r="D215" s="732" t="s">
        <v>608</v>
      </c>
      <c r="E215" s="733">
        <v>50113006</v>
      </c>
      <c r="F215" s="732" t="s">
        <v>921</v>
      </c>
      <c r="G215" s="731" t="s">
        <v>697</v>
      </c>
      <c r="H215" s="731">
        <v>217270</v>
      </c>
      <c r="I215" s="731">
        <v>217270</v>
      </c>
      <c r="J215" s="731" t="s">
        <v>924</v>
      </c>
      <c r="K215" s="731" t="s">
        <v>925</v>
      </c>
      <c r="L215" s="734">
        <v>3252.14</v>
      </c>
      <c r="M215" s="734">
        <v>2</v>
      </c>
      <c r="N215" s="735">
        <v>6504.28</v>
      </c>
    </row>
    <row r="216" spans="1:14" ht="14.45" customHeight="1" x14ac:dyDescent="0.2">
      <c r="A216" s="729" t="s">
        <v>582</v>
      </c>
      <c r="B216" s="730" t="s">
        <v>583</v>
      </c>
      <c r="C216" s="731" t="s">
        <v>607</v>
      </c>
      <c r="D216" s="732" t="s">
        <v>608</v>
      </c>
      <c r="E216" s="733">
        <v>50113006</v>
      </c>
      <c r="F216" s="732" t="s">
        <v>921</v>
      </c>
      <c r="G216" s="731" t="s">
        <v>329</v>
      </c>
      <c r="H216" s="731">
        <v>217253</v>
      </c>
      <c r="I216" s="731">
        <v>217253</v>
      </c>
      <c r="J216" s="731" t="s">
        <v>926</v>
      </c>
      <c r="K216" s="731" t="s">
        <v>927</v>
      </c>
      <c r="L216" s="734">
        <v>1326.5599999999997</v>
      </c>
      <c r="M216" s="734">
        <v>6</v>
      </c>
      <c r="N216" s="735">
        <v>7959.3599999999988</v>
      </c>
    </row>
    <row r="217" spans="1:14" ht="14.45" customHeight="1" x14ac:dyDescent="0.2">
      <c r="A217" s="729" t="s">
        <v>582</v>
      </c>
      <c r="B217" s="730" t="s">
        <v>583</v>
      </c>
      <c r="C217" s="731" t="s">
        <v>607</v>
      </c>
      <c r="D217" s="732" t="s">
        <v>608</v>
      </c>
      <c r="E217" s="733">
        <v>50113006</v>
      </c>
      <c r="F217" s="732" t="s">
        <v>921</v>
      </c>
      <c r="G217" s="731" t="s">
        <v>697</v>
      </c>
      <c r="H217" s="731">
        <v>217145</v>
      </c>
      <c r="I217" s="731">
        <v>217145</v>
      </c>
      <c r="J217" s="731" t="s">
        <v>926</v>
      </c>
      <c r="K217" s="731" t="s">
        <v>927</v>
      </c>
      <c r="L217" s="734">
        <v>1333.6333333333332</v>
      </c>
      <c r="M217" s="734">
        <v>3</v>
      </c>
      <c r="N217" s="735">
        <v>4000.8999999999996</v>
      </c>
    </row>
    <row r="218" spans="1:14" ht="14.45" customHeight="1" x14ac:dyDescent="0.2">
      <c r="A218" s="729" t="s">
        <v>582</v>
      </c>
      <c r="B218" s="730" t="s">
        <v>583</v>
      </c>
      <c r="C218" s="731" t="s">
        <v>607</v>
      </c>
      <c r="D218" s="732" t="s">
        <v>608</v>
      </c>
      <c r="E218" s="733">
        <v>50113006</v>
      </c>
      <c r="F218" s="732" t="s">
        <v>921</v>
      </c>
      <c r="G218" s="731" t="s">
        <v>614</v>
      </c>
      <c r="H218" s="731">
        <v>993999</v>
      </c>
      <c r="I218" s="731">
        <v>0</v>
      </c>
      <c r="J218" s="731" t="s">
        <v>928</v>
      </c>
      <c r="K218" s="731" t="s">
        <v>329</v>
      </c>
      <c r="L218" s="734">
        <v>1.000000023849023E-2</v>
      </c>
      <c r="M218" s="734">
        <v>68</v>
      </c>
      <c r="N218" s="735">
        <v>0.68000001621733563</v>
      </c>
    </row>
    <row r="219" spans="1:14" ht="14.45" customHeight="1" x14ac:dyDescent="0.2">
      <c r="A219" s="729" t="s">
        <v>582</v>
      </c>
      <c r="B219" s="730" t="s">
        <v>583</v>
      </c>
      <c r="C219" s="731" t="s">
        <v>607</v>
      </c>
      <c r="D219" s="732" t="s">
        <v>608</v>
      </c>
      <c r="E219" s="733">
        <v>50113006</v>
      </c>
      <c r="F219" s="732" t="s">
        <v>921</v>
      </c>
      <c r="G219" s="731" t="s">
        <v>614</v>
      </c>
      <c r="H219" s="731">
        <v>992251</v>
      </c>
      <c r="I219" s="731">
        <v>0</v>
      </c>
      <c r="J219" s="731" t="s">
        <v>929</v>
      </c>
      <c r="K219" s="731" t="s">
        <v>329</v>
      </c>
      <c r="L219" s="734">
        <v>1195.55</v>
      </c>
      <c r="M219" s="734">
        <v>34</v>
      </c>
      <c r="N219" s="735">
        <v>40648.699999999997</v>
      </c>
    </row>
    <row r="220" spans="1:14" ht="14.45" customHeight="1" x14ac:dyDescent="0.2">
      <c r="A220" s="729" t="s">
        <v>582</v>
      </c>
      <c r="B220" s="730" t="s">
        <v>583</v>
      </c>
      <c r="C220" s="731" t="s">
        <v>607</v>
      </c>
      <c r="D220" s="732" t="s">
        <v>608</v>
      </c>
      <c r="E220" s="733">
        <v>50113006</v>
      </c>
      <c r="F220" s="732" t="s">
        <v>921</v>
      </c>
      <c r="G220" s="731" t="s">
        <v>614</v>
      </c>
      <c r="H220" s="731">
        <v>990209</v>
      </c>
      <c r="I220" s="731">
        <v>0</v>
      </c>
      <c r="J220" s="731" t="s">
        <v>930</v>
      </c>
      <c r="K220" s="731" t="s">
        <v>329</v>
      </c>
      <c r="L220" s="734">
        <v>699.44</v>
      </c>
      <c r="M220" s="734">
        <v>8</v>
      </c>
      <c r="N220" s="735">
        <v>5595.52</v>
      </c>
    </row>
    <row r="221" spans="1:14" ht="14.45" customHeight="1" x14ac:dyDescent="0.2">
      <c r="A221" s="729" t="s">
        <v>582</v>
      </c>
      <c r="B221" s="730" t="s">
        <v>583</v>
      </c>
      <c r="C221" s="731" t="s">
        <v>607</v>
      </c>
      <c r="D221" s="732" t="s">
        <v>608</v>
      </c>
      <c r="E221" s="733">
        <v>50113006</v>
      </c>
      <c r="F221" s="732" t="s">
        <v>921</v>
      </c>
      <c r="G221" s="731" t="s">
        <v>614</v>
      </c>
      <c r="H221" s="731">
        <v>993159</v>
      </c>
      <c r="I221" s="731">
        <v>0</v>
      </c>
      <c r="J221" s="731" t="s">
        <v>931</v>
      </c>
      <c r="K221" s="731" t="s">
        <v>329</v>
      </c>
      <c r="L221" s="734">
        <v>438.87000000000006</v>
      </c>
      <c r="M221" s="734">
        <v>5</v>
      </c>
      <c r="N221" s="735">
        <v>2194.3500000000004</v>
      </c>
    </row>
    <row r="222" spans="1:14" ht="14.45" customHeight="1" x14ac:dyDescent="0.2">
      <c r="A222" s="729" t="s">
        <v>582</v>
      </c>
      <c r="B222" s="730" t="s">
        <v>583</v>
      </c>
      <c r="C222" s="731" t="s">
        <v>607</v>
      </c>
      <c r="D222" s="732" t="s">
        <v>608</v>
      </c>
      <c r="E222" s="733">
        <v>50113006</v>
      </c>
      <c r="F222" s="732" t="s">
        <v>921</v>
      </c>
      <c r="G222" s="731" t="s">
        <v>614</v>
      </c>
      <c r="H222" s="731">
        <v>992602</v>
      </c>
      <c r="I222" s="731">
        <v>0</v>
      </c>
      <c r="J222" s="731" t="s">
        <v>932</v>
      </c>
      <c r="K222" s="731" t="s">
        <v>329</v>
      </c>
      <c r="L222" s="734">
        <v>43.52</v>
      </c>
      <c r="M222" s="734">
        <v>2</v>
      </c>
      <c r="N222" s="735">
        <v>87.04</v>
      </c>
    </row>
    <row r="223" spans="1:14" ht="14.45" customHeight="1" x14ac:dyDescent="0.2">
      <c r="A223" s="729" t="s">
        <v>582</v>
      </c>
      <c r="B223" s="730" t="s">
        <v>583</v>
      </c>
      <c r="C223" s="731" t="s">
        <v>607</v>
      </c>
      <c r="D223" s="732" t="s">
        <v>608</v>
      </c>
      <c r="E223" s="733">
        <v>50113006</v>
      </c>
      <c r="F223" s="732" t="s">
        <v>921</v>
      </c>
      <c r="G223" s="731" t="s">
        <v>697</v>
      </c>
      <c r="H223" s="731">
        <v>850713</v>
      </c>
      <c r="I223" s="731">
        <v>33399</v>
      </c>
      <c r="J223" s="731" t="s">
        <v>933</v>
      </c>
      <c r="K223" s="731" t="s">
        <v>934</v>
      </c>
      <c r="L223" s="734">
        <v>306.04999999999995</v>
      </c>
      <c r="M223" s="734">
        <v>18</v>
      </c>
      <c r="N223" s="735">
        <v>5508.9</v>
      </c>
    </row>
    <row r="224" spans="1:14" ht="14.45" customHeight="1" x14ac:dyDescent="0.2">
      <c r="A224" s="729" t="s">
        <v>582</v>
      </c>
      <c r="B224" s="730" t="s">
        <v>583</v>
      </c>
      <c r="C224" s="731" t="s">
        <v>607</v>
      </c>
      <c r="D224" s="732" t="s">
        <v>608</v>
      </c>
      <c r="E224" s="733">
        <v>50113006</v>
      </c>
      <c r="F224" s="732" t="s">
        <v>921</v>
      </c>
      <c r="G224" s="731" t="s">
        <v>614</v>
      </c>
      <c r="H224" s="731">
        <v>992603</v>
      </c>
      <c r="I224" s="731">
        <v>0</v>
      </c>
      <c r="J224" s="731" t="s">
        <v>935</v>
      </c>
      <c r="K224" s="731" t="s">
        <v>329</v>
      </c>
      <c r="L224" s="734">
        <v>284.08499999999998</v>
      </c>
      <c r="M224" s="734">
        <v>28</v>
      </c>
      <c r="N224" s="735">
        <v>7954.38</v>
      </c>
    </row>
    <row r="225" spans="1:14" ht="14.45" customHeight="1" x14ac:dyDescent="0.2">
      <c r="A225" s="729" t="s">
        <v>582</v>
      </c>
      <c r="B225" s="730" t="s">
        <v>583</v>
      </c>
      <c r="C225" s="731" t="s">
        <v>607</v>
      </c>
      <c r="D225" s="732" t="s">
        <v>608</v>
      </c>
      <c r="E225" s="733">
        <v>50113006</v>
      </c>
      <c r="F225" s="732" t="s">
        <v>921</v>
      </c>
      <c r="G225" s="731" t="s">
        <v>614</v>
      </c>
      <c r="H225" s="731">
        <v>994594</v>
      </c>
      <c r="I225" s="731">
        <v>0</v>
      </c>
      <c r="J225" s="731" t="s">
        <v>936</v>
      </c>
      <c r="K225" s="731" t="s">
        <v>329</v>
      </c>
      <c r="L225" s="734">
        <v>665.16000000000008</v>
      </c>
      <c r="M225" s="734">
        <v>5</v>
      </c>
      <c r="N225" s="735">
        <v>3325.8</v>
      </c>
    </row>
    <row r="226" spans="1:14" ht="14.45" customHeight="1" x14ac:dyDescent="0.2">
      <c r="A226" s="729" t="s">
        <v>582</v>
      </c>
      <c r="B226" s="730" t="s">
        <v>583</v>
      </c>
      <c r="C226" s="731" t="s">
        <v>607</v>
      </c>
      <c r="D226" s="732" t="s">
        <v>608</v>
      </c>
      <c r="E226" s="733">
        <v>50113006</v>
      </c>
      <c r="F226" s="732" t="s">
        <v>921</v>
      </c>
      <c r="G226" s="731" t="s">
        <v>614</v>
      </c>
      <c r="H226" s="731">
        <v>995074</v>
      </c>
      <c r="I226" s="731">
        <v>0</v>
      </c>
      <c r="J226" s="731" t="s">
        <v>937</v>
      </c>
      <c r="K226" s="731" t="s">
        <v>329</v>
      </c>
      <c r="L226" s="734">
        <v>306.19943396226415</v>
      </c>
      <c r="M226" s="734">
        <v>53</v>
      </c>
      <c r="N226" s="735">
        <v>16228.570000000002</v>
      </c>
    </row>
    <row r="227" spans="1:14" ht="14.45" customHeight="1" x14ac:dyDescent="0.2">
      <c r="A227" s="729" t="s">
        <v>582</v>
      </c>
      <c r="B227" s="730" t="s">
        <v>583</v>
      </c>
      <c r="C227" s="731" t="s">
        <v>607</v>
      </c>
      <c r="D227" s="732" t="s">
        <v>608</v>
      </c>
      <c r="E227" s="733">
        <v>50113006</v>
      </c>
      <c r="F227" s="732" t="s">
        <v>921</v>
      </c>
      <c r="G227" s="731" t="s">
        <v>614</v>
      </c>
      <c r="H227" s="731">
        <v>992994</v>
      </c>
      <c r="I227" s="731">
        <v>0</v>
      </c>
      <c r="J227" s="731" t="s">
        <v>938</v>
      </c>
      <c r="K227" s="731" t="s">
        <v>329</v>
      </c>
      <c r="L227" s="734">
        <v>510.14</v>
      </c>
      <c r="M227" s="734">
        <v>45</v>
      </c>
      <c r="N227" s="735">
        <v>22956.3</v>
      </c>
    </row>
    <row r="228" spans="1:14" ht="14.45" customHeight="1" x14ac:dyDescent="0.2">
      <c r="A228" s="729" t="s">
        <v>582</v>
      </c>
      <c r="B228" s="730" t="s">
        <v>583</v>
      </c>
      <c r="C228" s="731" t="s">
        <v>607</v>
      </c>
      <c r="D228" s="732" t="s">
        <v>608</v>
      </c>
      <c r="E228" s="733">
        <v>50113006</v>
      </c>
      <c r="F228" s="732" t="s">
        <v>921</v>
      </c>
      <c r="G228" s="731" t="s">
        <v>614</v>
      </c>
      <c r="H228" s="731">
        <v>840010</v>
      </c>
      <c r="I228" s="731">
        <v>0</v>
      </c>
      <c r="J228" s="731" t="s">
        <v>939</v>
      </c>
      <c r="K228" s="731" t="s">
        <v>329</v>
      </c>
      <c r="L228" s="734">
        <v>224.37133333333333</v>
      </c>
      <c r="M228" s="734">
        <v>15</v>
      </c>
      <c r="N228" s="735">
        <v>3365.5699999999997</v>
      </c>
    </row>
    <row r="229" spans="1:14" ht="14.45" customHeight="1" x14ac:dyDescent="0.2">
      <c r="A229" s="729" t="s">
        <v>582</v>
      </c>
      <c r="B229" s="730" t="s">
        <v>583</v>
      </c>
      <c r="C229" s="731" t="s">
        <v>607</v>
      </c>
      <c r="D229" s="732" t="s">
        <v>608</v>
      </c>
      <c r="E229" s="733">
        <v>50113006</v>
      </c>
      <c r="F229" s="732" t="s">
        <v>921</v>
      </c>
      <c r="G229" s="731" t="s">
        <v>329</v>
      </c>
      <c r="H229" s="731">
        <v>33403</v>
      </c>
      <c r="I229" s="731">
        <v>33403</v>
      </c>
      <c r="J229" s="731" t="s">
        <v>940</v>
      </c>
      <c r="K229" s="731" t="s">
        <v>941</v>
      </c>
      <c r="L229" s="734">
        <v>221.25</v>
      </c>
      <c r="M229" s="734">
        <v>1</v>
      </c>
      <c r="N229" s="735">
        <v>221.25</v>
      </c>
    </row>
    <row r="230" spans="1:14" ht="14.45" customHeight="1" x14ac:dyDescent="0.2">
      <c r="A230" s="729" t="s">
        <v>582</v>
      </c>
      <c r="B230" s="730" t="s">
        <v>583</v>
      </c>
      <c r="C230" s="731" t="s">
        <v>607</v>
      </c>
      <c r="D230" s="732" t="s">
        <v>608</v>
      </c>
      <c r="E230" s="733">
        <v>50113006</v>
      </c>
      <c r="F230" s="732" t="s">
        <v>921</v>
      </c>
      <c r="G230" s="731" t="s">
        <v>614</v>
      </c>
      <c r="H230" s="731">
        <v>990683</v>
      </c>
      <c r="I230" s="731">
        <v>0</v>
      </c>
      <c r="J230" s="731" t="s">
        <v>942</v>
      </c>
      <c r="K230" s="731" t="s">
        <v>329</v>
      </c>
      <c r="L230" s="734">
        <v>444.53999999999996</v>
      </c>
      <c r="M230" s="734">
        <v>5</v>
      </c>
      <c r="N230" s="735">
        <v>2222.6999999999998</v>
      </c>
    </row>
    <row r="231" spans="1:14" ht="14.45" customHeight="1" x14ac:dyDescent="0.2">
      <c r="A231" s="729" t="s">
        <v>582</v>
      </c>
      <c r="B231" s="730" t="s">
        <v>583</v>
      </c>
      <c r="C231" s="731" t="s">
        <v>607</v>
      </c>
      <c r="D231" s="732" t="s">
        <v>608</v>
      </c>
      <c r="E231" s="733">
        <v>50113006</v>
      </c>
      <c r="F231" s="732" t="s">
        <v>921</v>
      </c>
      <c r="G231" s="731" t="s">
        <v>614</v>
      </c>
      <c r="H231" s="731">
        <v>990889</v>
      </c>
      <c r="I231" s="731">
        <v>0</v>
      </c>
      <c r="J231" s="731" t="s">
        <v>943</v>
      </c>
      <c r="K231" s="731" t="s">
        <v>329</v>
      </c>
      <c r="L231" s="734">
        <v>510.14000000000004</v>
      </c>
      <c r="M231" s="734">
        <v>17</v>
      </c>
      <c r="N231" s="735">
        <v>8672.380000000001</v>
      </c>
    </row>
    <row r="232" spans="1:14" ht="14.45" customHeight="1" x14ac:dyDescent="0.2">
      <c r="A232" s="729" t="s">
        <v>582</v>
      </c>
      <c r="B232" s="730" t="s">
        <v>583</v>
      </c>
      <c r="C232" s="731" t="s">
        <v>607</v>
      </c>
      <c r="D232" s="732" t="s">
        <v>608</v>
      </c>
      <c r="E232" s="733">
        <v>50113006</v>
      </c>
      <c r="F232" s="732" t="s">
        <v>921</v>
      </c>
      <c r="G232" s="731" t="s">
        <v>329</v>
      </c>
      <c r="H232" s="731">
        <v>841583</v>
      </c>
      <c r="I232" s="731">
        <v>33218</v>
      </c>
      <c r="J232" s="731" t="s">
        <v>944</v>
      </c>
      <c r="K232" s="731" t="s">
        <v>329</v>
      </c>
      <c r="L232" s="734">
        <v>188.51818181818183</v>
      </c>
      <c r="M232" s="734">
        <v>11</v>
      </c>
      <c r="N232" s="735">
        <v>2073.7000000000003</v>
      </c>
    </row>
    <row r="233" spans="1:14" ht="14.45" customHeight="1" x14ac:dyDescent="0.2">
      <c r="A233" s="729" t="s">
        <v>582</v>
      </c>
      <c r="B233" s="730" t="s">
        <v>583</v>
      </c>
      <c r="C233" s="731" t="s">
        <v>607</v>
      </c>
      <c r="D233" s="732" t="s">
        <v>608</v>
      </c>
      <c r="E233" s="733">
        <v>50113006</v>
      </c>
      <c r="F233" s="732" t="s">
        <v>921</v>
      </c>
      <c r="G233" s="731" t="s">
        <v>614</v>
      </c>
      <c r="H233" s="731">
        <v>991186</v>
      </c>
      <c r="I233" s="731">
        <v>0</v>
      </c>
      <c r="J233" s="731" t="s">
        <v>945</v>
      </c>
      <c r="K233" s="731" t="s">
        <v>329</v>
      </c>
      <c r="L233" s="734">
        <v>912.23</v>
      </c>
      <c r="M233" s="734">
        <v>4</v>
      </c>
      <c r="N233" s="735">
        <v>3648.92</v>
      </c>
    </row>
    <row r="234" spans="1:14" ht="14.45" customHeight="1" x14ac:dyDescent="0.2">
      <c r="A234" s="729" t="s">
        <v>582</v>
      </c>
      <c r="B234" s="730" t="s">
        <v>583</v>
      </c>
      <c r="C234" s="731" t="s">
        <v>607</v>
      </c>
      <c r="D234" s="732" t="s">
        <v>608</v>
      </c>
      <c r="E234" s="733">
        <v>50113006</v>
      </c>
      <c r="F234" s="732" t="s">
        <v>921</v>
      </c>
      <c r="G234" s="731" t="s">
        <v>614</v>
      </c>
      <c r="H234" s="731">
        <v>992928</v>
      </c>
      <c r="I234" s="731">
        <v>9999999</v>
      </c>
      <c r="J234" s="731" t="s">
        <v>946</v>
      </c>
      <c r="K234" s="731" t="s">
        <v>329</v>
      </c>
      <c r="L234" s="734">
        <v>1648.48</v>
      </c>
      <c r="M234" s="734">
        <v>2</v>
      </c>
      <c r="N234" s="735">
        <v>3296.96</v>
      </c>
    </row>
    <row r="235" spans="1:14" ht="14.45" customHeight="1" x14ac:dyDescent="0.2">
      <c r="A235" s="729" t="s">
        <v>582</v>
      </c>
      <c r="B235" s="730" t="s">
        <v>583</v>
      </c>
      <c r="C235" s="731" t="s">
        <v>607</v>
      </c>
      <c r="D235" s="732" t="s">
        <v>608</v>
      </c>
      <c r="E235" s="733">
        <v>50113008</v>
      </c>
      <c r="F235" s="732" t="s">
        <v>669</v>
      </c>
      <c r="G235" s="731"/>
      <c r="H235" s="731"/>
      <c r="I235" s="731">
        <v>223514</v>
      </c>
      <c r="J235" s="731" t="s">
        <v>947</v>
      </c>
      <c r="K235" s="731" t="s">
        <v>948</v>
      </c>
      <c r="L235" s="734">
        <v>137.39000129699707</v>
      </c>
      <c r="M235" s="734">
        <v>16</v>
      </c>
      <c r="N235" s="735">
        <v>2198.2400207519531</v>
      </c>
    </row>
    <row r="236" spans="1:14" ht="14.45" customHeight="1" x14ac:dyDescent="0.2">
      <c r="A236" s="729" t="s">
        <v>582</v>
      </c>
      <c r="B236" s="730" t="s">
        <v>583</v>
      </c>
      <c r="C236" s="731" t="s">
        <v>607</v>
      </c>
      <c r="D236" s="732" t="s">
        <v>608</v>
      </c>
      <c r="E236" s="733">
        <v>50113008</v>
      </c>
      <c r="F236" s="732" t="s">
        <v>669</v>
      </c>
      <c r="G236" s="731"/>
      <c r="H236" s="731"/>
      <c r="I236" s="731">
        <v>230458</v>
      </c>
      <c r="J236" s="731" t="s">
        <v>949</v>
      </c>
      <c r="K236" s="731" t="s">
        <v>950</v>
      </c>
      <c r="L236" s="734">
        <v>1795.5433756510417</v>
      </c>
      <c r="M236" s="734">
        <v>6</v>
      </c>
      <c r="N236" s="735">
        <v>10773.26025390625</v>
      </c>
    </row>
    <row r="237" spans="1:14" ht="14.45" customHeight="1" x14ac:dyDescent="0.2">
      <c r="A237" s="729" t="s">
        <v>582</v>
      </c>
      <c r="B237" s="730" t="s">
        <v>583</v>
      </c>
      <c r="C237" s="731" t="s">
        <v>607</v>
      </c>
      <c r="D237" s="732" t="s">
        <v>608</v>
      </c>
      <c r="E237" s="733">
        <v>50113008</v>
      </c>
      <c r="F237" s="732" t="s">
        <v>669</v>
      </c>
      <c r="G237" s="731"/>
      <c r="H237" s="731"/>
      <c r="I237" s="731">
        <v>26039</v>
      </c>
      <c r="J237" s="731" t="s">
        <v>670</v>
      </c>
      <c r="K237" s="731" t="s">
        <v>671</v>
      </c>
      <c r="L237" s="734">
        <v>1265</v>
      </c>
      <c r="M237" s="734">
        <v>2</v>
      </c>
      <c r="N237" s="735">
        <v>2530</v>
      </c>
    </row>
    <row r="238" spans="1:14" ht="14.45" customHeight="1" x14ac:dyDescent="0.2">
      <c r="A238" s="729" t="s">
        <v>582</v>
      </c>
      <c r="B238" s="730" t="s">
        <v>583</v>
      </c>
      <c r="C238" s="731" t="s">
        <v>607</v>
      </c>
      <c r="D238" s="732" t="s">
        <v>608</v>
      </c>
      <c r="E238" s="733">
        <v>50113013</v>
      </c>
      <c r="F238" s="732" t="s">
        <v>672</v>
      </c>
      <c r="G238" s="731" t="s">
        <v>329</v>
      </c>
      <c r="H238" s="731">
        <v>243369</v>
      </c>
      <c r="I238" s="731">
        <v>243369</v>
      </c>
      <c r="J238" s="731" t="s">
        <v>951</v>
      </c>
      <c r="K238" s="731" t="s">
        <v>952</v>
      </c>
      <c r="L238" s="734">
        <v>544.39</v>
      </c>
      <c r="M238" s="734">
        <v>2</v>
      </c>
      <c r="N238" s="735">
        <v>1088.78</v>
      </c>
    </row>
    <row r="239" spans="1:14" ht="14.45" customHeight="1" x14ac:dyDescent="0.2">
      <c r="A239" s="729" t="s">
        <v>582</v>
      </c>
      <c r="B239" s="730" t="s">
        <v>583</v>
      </c>
      <c r="C239" s="731" t="s">
        <v>607</v>
      </c>
      <c r="D239" s="732" t="s">
        <v>608</v>
      </c>
      <c r="E239" s="733">
        <v>50113013</v>
      </c>
      <c r="F239" s="732" t="s">
        <v>672</v>
      </c>
      <c r="G239" s="731" t="s">
        <v>614</v>
      </c>
      <c r="H239" s="731">
        <v>172972</v>
      </c>
      <c r="I239" s="731">
        <v>72972</v>
      </c>
      <c r="J239" s="731" t="s">
        <v>673</v>
      </c>
      <c r="K239" s="731" t="s">
        <v>674</v>
      </c>
      <c r="L239" s="734">
        <v>203.72</v>
      </c>
      <c r="M239" s="734">
        <v>11.6</v>
      </c>
      <c r="N239" s="735">
        <v>2363.152</v>
      </c>
    </row>
    <row r="240" spans="1:14" ht="14.45" customHeight="1" x14ac:dyDescent="0.2">
      <c r="A240" s="729" t="s">
        <v>582</v>
      </c>
      <c r="B240" s="730" t="s">
        <v>583</v>
      </c>
      <c r="C240" s="731" t="s">
        <v>607</v>
      </c>
      <c r="D240" s="732" t="s">
        <v>608</v>
      </c>
      <c r="E240" s="733">
        <v>50113013</v>
      </c>
      <c r="F240" s="732" t="s">
        <v>672</v>
      </c>
      <c r="G240" s="731" t="s">
        <v>614</v>
      </c>
      <c r="H240" s="731">
        <v>201958</v>
      </c>
      <c r="I240" s="731">
        <v>201958</v>
      </c>
      <c r="J240" s="731" t="s">
        <v>675</v>
      </c>
      <c r="K240" s="731" t="s">
        <v>676</v>
      </c>
      <c r="L240" s="734">
        <v>238.23</v>
      </c>
      <c r="M240" s="734">
        <v>46</v>
      </c>
      <c r="N240" s="735">
        <v>10958.58</v>
      </c>
    </row>
    <row r="241" spans="1:14" ht="14.45" customHeight="1" x14ac:dyDescent="0.2">
      <c r="A241" s="729" t="s">
        <v>582</v>
      </c>
      <c r="B241" s="730" t="s">
        <v>583</v>
      </c>
      <c r="C241" s="731" t="s">
        <v>607</v>
      </c>
      <c r="D241" s="732" t="s">
        <v>608</v>
      </c>
      <c r="E241" s="733">
        <v>50113013</v>
      </c>
      <c r="F241" s="732" t="s">
        <v>672</v>
      </c>
      <c r="G241" s="731" t="s">
        <v>614</v>
      </c>
      <c r="H241" s="731">
        <v>201961</v>
      </c>
      <c r="I241" s="731">
        <v>201961</v>
      </c>
      <c r="J241" s="731" t="s">
        <v>677</v>
      </c>
      <c r="K241" s="731" t="s">
        <v>678</v>
      </c>
      <c r="L241" s="734">
        <v>308.17642857142857</v>
      </c>
      <c r="M241" s="734">
        <v>14</v>
      </c>
      <c r="N241" s="735">
        <v>4314.47</v>
      </c>
    </row>
    <row r="242" spans="1:14" ht="14.45" customHeight="1" x14ac:dyDescent="0.2">
      <c r="A242" s="729" t="s">
        <v>582</v>
      </c>
      <c r="B242" s="730" t="s">
        <v>583</v>
      </c>
      <c r="C242" s="731" t="s">
        <v>607</v>
      </c>
      <c r="D242" s="732" t="s">
        <v>608</v>
      </c>
      <c r="E242" s="733">
        <v>50113013</v>
      </c>
      <c r="F242" s="732" t="s">
        <v>672</v>
      </c>
      <c r="G242" s="731" t="s">
        <v>614</v>
      </c>
      <c r="H242" s="731">
        <v>117171</v>
      </c>
      <c r="I242" s="731">
        <v>17171</v>
      </c>
      <c r="J242" s="731" t="s">
        <v>953</v>
      </c>
      <c r="K242" s="731" t="s">
        <v>771</v>
      </c>
      <c r="L242" s="734">
        <v>72.839999999999989</v>
      </c>
      <c r="M242" s="734">
        <v>1</v>
      </c>
      <c r="N242" s="735">
        <v>72.839999999999989</v>
      </c>
    </row>
    <row r="243" spans="1:14" ht="14.45" customHeight="1" x14ac:dyDescent="0.2">
      <c r="A243" s="729" t="s">
        <v>582</v>
      </c>
      <c r="B243" s="730" t="s">
        <v>583</v>
      </c>
      <c r="C243" s="731" t="s">
        <v>607</v>
      </c>
      <c r="D243" s="732" t="s">
        <v>608</v>
      </c>
      <c r="E243" s="733">
        <v>50113013</v>
      </c>
      <c r="F243" s="732" t="s">
        <v>672</v>
      </c>
      <c r="G243" s="731" t="s">
        <v>614</v>
      </c>
      <c r="H243" s="731">
        <v>131654</v>
      </c>
      <c r="I243" s="731">
        <v>131654</v>
      </c>
      <c r="J243" s="731" t="s">
        <v>954</v>
      </c>
      <c r="K243" s="731" t="s">
        <v>955</v>
      </c>
      <c r="L243" s="734">
        <v>719.29</v>
      </c>
      <c r="M243" s="734">
        <v>4</v>
      </c>
      <c r="N243" s="735">
        <v>2877.16</v>
      </c>
    </row>
    <row r="244" spans="1:14" ht="14.45" customHeight="1" x14ac:dyDescent="0.2">
      <c r="A244" s="729" t="s">
        <v>582</v>
      </c>
      <c r="B244" s="730" t="s">
        <v>583</v>
      </c>
      <c r="C244" s="731" t="s">
        <v>607</v>
      </c>
      <c r="D244" s="732" t="s">
        <v>608</v>
      </c>
      <c r="E244" s="733">
        <v>50113013</v>
      </c>
      <c r="F244" s="732" t="s">
        <v>672</v>
      </c>
      <c r="G244" s="731" t="s">
        <v>614</v>
      </c>
      <c r="H244" s="731">
        <v>101066</v>
      </c>
      <c r="I244" s="731">
        <v>1066</v>
      </c>
      <c r="J244" s="731" t="s">
        <v>679</v>
      </c>
      <c r="K244" s="731" t="s">
        <v>680</v>
      </c>
      <c r="L244" s="734">
        <v>57.18666666666666</v>
      </c>
      <c r="M244" s="734">
        <v>6</v>
      </c>
      <c r="N244" s="735">
        <v>343.11999999999995</v>
      </c>
    </row>
    <row r="245" spans="1:14" ht="14.45" customHeight="1" x14ac:dyDescent="0.2">
      <c r="A245" s="729" t="s">
        <v>582</v>
      </c>
      <c r="B245" s="730" t="s">
        <v>583</v>
      </c>
      <c r="C245" s="731" t="s">
        <v>607</v>
      </c>
      <c r="D245" s="732" t="s">
        <v>608</v>
      </c>
      <c r="E245" s="733">
        <v>50113013</v>
      </c>
      <c r="F245" s="732" t="s">
        <v>672</v>
      </c>
      <c r="G245" s="731" t="s">
        <v>614</v>
      </c>
      <c r="H245" s="731">
        <v>96414</v>
      </c>
      <c r="I245" s="731">
        <v>96414</v>
      </c>
      <c r="J245" s="731" t="s">
        <v>681</v>
      </c>
      <c r="K245" s="731" t="s">
        <v>682</v>
      </c>
      <c r="L245" s="734">
        <v>58.987599999999986</v>
      </c>
      <c r="M245" s="734">
        <v>37.5</v>
      </c>
      <c r="N245" s="735">
        <v>2212.0349999999994</v>
      </c>
    </row>
    <row r="246" spans="1:14" ht="14.45" customHeight="1" x14ac:dyDescent="0.2">
      <c r="A246" s="729" t="s">
        <v>582</v>
      </c>
      <c r="B246" s="730" t="s">
        <v>583</v>
      </c>
      <c r="C246" s="731" t="s">
        <v>607</v>
      </c>
      <c r="D246" s="732" t="s">
        <v>608</v>
      </c>
      <c r="E246" s="733">
        <v>50113013</v>
      </c>
      <c r="F246" s="732" t="s">
        <v>672</v>
      </c>
      <c r="G246" s="731" t="s">
        <v>614</v>
      </c>
      <c r="H246" s="731">
        <v>235812</v>
      </c>
      <c r="I246" s="731">
        <v>235812</v>
      </c>
      <c r="J246" s="731" t="s">
        <v>956</v>
      </c>
      <c r="K246" s="731" t="s">
        <v>957</v>
      </c>
      <c r="L246" s="734">
        <v>248.14833333333331</v>
      </c>
      <c r="M246" s="734">
        <v>48</v>
      </c>
      <c r="N246" s="735">
        <v>11911.119999999999</v>
      </c>
    </row>
    <row r="247" spans="1:14" ht="14.45" customHeight="1" x14ac:dyDescent="0.2">
      <c r="A247" s="729" t="s">
        <v>582</v>
      </c>
      <c r="B247" s="730" t="s">
        <v>583</v>
      </c>
      <c r="C247" s="731" t="s">
        <v>607</v>
      </c>
      <c r="D247" s="732" t="s">
        <v>608</v>
      </c>
      <c r="E247" s="733">
        <v>50113013</v>
      </c>
      <c r="F247" s="732" t="s">
        <v>672</v>
      </c>
      <c r="G247" s="731" t="s">
        <v>697</v>
      </c>
      <c r="H247" s="731">
        <v>173750</v>
      </c>
      <c r="I247" s="731">
        <v>173750</v>
      </c>
      <c r="J247" s="731" t="s">
        <v>698</v>
      </c>
      <c r="K247" s="731" t="s">
        <v>699</v>
      </c>
      <c r="L247" s="734">
        <v>825.08</v>
      </c>
      <c r="M247" s="734">
        <v>7.8</v>
      </c>
      <c r="N247" s="735">
        <v>6435.6239999999998</v>
      </c>
    </row>
    <row r="248" spans="1:14" ht="14.45" customHeight="1" x14ac:dyDescent="0.2">
      <c r="A248" s="729" t="s">
        <v>582</v>
      </c>
      <c r="B248" s="730" t="s">
        <v>583</v>
      </c>
      <c r="C248" s="731" t="s">
        <v>607</v>
      </c>
      <c r="D248" s="732" t="s">
        <v>608</v>
      </c>
      <c r="E248" s="733">
        <v>50113013</v>
      </c>
      <c r="F248" s="732" t="s">
        <v>672</v>
      </c>
      <c r="G248" s="731" t="s">
        <v>329</v>
      </c>
      <c r="H248" s="731">
        <v>156835</v>
      </c>
      <c r="I248" s="731">
        <v>156835</v>
      </c>
      <c r="J248" s="731" t="s">
        <v>958</v>
      </c>
      <c r="K248" s="731" t="s">
        <v>959</v>
      </c>
      <c r="L248" s="734">
        <v>715</v>
      </c>
      <c r="M248" s="734">
        <v>1</v>
      </c>
      <c r="N248" s="735">
        <v>715</v>
      </c>
    </row>
    <row r="249" spans="1:14" ht="14.45" customHeight="1" x14ac:dyDescent="0.2">
      <c r="A249" s="729" t="s">
        <v>582</v>
      </c>
      <c r="B249" s="730" t="s">
        <v>583</v>
      </c>
      <c r="C249" s="731" t="s">
        <v>607</v>
      </c>
      <c r="D249" s="732" t="s">
        <v>608</v>
      </c>
      <c r="E249" s="733">
        <v>50113013</v>
      </c>
      <c r="F249" s="732" t="s">
        <v>672</v>
      </c>
      <c r="G249" s="731" t="s">
        <v>697</v>
      </c>
      <c r="H249" s="731">
        <v>224407</v>
      </c>
      <c r="I249" s="731">
        <v>224407</v>
      </c>
      <c r="J249" s="731" t="s">
        <v>700</v>
      </c>
      <c r="K249" s="731" t="s">
        <v>701</v>
      </c>
      <c r="L249" s="734">
        <v>188.45999999999998</v>
      </c>
      <c r="M249" s="734">
        <v>0.8</v>
      </c>
      <c r="N249" s="735">
        <v>150.768</v>
      </c>
    </row>
    <row r="250" spans="1:14" ht="14.45" customHeight="1" x14ac:dyDescent="0.2">
      <c r="A250" s="729" t="s">
        <v>582</v>
      </c>
      <c r="B250" s="730" t="s">
        <v>583</v>
      </c>
      <c r="C250" s="731" t="s">
        <v>607</v>
      </c>
      <c r="D250" s="732" t="s">
        <v>608</v>
      </c>
      <c r="E250" s="733">
        <v>50113013</v>
      </c>
      <c r="F250" s="732" t="s">
        <v>672</v>
      </c>
      <c r="G250" s="731" t="s">
        <v>614</v>
      </c>
      <c r="H250" s="731">
        <v>101076</v>
      </c>
      <c r="I250" s="731">
        <v>1076</v>
      </c>
      <c r="J250" s="731" t="s">
        <v>960</v>
      </c>
      <c r="K250" s="731" t="s">
        <v>863</v>
      </c>
      <c r="L250" s="734">
        <v>78.274166666666659</v>
      </c>
      <c r="M250" s="734">
        <v>12</v>
      </c>
      <c r="N250" s="735">
        <v>939.29</v>
      </c>
    </row>
    <row r="251" spans="1:14" ht="14.45" customHeight="1" x14ac:dyDescent="0.2">
      <c r="A251" s="729" t="s">
        <v>582</v>
      </c>
      <c r="B251" s="730" t="s">
        <v>583</v>
      </c>
      <c r="C251" s="731" t="s">
        <v>607</v>
      </c>
      <c r="D251" s="732" t="s">
        <v>608</v>
      </c>
      <c r="E251" s="733">
        <v>50113013</v>
      </c>
      <c r="F251" s="732" t="s">
        <v>672</v>
      </c>
      <c r="G251" s="731" t="s">
        <v>614</v>
      </c>
      <c r="H251" s="731">
        <v>201970</v>
      </c>
      <c r="I251" s="731">
        <v>201970</v>
      </c>
      <c r="J251" s="731" t="s">
        <v>685</v>
      </c>
      <c r="K251" s="731" t="s">
        <v>686</v>
      </c>
      <c r="L251" s="734">
        <v>72.110000000000014</v>
      </c>
      <c r="M251" s="734">
        <v>4</v>
      </c>
      <c r="N251" s="735">
        <v>288.44000000000005</v>
      </c>
    </row>
    <row r="252" spans="1:14" ht="14.45" customHeight="1" x14ac:dyDescent="0.2">
      <c r="A252" s="729" t="s">
        <v>582</v>
      </c>
      <c r="B252" s="730" t="s">
        <v>583</v>
      </c>
      <c r="C252" s="731" t="s">
        <v>607</v>
      </c>
      <c r="D252" s="732" t="s">
        <v>608</v>
      </c>
      <c r="E252" s="733">
        <v>50113013</v>
      </c>
      <c r="F252" s="732" t="s">
        <v>672</v>
      </c>
      <c r="G252" s="731" t="s">
        <v>697</v>
      </c>
      <c r="H252" s="731">
        <v>113453</v>
      </c>
      <c r="I252" s="731">
        <v>113453</v>
      </c>
      <c r="J252" s="731" t="s">
        <v>961</v>
      </c>
      <c r="K252" s="731" t="s">
        <v>962</v>
      </c>
      <c r="L252" s="734">
        <v>2124.7799999999997</v>
      </c>
      <c r="M252" s="734">
        <v>1</v>
      </c>
      <c r="N252" s="735">
        <v>2124.7799999999997</v>
      </c>
    </row>
    <row r="253" spans="1:14" ht="14.45" customHeight="1" x14ac:dyDescent="0.2">
      <c r="A253" s="729" t="s">
        <v>582</v>
      </c>
      <c r="B253" s="730" t="s">
        <v>583</v>
      </c>
      <c r="C253" s="731" t="s">
        <v>607</v>
      </c>
      <c r="D253" s="732" t="s">
        <v>608</v>
      </c>
      <c r="E253" s="733">
        <v>50113013</v>
      </c>
      <c r="F253" s="732" t="s">
        <v>672</v>
      </c>
      <c r="G253" s="731" t="s">
        <v>614</v>
      </c>
      <c r="H253" s="731">
        <v>502239</v>
      </c>
      <c r="I253" s="731">
        <v>9999999</v>
      </c>
      <c r="J253" s="731" t="s">
        <v>963</v>
      </c>
      <c r="K253" s="731" t="s">
        <v>964</v>
      </c>
      <c r="L253" s="734">
        <v>2090</v>
      </c>
      <c r="M253" s="734">
        <v>3.3</v>
      </c>
      <c r="N253" s="735">
        <v>6897</v>
      </c>
    </row>
    <row r="254" spans="1:14" ht="14.45" customHeight="1" x14ac:dyDescent="0.2">
      <c r="A254" s="729" t="s">
        <v>582</v>
      </c>
      <c r="B254" s="730" t="s">
        <v>583</v>
      </c>
      <c r="C254" s="731" t="s">
        <v>607</v>
      </c>
      <c r="D254" s="732" t="s">
        <v>608</v>
      </c>
      <c r="E254" s="733">
        <v>50113013</v>
      </c>
      <c r="F254" s="732" t="s">
        <v>672</v>
      </c>
      <c r="G254" s="731" t="s">
        <v>329</v>
      </c>
      <c r="H254" s="731">
        <v>201030</v>
      </c>
      <c r="I254" s="731">
        <v>201030</v>
      </c>
      <c r="J254" s="731" t="s">
        <v>687</v>
      </c>
      <c r="K254" s="731" t="s">
        <v>688</v>
      </c>
      <c r="L254" s="734">
        <v>33.4</v>
      </c>
      <c r="M254" s="734">
        <v>8</v>
      </c>
      <c r="N254" s="735">
        <v>267.2</v>
      </c>
    </row>
    <row r="255" spans="1:14" ht="14.45" customHeight="1" x14ac:dyDescent="0.2">
      <c r="A255" s="729" t="s">
        <v>582</v>
      </c>
      <c r="B255" s="730" t="s">
        <v>583</v>
      </c>
      <c r="C255" s="731" t="s">
        <v>607</v>
      </c>
      <c r="D255" s="732" t="s">
        <v>608</v>
      </c>
      <c r="E255" s="733">
        <v>50113013</v>
      </c>
      <c r="F255" s="732" t="s">
        <v>672</v>
      </c>
      <c r="G255" s="731" t="s">
        <v>614</v>
      </c>
      <c r="H255" s="731">
        <v>155862</v>
      </c>
      <c r="I255" s="731">
        <v>155862</v>
      </c>
      <c r="J255" s="731" t="s">
        <v>965</v>
      </c>
      <c r="K255" s="731" t="s">
        <v>966</v>
      </c>
      <c r="L255" s="734">
        <v>743.08999999999992</v>
      </c>
      <c r="M255" s="734">
        <v>2.8</v>
      </c>
      <c r="N255" s="735">
        <v>2080.6519999999996</v>
      </c>
    </row>
    <row r="256" spans="1:14" ht="14.45" customHeight="1" x14ac:dyDescent="0.2">
      <c r="A256" s="729" t="s">
        <v>582</v>
      </c>
      <c r="B256" s="730" t="s">
        <v>583</v>
      </c>
      <c r="C256" s="731" t="s">
        <v>607</v>
      </c>
      <c r="D256" s="732" t="s">
        <v>608</v>
      </c>
      <c r="E256" s="733">
        <v>50113013</v>
      </c>
      <c r="F256" s="732" t="s">
        <v>672</v>
      </c>
      <c r="G256" s="731" t="s">
        <v>614</v>
      </c>
      <c r="H256" s="731">
        <v>105114</v>
      </c>
      <c r="I256" s="731">
        <v>5114</v>
      </c>
      <c r="J256" s="731" t="s">
        <v>967</v>
      </c>
      <c r="K256" s="731" t="s">
        <v>968</v>
      </c>
      <c r="L256" s="734">
        <v>73.892941176470572</v>
      </c>
      <c r="M256" s="734">
        <v>68</v>
      </c>
      <c r="N256" s="735">
        <v>5024.7199999999993</v>
      </c>
    </row>
    <row r="257" spans="1:14" ht="14.45" customHeight="1" x14ac:dyDescent="0.2">
      <c r="A257" s="729" t="s">
        <v>582</v>
      </c>
      <c r="B257" s="730" t="s">
        <v>583</v>
      </c>
      <c r="C257" s="731" t="s">
        <v>607</v>
      </c>
      <c r="D257" s="732" t="s">
        <v>608</v>
      </c>
      <c r="E257" s="733">
        <v>50113013</v>
      </c>
      <c r="F257" s="732" t="s">
        <v>672</v>
      </c>
      <c r="G257" s="731" t="s">
        <v>614</v>
      </c>
      <c r="H257" s="731">
        <v>225175</v>
      </c>
      <c r="I257" s="731">
        <v>225175</v>
      </c>
      <c r="J257" s="731" t="s">
        <v>689</v>
      </c>
      <c r="K257" s="731" t="s">
        <v>690</v>
      </c>
      <c r="L257" s="734">
        <v>45.609999999999985</v>
      </c>
      <c r="M257" s="734">
        <v>52</v>
      </c>
      <c r="N257" s="735">
        <v>2371.7199999999993</v>
      </c>
    </row>
    <row r="258" spans="1:14" ht="14.45" customHeight="1" x14ac:dyDescent="0.2">
      <c r="A258" s="729" t="s">
        <v>582</v>
      </c>
      <c r="B258" s="730" t="s">
        <v>583</v>
      </c>
      <c r="C258" s="731" t="s">
        <v>607</v>
      </c>
      <c r="D258" s="732" t="s">
        <v>608</v>
      </c>
      <c r="E258" s="733">
        <v>50113013</v>
      </c>
      <c r="F258" s="732" t="s">
        <v>672</v>
      </c>
      <c r="G258" s="731" t="s">
        <v>614</v>
      </c>
      <c r="H258" s="731">
        <v>225174</v>
      </c>
      <c r="I258" s="731">
        <v>225174</v>
      </c>
      <c r="J258" s="731" t="s">
        <v>689</v>
      </c>
      <c r="K258" s="731" t="s">
        <v>691</v>
      </c>
      <c r="L258" s="734">
        <v>43.152000000000001</v>
      </c>
      <c r="M258" s="734">
        <v>5</v>
      </c>
      <c r="N258" s="735">
        <v>215.76</v>
      </c>
    </row>
    <row r="259" spans="1:14" ht="14.45" customHeight="1" x14ac:dyDescent="0.2">
      <c r="A259" s="729" t="s">
        <v>582</v>
      </c>
      <c r="B259" s="730" t="s">
        <v>583</v>
      </c>
      <c r="C259" s="731" t="s">
        <v>607</v>
      </c>
      <c r="D259" s="732" t="s">
        <v>608</v>
      </c>
      <c r="E259" s="733">
        <v>50113013</v>
      </c>
      <c r="F259" s="732" t="s">
        <v>672</v>
      </c>
      <c r="G259" s="731" t="s">
        <v>697</v>
      </c>
      <c r="H259" s="731">
        <v>166265</v>
      </c>
      <c r="I259" s="731">
        <v>166265</v>
      </c>
      <c r="J259" s="731" t="s">
        <v>969</v>
      </c>
      <c r="K259" s="731" t="s">
        <v>970</v>
      </c>
      <c r="L259" s="734">
        <v>33.39</v>
      </c>
      <c r="M259" s="734">
        <v>30</v>
      </c>
      <c r="N259" s="735">
        <v>1001.6999999999999</v>
      </c>
    </row>
    <row r="260" spans="1:14" ht="14.45" customHeight="1" x14ac:dyDescent="0.2">
      <c r="A260" s="729" t="s">
        <v>582</v>
      </c>
      <c r="B260" s="730" t="s">
        <v>583</v>
      </c>
      <c r="C260" s="731" t="s">
        <v>607</v>
      </c>
      <c r="D260" s="732" t="s">
        <v>608</v>
      </c>
      <c r="E260" s="733">
        <v>50113014</v>
      </c>
      <c r="F260" s="732" t="s">
        <v>692</v>
      </c>
      <c r="G260" s="731" t="s">
        <v>697</v>
      </c>
      <c r="H260" s="731">
        <v>164401</v>
      </c>
      <c r="I260" s="731">
        <v>164401</v>
      </c>
      <c r="J260" s="731" t="s">
        <v>971</v>
      </c>
      <c r="K260" s="731" t="s">
        <v>972</v>
      </c>
      <c r="L260" s="734">
        <v>319.00000000000006</v>
      </c>
      <c r="M260" s="734">
        <v>4.2</v>
      </c>
      <c r="N260" s="735">
        <v>1339.8000000000002</v>
      </c>
    </row>
    <row r="261" spans="1:14" ht="14.45" customHeight="1" x14ac:dyDescent="0.2">
      <c r="A261" s="729" t="s">
        <v>582</v>
      </c>
      <c r="B261" s="730" t="s">
        <v>583</v>
      </c>
      <c r="C261" s="731" t="s">
        <v>610</v>
      </c>
      <c r="D261" s="732" t="s">
        <v>611</v>
      </c>
      <c r="E261" s="733">
        <v>50113016</v>
      </c>
      <c r="F261" s="732" t="s">
        <v>973</v>
      </c>
      <c r="G261" s="731" t="s">
        <v>614</v>
      </c>
      <c r="H261" s="731">
        <v>210115</v>
      </c>
      <c r="I261" s="731">
        <v>210115</v>
      </c>
      <c r="J261" s="731" t="s">
        <v>974</v>
      </c>
      <c r="K261" s="731" t="s">
        <v>975</v>
      </c>
      <c r="L261" s="734">
        <v>20893.95</v>
      </c>
      <c r="M261" s="734">
        <v>75</v>
      </c>
      <c r="N261" s="735">
        <v>1567046.25</v>
      </c>
    </row>
    <row r="262" spans="1:14" ht="14.45" customHeight="1" thickBot="1" x14ac:dyDescent="0.25">
      <c r="A262" s="736" t="s">
        <v>582</v>
      </c>
      <c r="B262" s="737" t="s">
        <v>583</v>
      </c>
      <c r="C262" s="738" t="s">
        <v>610</v>
      </c>
      <c r="D262" s="739" t="s">
        <v>611</v>
      </c>
      <c r="E262" s="740">
        <v>50113016</v>
      </c>
      <c r="F262" s="739" t="s">
        <v>973</v>
      </c>
      <c r="G262" s="738" t="s">
        <v>614</v>
      </c>
      <c r="H262" s="738">
        <v>210114</v>
      </c>
      <c r="I262" s="738">
        <v>210114</v>
      </c>
      <c r="J262" s="738" t="s">
        <v>974</v>
      </c>
      <c r="K262" s="738" t="s">
        <v>976</v>
      </c>
      <c r="L262" s="741">
        <v>10446.98</v>
      </c>
      <c r="M262" s="741">
        <v>47</v>
      </c>
      <c r="N262" s="742">
        <v>491008.05999999994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BF998EB-F64E-4223-9005-1A81358FBE6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977</v>
      </c>
      <c r="B5" s="727"/>
      <c r="C5" s="747">
        <v>0</v>
      </c>
      <c r="D5" s="727">
        <v>1013.54</v>
      </c>
      <c r="E5" s="747">
        <v>1</v>
      </c>
      <c r="F5" s="728">
        <v>1013.54</v>
      </c>
    </row>
    <row r="6" spans="1:6" ht="14.45" customHeight="1" x14ac:dyDescent="0.2">
      <c r="A6" s="758" t="s">
        <v>978</v>
      </c>
      <c r="B6" s="734">
        <v>35501.875</v>
      </c>
      <c r="C6" s="748">
        <v>0.44298888756803373</v>
      </c>
      <c r="D6" s="734">
        <v>44639.808000000005</v>
      </c>
      <c r="E6" s="748">
        <v>0.55701111243196633</v>
      </c>
      <c r="F6" s="735">
        <v>80141.683000000005</v>
      </c>
    </row>
    <row r="7" spans="1:6" ht="14.45" customHeight="1" thickBot="1" x14ac:dyDescent="0.25">
      <c r="A7" s="759" t="s">
        <v>979</v>
      </c>
      <c r="B7" s="750">
        <v>1803.88</v>
      </c>
      <c r="C7" s="751">
        <v>1</v>
      </c>
      <c r="D7" s="750"/>
      <c r="E7" s="751">
        <v>0</v>
      </c>
      <c r="F7" s="752">
        <v>1803.88</v>
      </c>
    </row>
    <row r="8" spans="1:6" ht="14.45" customHeight="1" thickBot="1" x14ac:dyDescent="0.25">
      <c r="A8" s="753" t="s">
        <v>3</v>
      </c>
      <c r="B8" s="754">
        <v>37305.754999999997</v>
      </c>
      <c r="C8" s="755">
        <v>0.44968850494923984</v>
      </c>
      <c r="D8" s="754">
        <v>45653.348000000005</v>
      </c>
      <c r="E8" s="755">
        <v>0.55031149505076016</v>
      </c>
      <c r="F8" s="756">
        <v>82959.103000000003</v>
      </c>
    </row>
    <row r="9" spans="1:6" ht="14.45" customHeight="1" thickBot="1" x14ac:dyDescent="0.25"/>
    <row r="10" spans="1:6" ht="14.45" customHeight="1" x14ac:dyDescent="0.2">
      <c r="A10" s="757" t="s">
        <v>980</v>
      </c>
      <c r="B10" s="727">
        <v>5105.2900000000009</v>
      </c>
      <c r="C10" s="747">
        <v>1</v>
      </c>
      <c r="D10" s="727"/>
      <c r="E10" s="747">
        <v>0</v>
      </c>
      <c r="F10" s="728">
        <v>5105.2900000000009</v>
      </c>
    </row>
    <row r="11" spans="1:6" ht="14.45" customHeight="1" x14ac:dyDescent="0.2">
      <c r="A11" s="758" t="s">
        <v>981</v>
      </c>
      <c r="B11" s="734"/>
      <c r="C11" s="748">
        <v>0</v>
      </c>
      <c r="D11" s="734">
        <v>558.28</v>
      </c>
      <c r="E11" s="748">
        <v>1</v>
      </c>
      <c r="F11" s="735">
        <v>558.28</v>
      </c>
    </row>
    <row r="12" spans="1:6" ht="14.45" customHeight="1" x14ac:dyDescent="0.2">
      <c r="A12" s="758" t="s">
        <v>982</v>
      </c>
      <c r="B12" s="734"/>
      <c r="C12" s="748">
        <v>0</v>
      </c>
      <c r="D12" s="734">
        <v>80.740000000000009</v>
      </c>
      <c r="E12" s="748">
        <v>1</v>
      </c>
      <c r="F12" s="735">
        <v>80.740000000000009</v>
      </c>
    </row>
    <row r="13" spans="1:6" ht="14.45" customHeight="1" x14ac:dyDescent="0.2">
      <c r="A13" s="758" t="s">
        <v>983</v>
      </c>
      <c r="B13" s="734">
        <v>899.42000000000007</v>
      </c>
      <c r="C13" s="748">
        <v>1</v>
      </c>
      <c r="D13" s="734"/>
      <c r="E13" s="748">
        <v>0</v>
      </c>
      <c r="F13" s="735">
        <v>899.42000000000007</v>
      </c>
    </row>
    <row r="14" spans="1:6" ht="14.45" customHeight="1" x14ac:dyDescent="0.2">
      <c r="A14" s="758" t="s">
        <v>984</v>
      </c>
      <c r="B14" s="734">
        <v>801.88</v>
      </c>
      <c r="C14" s="748">
        <v>1</v>
      </c>
      <c r="D14" s="734"/>
      <c r="E14" s="748">
        <v>0</v>
      </c>
      <c r="F14" s="735">
        <v>801.88</v>
      </c>
    </row>
    <row r="15" spans="1:6" ht="14.45" customHeight="1" x14ac:dyDescent="0.2">
      <c r="A15" s="758" t="s">
        <v>985</v>
      </c>
      <c r="B15" s="734"/>
      <c r="C15" s="748">
        <v>0</v>
      </c>
      <c r="D15" s="734">
        <v>140.03</v>
      </c>
      <c r="E15" s="748">
        <v>1</v>
      </c>
      <c r="F15" s="735">
        <v>140.03</v>
      </c>
    </row>
    <row r="16" spans="1:6" ht="14.45" customHeight="1" x14ac:dyDescent="0.2">
      <c r="A16" s="758" t="s">
        <v>986</v>
      </c>
      <c r="B16" s="734">
        <v>1269.2</v>
      </c>
      <c r="C16" s="748">
        <v>1</v>
      </c>
      <c r="D16" s="734"/>
      <c r="E16" s="748">
        <v>0</v>
      </c>
      <c r="F16" s="735">
        <v>1269.2</v>
      </c>
    </row>
    <row r="17" spans="1:6" ht="14.45" customHeight="1" x14ac:dyDescent="0.2">
      <c r="A17" s="758" t="s">
        <v>987</v>
      </c>
      <c r="B17" s="734">
        <v>715</v>
      </c>
      <c r="C17" s="748">
        <v>8.9647258724747061E-2</v>
      </c>
      <c r="D17" s="734">
        <v>7260.7039999999997</v>
      </c>
      <c r="E17" s="748">
        <v>0.9103527412752529</v>
      </c>
      <c r="F17" s="735">
        <v>7975.7039999999997</v>
      </c>
    </row>
    <row r="18" spans="1:6" ht="14.45" customHeight="1" x14ac:dyDescent="0.2">
      <c r="A18" s="758" t="s">
        <v>988</v>
      </c>
      <c r="B18" s="734">
        <v>1088.78</v>
      </c>
      <c r="C18" s="748">
        <v>1</v>
      </c>
      <c r="D18" s="734"/>
      <c r="E18" s="748">
        <v>0</v>
      </c>
      <c r="F18" s="735">
        <v>1088.78</v>
      </c>
    </row>
    <row r="19" spans="1:6" ht="14.45" customHeight="1" x14ac:dyDescent="0.2">
      <c r="A19" s="758" t="s">
        <v>989</v>
      </c>
      <c r="B19" s="734"/>
      <c r="C19" s="748">
        <v>0</v>
      </c>
      <c r="D19" s="734">
        <v>1001.6999999999998</v>
      </c>
      <c r="E19" s="748">
        <v>1</v>
      </c>
      <c r="F19" s="735">
        <v>1001.6999999999998</v>
      </c>
    </row>
    <row r="20" spans="1:6" ht="14.45" customHeight="1" x14ac:dyDescent="0.2">
      <c r="A20" s="758" t="s">
        <v>990</v>
      </c>
      <c r="B20" s="734"/>
      <c r="C20" s="748">
        <v>0</v>
      </c>
      <c r="D20" s="734">
        <v>489.99599999999998</v>
      </c>
      <c r="E20" s="748">
        <v>1</v>
      </c>
      <c r="F20" s="735">
        <v>489.99599999999998</v>
      </c>
    </row>
    <row r="21" spans="1:6" ht="14.45" customHeight="1" x14ac:dyDescent="0.2">
      <c r="A21" s="758" t="s">
        <v>991</v>
      </c>
      <c r="B21" s="734"/>
      <c r="C21" s="748">
        <v>0</v>
      </c>
      <c r="D21" s="734">
        <v>1339.8000000000002</v>
      </c>
      <c r="E21" s="748">
        <v>1</v>
      </c>
      <c r="F21" s="735">
        <v>1339.8000000000002</v>
      </c>
    </row>
    <row r="22" spans="1:6" ht="14.45" customHeight="1" x14ac:dyDescent="0.2">
      <c r="A22" s="758" t="s">
        <v>992</v>
      </c>
      <c r="B22" s="734"/>
      <c r="C22" s="748">
        <v>0</v>
      </c>
      <c r="D22" s="734">
        <v>550</v>
      </c>
      <c r="E22" s="748">
        <v>1</v>
      </c>
      <c r="F22" s="735">
        <v>550</v>
      </c>
    </row>
    <row r="23" spans="1:6" ht="14.45" customHeight="1" x14ac:dyDescent="0.2">
      <c r="A23" s="758" t="s">
        <v>993</v>
      </c>
      <c r="B23" s="734"/>
      <c r="C23" s="748">
        <v>0</v>
      </c>
      <c r="D23" s="734">
        <v>124.41999999999999</v>
      </c>
      <c r="E23" s="748">
        <v>1</v>
      </c>
      <c r="F23" s="735">
        <v>124.41999999999999</v>
      </c>
    </row>
    <row r="24" spans="1:6" ht="14.45" customHeight="1" x14ac:dyDescent="0.2">
      <c r="A24" s="758" t="s">
        <v>994</v>
      </c>
      <c r="B24" s="734"/>
      <c r="C24" s="748">
        <v>0</v>
      </c>
      <c r="D24" s="734">
        <v>3072.848</v>
      </c>
      <c r="E24" s="748">
        <v>1</v>
      </c>
      <c r="F24" s="735">
        <v>3072.848</v>
      </c>
    </row>
    <row r="25" spans="1:6" ht="14.45" customHeight="1" x14ac:dyDescent="0.2">
      <c r="A25" s="758" t="s">
        <v>995</v>
      </c>
      <c r="B25" s="734"/>
      <c r="C25" s="748">
        <v>0</v>
      </c>
      <c r="D25" s="734">
        <v>606.47</v>
      </c>
      <c r="E25" s="748">
        <v>1</v>
      </c>
      <c r="F25" s="735">
        <v>606.47</v>
      </c>
    </row>
    <row r="26" spans="1:6" ht="14.45" customHeight="1" x14ac:dyDescent="0.2">
      <c r="A26" s="758" t="s">
        <v>996</v>
      </c>
      <c r="B26" s="734"/>
      <c r="C26" s="748">
        <v>0</v>
      </c>
      <c r="D26" s="734">
        <v>8476.02</v>
      </c>
      <c r="E26" s="748">
        <v>1</v>
      </c>
      <c r="F26" s="735">
        <v>8476.02</v>
      </c>
    </row>
    <row r="27" spans="1:6" ht="14.45" customHeight="1" x14ac:dyDescent="0.2">
      <c r="A27" s="758" t="s">
        <v>997</v>
      </c>
      <c r="B27" s="734"/>
      <c r="C27" s="748">
        <v>0</v>
      </c>
      <c r="D27" s="734">
        <v>647.41</v>
      </c>
      <c r="E27" s="748">
        <v>1</v>
      </c>
      <c r="F27" s="735">
        <v>647.41</v>
      </c>
    </row>
    <row r="28" spans="1:6" ht="14.45" customHeight="1" x14ac:dyDescent="0.2">
      <c r="A28" s="758" t="s">
        <v>998</v>
      </c>
      <c r="B28" s="734">
        <v>357.43999999999994</v>
      </c>
      <c r="C28" s="748">
        <v>1</v>
      </c>
      <c r="D28" s="734"/>
      <c r="E28" s="748">
        <v>0</v>
      </c>
      <c r="F28" s="735">
        <v>357.43999999999994</v>
      </c>
    </row>
    <row r="29" spans="1:6" ht="14.45" customHeight="1" x14ac:dyDescent="0.2">
      <c r="A29" s="758" t="s">
        <v>999</v>
      </c>
      <c r="B29" s="734">
        <v>1736.0300000000002</v>
      </c>
      <c r="C29" s="748">
        <v>1</v>
      </c>
      <c r="D29" s="734"/>
      <c r="E29" s="748">
        <v>0</v>
      </c>
      <c r="F29" s="735">
        <v>1736.0300000000002</v>
      </c>
    </row>
    <row r="30" spans="1:6" ht="14.45" customHeight="1" x14ac:dyDescent="0.2">
      <c r="A30" s="758" t="s">
        <v>1000</v>
      </c>
      <c r="B30" s="734">
        <v>12341.415000000001</v>
      </c>
      <c r="C30" s="748">
        <v>1</v>
      </c>
      <c r="D30" s="734"/>
      <c r="E30" s="748">
        <v>0</v>
      </c>
      <c r="F30" s="735">
        <v>12341.415000000001</v>
      </c>
    </row>
    <row r="31" spans="1:6" ht="14.45" customHeight="1" x14ac:dyDescent="0.2">
      <c r="A31" s="758" t="s">
        <v>1001</v>
      </c>
      <c r="B31" s="734">
        <v>893.7</v>
      </c>
      <c r="C31" s="748">
        <v>0.29607617078794629</v>
      </c>
      <c r="D31" s="734">
        <v>2124.7799999999997</v>
      </c>
      <c r="E31" s="748">
        <v>0.70392382921205376</v>
      </c>
      <c r="F31" s="735">
        <v>3018.4799999999996</v>
      </c>
    </row>
    <row r="32" spans="1:6" ht="14.45" customHeight="1" x14ac:dyDescent="0.2">
      <c r="A32" s="758" t="s">
        <v>1002</v>
      </c>
      <c r="B32" s="734"/>
      <c r="C32" s="748">
        <v>0</v>
      </c>
      <c r="D32" s="734">
        <v>1233</v>
      </c>
      <c r="E32" s="748">
        <v>1</v>
      </c>
      <c r="F32" s="735">
        <v>1233</v>
      </c>
    </row>
    <row r="33" spans="1:6" ht="14.45" customHeight="1" thickBot="1" x14ac:dyDescent="0.25">
      <c r="A33" s="759" t="s">
        <v>1003</v>
      </c>
      <c r="B33" s="750">
        <v>12097.599999999999</v>
      </c>
      <c r="C33" s="751">
        <v>0.40265270970801881</v>
      </c>
      <c r="D33" s="750">
        <v>17947.150000000001</v>
      </c>
      <c r="E33" s="751">
        <v>0.59734729029198119</v>
      </c>
      <c r="F33" s="752">
        <v>30044.75</v>
      </c>
    </row>
    <row r="34" spans="1:6" ht="14.45" customHeight="1" thickBot="1" x14ac:dyDescent="0.25">
      <c r="A34" s="753" t="s">
        <v>3</v>
      </c>
      <c r="B34" s="754">
        <v>37305.755000000005</v>
      </c>
      <c r="C34" s="755">
        <v>0.4496885049492399</v>
      </c>
      <c r="D34" s="754">
        <v>45653.347999999998</v>
      </c>
      <c r="E34" s="755">
        <v>0.55031149505076005</v>
      </c>
      <c r="F34" s="756">
        <v>82959.103000000003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FB5D146-8484-4784-AAD6-C5E5DF7E206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1101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168.6</v>
      </c>
      <c r="G3" s="47">
        <f>SUBTOTAL(9,G6:G1048576)</f>
        <v>37305.754999999997</v>
      </c>
      <c r="H3" s="48">
        <f>IF(M3=0,0,G3/M3)</f>
        <v>0.44968850494923984</v>
      </c>
      <c r="I3" s="47">
        <f>SUBTOTAL(9,I6:I1048576)</f>
        <v>142.19999999999999</v>
      </c>
      <c r="J3" s="47">
        <f>SUBTOTAL(9,J6:J1048576)</f>
        <v>45653.347999999998</v>
      </c>
      <c r="K3" s="48">
        <f>IF(M3=0,0,J3/M3)</f>
        <v>0.55031149505076005</v>
      </c>
      <c r="L3" s="47">
        <f>SUBTOTAL(9,L6:L1048576)</f>
        <v>310.8</v>
      </c>
      <c r="M3" s="49">
        <f>SUBTOTAL(9,M6:M1048576)</f>
        <v>82959.103000000003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596</v>
      </c>
      <c r="B6" s="723" t="s">
        <v>1004</v>
      </c>
      <c r="C6" s="723" t="s">
        <v>1005</v>
      </c>
      <c r="D6" s="723" t="s">
        <v>1006</v>
      </c>
      <c r="E6" s="723" t="s">
        <v>1007</v>
      </c>
      <c r="F6" s="727">
        <v>7</v>
      </c>
      <c r="G6" s="727">
        <v>801.88</v>
      </c>
      <c r="H6" s="747">
        <v>1</v>
      </c>
      <c r="I6" s="727"/>
      <c r="J6" s="727"/>
      <c r="K6" s="747">
        <v>0</v>
      </c>
      <c r="L6" s="727">
        <v>7</v>
      </c>
      <c r="M6" s="728">
        <v>801.88</v>
      </c>
    </row>
    <row r="7" spans="1:13" ht="14.45" customHeight="1" x14ac:dyDescent="0.2">
      <c r="A7" s="729" t="s">
        <v>596</v>
      </c>
      <c r="B7" s="730" t="s">
        <v>1008</v>
      </c>
      <c r="C7" s="730" t="s">
        <v>1009</v>
      </c>
      <c r="D7" s="730" t="s">
        <v>1010</v>
      </c>
      <c r="E7" s="730" t="s">
        <v>1011</v>
      </c>
      <c r="F7" s="734">
        <v>30</v>
      </c>
      <c r="G7" s="734">
        <v>1002</v>
      </c>
      <c r="H7" s="748">
        <v>1</v>
      </c>
      <c r="I7" s="734"/>
      <c r="J7" s="734"/>
      <c r="K7" s="748">
        <v>0</v>
      </c>
      <c r="L7" s="734">
        <v>30</v>
      </c>
      <c r="M7" s="735">
        <v>1002</v>
      </c>
    </row>
    <row r="8" spans="1:13" ht="14.45" customHeight="1" x14ac:dyDescent="0.2">
      <c r="A8" s="729" t="s">
        <v>601</v>
      </c>
      <c r="B8" s="730" t="s">
        <v>1012</v>
      </c>
      <c r="C8" s="730" t="s">
        <v>1013</v>
      </c>
      <c r="D8" s="730" t="s">
        <v>698</v>
      </c>
      <c r="E8" s="730" t="s">
        <v>699</v>
      </c>
      <c r="F8" s="734"/>
      <c r="G8" s="734"/>
      <c r="H8" s="748">
        <v>0</v>
      </c>
      <c r="I8" s="734">
        <v>1</v>
      </c>
      <c r="J8" s="734">
        <v>825.08</v>
      </c>
      <c r="K8" s="748">
        <v>1</v>
      </c>
      <c r="L8" s="734">
        <v>1</v>
      </c>
      <c r="M8" s="735">
        <v>825.08</v>
      </c>
    </row>
    <row r="9" spans="1:13" ht="14.45" customHeight="1" x14ac:dyDescent="0.2">
      <c r="A9" s="729" t="s">
        <v>601</v>
      </c>
      <c r="B9" s="730" t="s">
        <v>1014</v>
      </c>
      <c r="C9" s="730" t="s">
        <v>1015</v>
      </c>
      <c r="D9" s="730" t="s">
        <v>700</v>
      </c>
      <c r="E9" s="730" t="s">
        <v>1016</v>
      </c>
      <c r="F9" s="734"/>
      <c r="G9" s="734"/>
      <c r="H9" s="748">
        <v>0</v>
      </c>
      <c r="I9" s="734">
        <v>1</v>
      </c>
      <c r="J9" s="734">
        <v>188.45999999999998</v>
      </c>
      <c r="K9" s="748">
        <v>1</v>
      </c>
      <c r="L9" s="734">
        <v>1</v>
      </c>
      <c r="M9" s="735">
        <v>188.45999999999998</v>
      </c>
    </row>
    <row r="10" spans="1:13" ht="14.45" customHeight="1" x14ac:dyDescent="0.2">
      <c r="A10" s="729" t="s">
        <v>607</v>
      </c>
      <c r="B10" s="730" t="s">
        <v>1017</v>
      </c>
      <c r="C10" s="730" t="s">
        <v>1018</v>
      </c>
      <c r="D10" s="730" t="s">
        <v>1019</v>
      </c>
      <c r="E10" s="730" t="s">
        <v>1020</v>
      </c>
      <c r="F10" s="734">
        <v>71</v>
      </c>
      <c r="G10" s="734">
        <v>5105.2900000000009</v>
      </c>
      <c r="H10" s="748">
        <v>1</v>
      </c>
      <c r="I10" s="734"/>
      <c r="J10" s="734"/>
      <c r="K10" s="748">
        <v>0</v>
      </c>
      <c r="L10" s="734">
        <v>71</v>
      </c>
      <c r="M10" s="735">
        <v>5105.2900000000009</v>
      </c>
    </row>
    <row r="11" spans="1:13" ht="14.45" customHeight="1" x14ac:dyDescent="0.2">
      <c r="A11" s="729" t="s">
        <v>607</v>
      </c>
      <c r="B11" s="730" t="s">
        <v>1021</v>
      </c>
      <c r="C11" s="730" t="s">
        <v>1022</v>
      </c>
      <c r="D11" s="730" t="s">
        <v>1023</v>
      </c>
      <c r="E11" s="730" t="s">
        <v>1024</v>
      </c>
      <c r="F11" s="734"/>
      <c r="G11" s="734"/>
      <c r="H11" s="748">
        <v>0</v>
      </c>
      <c r="I11" s="734">
        <v>2</v>
      </c>
      <c r="J11" s="734">
        <v>558.28</v>
      </c>
      <c r="K11" s="748">
        <v>1</v>
      </c>
      <c r="L11" s="734">
        <v>2</v>
      </c>
      <c r="M11" s="735">
        <v>558.28</v>
      </c>
    </row>
    <row r="12" spans="1:13" ht="14.45" customHeight="1" x14ac:dyDescent="0.2">
      <c r="A12" s="729" t="s">
        <v>607</v>
      </c>
      <c r="B12" s="730" t="s">
        <v>1025</v>
      </c>
      <c r="C12" s="730" t="s">
        <v>1026</v>
      </c>
      <c r="D12" s="730" t="s">
        <v>1027</v>
      </c>
      <c r="E12" s="730" t="s">
        <v>1028</v>
      </c>
      <c r="F12" s="734"/>
      <c r="G12" s="734"/>
      <c r="H12" s="748">
        <v>0</v>
      </c>
      <c r="I12" s="734">
        <v>25</v>
      </c>
      <c r="J12" s="734">
        <v>1233</v>
      </c>
      <c r="K12" s="748">
        <v>1</v>
      </c>
      <c r="L12" s="734">
        <v>25</v>
      </c>
      <c r="M12" s="735">
        <v>1233</v>
      </c>
    </row>
    <row r="13" spans="1:13" ht="14.45" customHeight="1" x14ac:dyDescent="0.2">
      <c r="A13" s="729" t="s">
        <v>607</v>
      </c>
      <c r="B13" s="730" t="s">
        <v>1029</v>
      </c>
      <c r="C13" s="730" t="s">
        <v>1030</v>
      </c>
      <c r="D13" s="730" t="s">
        <v>760</v>
      </c>
      <c r="E13" s="730" t="s">
        <v>761</v>
      </c>
      <c r="F13" s="734"/>
      <c r="G13" s="734"/>
      <c r="H13" s="748">
        <v>0</v>
      </c>
      <c r="I13" s="734">
        <v>1</v>
      </c>
      <c r="J13" s="734">
        <v>40.35</v>
      </c>
      <c r="K13" s="748">
        <v>1</v>
      </c>
      <c r="L13" s="734">
        <v>1</v>
      </c>
      <c r="M13" s="735">
        <v>40.35</v>
      </c>
    </row>
    <row r="14" spans="1:13" ht="14.45" customHeight="1" x14ac:dyDescent="0.2">
      <c r="A14" s="729" t="s">
        <v>607</v>
      </c>
      <c r="B14" s="730" t="s">
        <v>1029</v>
      </c>
      <c r="C14" s="730" t="s">
        <v>1031</v>
      </c>
      <c r="D14" s="730" t="s">
        <v>760</v>
      </c>
      <c r="E14" s="730" t="s">
        <v>761</v>
      </c>
      <c r="F14" s="734"/>
      <c r="G14" s="734"/>
      <c r="H14" s="748">
        <v>0</v>
      </c>
      <c r="I14" s="734">
        <v>1</v>
      </c>
      <c r="J14" s="734">
        <v>40.39</v>
      </c>
      <c r="K14" s="748">
        <v>1</v>
      </c>
      <c r="L14" s="734">
        <v>1</v>
      </c>
      <c r="M14" s="735">
        <v>40.39</v>
      </c>
    </row>
    <row r="15" spans="1:13" ht="14.45" customHeight="1" x14ac:dyDescent="0.2">
      <c r="A15" s="729" t="s">
        <v>607</v>
      </c>
      <c r="B15" s="730" t="s">
        <v>1032</v>
      </c>
      <c r="C15" s="730" t="s">
        <v>1033</v>
      </c>
      <c r="D15" s="730" t="s">
        <v>1034</v>
      </c>
      <c r="E15" s="730" t="s">
        <v>1035</v>
      </c>
      <c r="F15" s="734">
        <v>12</v>
      </c>
      <c r="G15" s="734">
        <v>899.42000000000007</v>
      </c>
      <c r="H15" s="748">
        <v>1</v>
      </c>
      <c r="I15" s="734"/>
      <c r="J15" s="734"/>
      <c r="K15" s="748">
        <v>0</v>
      </c>
      <c r="L15" s="734">
        <v>12</v>
      </c>
      <c r="M15" s="735">
        <v>899.42000000000007</v>
      </c>
    </row>
    <row r="16" spans="1:13" ht="14.45" customHeight="1" x14ac:dyDescent="0.2">
      <c r="A16" s="729" t="s">
        <v>607</v>
      </c>
      <c r="B16" s="730" t="s">
        <v>1036</v>
      </c>
      <c r="C16" s="730" t="s">
        <v>1037</v>
      </c>
      <c r="D16" s="730" t="s">
        <v>1038</v>
      </c>
      <c r="E16" s="730" t="s">
        <v>964</v>
      </c>
      <c r="F16" s="734"/>
      <c r="G16" s="734"/>
      <c r="H16" s="748">
        <v>0</v>
      </c>
      <c r="I16" s="734">
        <v>1</v>
      </c>
      <c r="J16" s="734">
        <v>2124.7799999999997</v>
      </c>
      <c r="K16" s="748">
        <v>1</v>
      </c>
      <c r="L16" s="734">
        <v>1</v>
      </c>
      <c r="M16" s="735">
        <v>2124.7799999999997</v>
      </c>
    </row>
    <row r="17" spans="1:13" ht="14.45" customHeight="1" x14ac:dyDescent="0.2">
      <c r="A17" s="729" t="s">
        <v>607</v>
      </c>
      <c r="B17" s="730" t="s">
        <v>1036</v>
      </c>
      <c r="C17" s="730" t="s">
        <v>1039</v>
      </c>
      <c r="D17" s="730" t="s">
        <v>1040</v>
      </c>
      <c r="E17" s="730" t="s">
        <v>964</v>
      </c>
      <c r="F17" s="734">
        <v>1</v>
      </c>
      <c r="G17" s="734">
        <v>893.7</v>
      </c>
      <c r="H17" s="748">
        <v>1</v>
      </c>
      <c r="I17" s="734"/>
      <c r="J17" s="734"/>
      <c r="K17" s="748">
        <v>0</v>
      </c>
      <c r="L17" s="734">
        <v>1</v>
      </c>
      <c r="M17" s="735">
        <v>893.7</v>
      </c>
    </row>
    <row r="18" spans="1:13" ht="14.45" customHeight="1" x14ac:dyDescent="0.2">
      <c r="A18" s="729" t="s">
        <v>607</v>
      </c>
      <c r="B18" s="730" t="s">
        <v>1041</v>
      </c>
      <c r="C18" s="730" t="s">
        <v>1042</v>
      </c>
      <c r="D18" s="730" t="s">
        <v>1043</v>
      </c>
      <c r="E18" s="730" t="s">
        <v>1044</v>
      </c>
      <c r="F18" s="734"/>
      <c r="G18" s="734"/>
      <c r="H18" s="748">
        <v>0</v>
      </c>
      <c r="I18" s="734">
        <v>1</v>
      </c>
      <c r="J18" s="734">
        <v>140.03</v>
      </c>
      <c r="K18" s="748">
        <v>1</v>
      </c>
      <c r="L18" s="734">
        <v>1</v>
      </c>
      <c r="M18" s="735">
        <v>140.03</v>
      </c>
    </row>
    <row r="19" spans="1:13" ht="14.45" customHeight="1" x14ac:dyDescent="0.2">
      <c r="A19" s="729" t="s">
        <v>607</v>
      </c>
      <c r="B19" s="730" t="s">
        <v>1008</v>
      </c>
      <c r="C19" s="730" t="s">
        <v>1009</v>
      </c>
      <c r="D19" s="730" t="s">
        <v>1010</v>
      </c>
      <c r="E19" s="730" t="s">
        <v>1011</v>
      </c>
      <c r="F19" s="734">
        <v>8</v>
      </c>
      <c r="G19" s="734">
        <v>267.2</v>
      </c>
      <c r="H19" s="748">
        <v>1</v>
      </c>
      <c r="I19" s="734"/>
      <c r="J19" s="734"/>
      <c r="K19" s="748">
        <v>0</v>
      </c>
      <c r="L19" s="734">
        <v>8</v>
      </c>
      <c r="M19" s="735">
        <v>267.2</v>
      </c>
    </row>
    <row r="20" spans="1:13" ht="14.45" customHeight="1" x14ac:dyDescent="0.2">
      <c r="A20" s="729" t="s">
        <v>607</v>
      </c>
      <c r="B20" s="730" t="s">
        <v>1012</v>
      </c>
      <c r="C20" s="730" t="s">
        <v>1045</v>
      </c>
      <c r="D20" s="730" t="s">
        <v>1046</v>
      </c>
      <c r="E20" s="730" t="s">
        <v>699</v>
      </c>
      <c r="F20" s="734">
        <v>1</v>
      </c>
      <c r="G20" s="734">
        <v>715</v>
      </c>
      <c r="H20" s="748">
        <v>1</v>
      </c>
      <c r="I20" s="734"/>
      <c r="J20" s="734"/>
      <c r="K20" s="748">
        <v>0</v>
      </c>
      <c r="L20" s="734">
        <v>1</v>
      </c>
      <c r="M20" s="735">
        <v>715</v>
      </c>
    </row>
    <row r="21" spans="1:13" ht="14.45" customHeight="1" x14ac:dyDescent="0.2">
      <c r="A21" s="729" t="s">
        <v>607</v>
      </c>
      <c r="B21" s="730" t="s">
        <v>1012</v>
      </c>
      <c r="C21" s="730" t="s">
        <v>1013</v>
      </c>
      <c r="D21" s="730" t="s">
        <v>698</v>
      </c>
      <c r="E21" s="730" t="s">
        <v>699</v>
      </c>
      <c r="F21" s="734"/>
      <c r="G21" s="734"/>
      <c r="H21" s="748">
        <v>0</v>
      </c>
      <c r="I21" s="734">
        <v>7.8</v>
      </c>
      <c r="J21" s="734">
        <v>6435.6239999999998</v>
      </c>
      <c r="K21" s="748">
        <v>1</v>
      </c>
      <c r="L21" s="734">
        <v>7.8</v>
      </c>
      <c r="M21" s="735">
        <v>6435.6239999999998</v>
      </c>
    </row>
    <row r="22" spans="1:13" ht="14.45" customHeight="1" x14ac:dyDescent="0.2">
      <c r="A22" s="729" t="s">
        <v>607</v>
      </c>
      <c r="B22" s="730" t="s">
        <v>1047</v>
      </c>
      <c r="C22" s="730" t="s">
        <v>1048</v>
      </c>
      <c r="D22" s="730" t="s">
        <v>781</v>
      </c>
      <c r="E22" s="730" t="s">
        <v>782</v>
      </c>
      <c r="F22" s="734">
        <v>9.6</v>
      </c>
      <c r="G22" s="734">
        <v>12341.415000000001</v>
      </c>
      <c r="H22" s="748">
        <v>1</v>
      </c>
      <c r="I22" s="734"/>
      <c r="J22" s="734"/>
      <c r="K22" s="748">
        <v>0</v>
      </c>
      <c r="L22" s="734">
        <v>9.6</v>
      </c>
      <c r="M22" s="735">
        <v>12341.415000000001</v>
      </c>
    </row>
    <row r="23" spans="1:13" ht="14.45" customHeight="1" x14ac:dyDescent="0.2">
      <c r="A23" s="729" t="s">
        <v>607</v>
      </c>
      <c r="B23" s="730" t="s">
        <v>1049</v>
      </c>
      <c r="C23" s="730" t="s">
        <v>1050</v>
      </c>
      <c r="D23" s="730" t="s">
        <v>1051</v>
      </c>
      <c r="E23" s="730" t="s">
        <v>1052</v>
      </c>
      <c r="F23" s="734">
        <v>2</v>
      </c>
      <c r="G23" s="734">
        <v>1088.78</v>
      </c>
      <c r="H23" s="748">
        <v>1</v>
      </c>
      <c r="I23" s="734"/>
      <c r="J23" s="734"/>
      <c r="K23" s="748">
        <v>0</v>
      </c>
      <c r="L23" s="734">
        <v>2</v>
      </c>
      <c r="M23" s="735">
        <v>1088.78</v>
      </c>
    </row>
    <row r="24" spans="1:13" ht="14.45" customHeight="1" x14ac:dyDescent="0.2">
      <c r="A24" s="729" t="s">
        <v>607</v>
      </c>
      <c r="B24" s="730" t="s">
        <v>1053</v>
      </c>
      <c r="C24" s="730" t="s">
        <v>1054</v>
      </c>
      <c r="D24" s="730" t="s">
        <v>1055</v>
      </c>
      <c r="E24" s="730" t="s">
        <v>1056</v>
      </c>
      <c r="F24" s="734"/>
      <c r="G24" s="734"/>
      <c r="H24" s="748">
        <v>0</v>
      </c>
      <c r="I24" s="734">
        <v>30</v>
      </c>
      <c r="J24" s="734">
        <v>1001.6999999999998</v>
      </c>
      <c r="K24" s="748">
        <v>1</v>
      </c>
      <c r="L24" s="734">
        <v>30</v>
      </c>
      <c r="M24" s="735">
        <v>1001.6999999999998</v>
      </c>
    </row>
    <row r="25" spans="1:13" ht="14.45" customHeight="1" x14ac:dyDescent="0.2">
      <c r="A25" s="729" t="s">
        <v>607</v>
      </c>
      <c r="B25" s="730" t="s">
        <v>1014</v>
      </c>
      <c r="C25" s="730" t="s">
        <v>1015</v>
      </c>
      <c r="D25" s="730" t="s">
        <v>700</v>
      </c>
      <c r="E25" s="730" t="s">
        <v>1016</v>
      </c>
      <c r="F25" s="734"/>
      <c r="G25" s="734"/>
      <c r="H25" s="748">
        <v>0</v>
      </c>
      <c r="I25" s="734">
        <v>0.8</v>
      </c>
      <c r="J25" s="734">
        <v>150.768</v>
      </c>
      <c r="K25" s="748">
        <v>1</v>
      </c>
      <c r="L25" s="734">
        <v>0.8</v>
      </c>
      <c r="M25" s="735">
        <v>150.768</v>
      </c>
    </row>
    <row r="26" spans="1:13" ht="14.45" customHeight="1" x14ac:dyDescent="0.2">
      <c r="A26" s="729" t="s">
        <v>607</v>
      </c>
      <c r="B26" s="730" t="s">
        <v>1014</v>
      </c>
      <c r="C26" s="730" t="s">
        <v>1057</v>
      </c>
      <c r="D26" s="730" t="s">
        <v>700</v>
      </c>
      <c r="E26" s="730" t="s">
        <v>1058</v>
      </c>
      <c r="F26" s="734"/>
      <c r="G26" s="734"/>
      <c r="H26" s="748">
        <v>0</v>
      </c>
      <c r="I26" s="734">
        <v>0.4</v>
      </c>
      <c r="J26" s="734">
        <v>150.768</v>
      </c>
      <c r="K26" s="748">
        <v>1</v>
      </c>
      <c r="L26" s="734">
        <v>0.4</v>
      </c>
      <c r="M26" s="735">
        <v>150.768</v>
      </c>
    </row>
    <row r="27" spans="1:13" ht="14.45" customHeight="1" x14ac:dyDescent="0.2">
      <c r="A27" s="729" t="s">
        <v>607</v>
      </c>
      <c r="B27" s="730" t="s">
        <v>1059</v>
      </c>
      <c r="C27" s="730" t="s">
        <v>1060</v>
      </c>
      <c r="D27" s="730" t="s">
        <v>1061</v>
      </c>
      <c r="E27" s="730" t="s">
        <v>1062</v>
      </c>
      <c r="F27" s="734"/>
      <c r="G27" s="734"/>
      <c r="H27" s="748">
        <v>0</v>
      </c>
      <c r="I27" s="734">
        <v>4.2</v>
      </c>
      <c r="J27" s="734">
        <v>1339.8000000000002</v>
      </c>
      <c r="K27" s="748">
        <v>1</v>
      </c>
      <c r="L27" s="734">
        <v>4.2</v>
      </c>
      <c r="M27" s="735">
        <v>1339.8000000000002</v>
      </c>
    </row>
    <row r="28" spans="1:13" ht="14.45" customHeight="1" x14ac:dyDescent="0.2">
      <c r="A28" s="729" t="s">
        <v>607</v>
      </c>
      <c r="B28" s="730" t="s">
        <v>1063</v>
      </c>
      <c r="C28" s="730" t="s">
        <v>1064</v>
      </c>
      <c r="D28" s="730" t="s">
        <v>1065</v>
      </c>
      <c r="E28" s="730" t="s">
        <v>1066</v>
      </c>
      <c r="F28" s="734"/>
      <c r="G28" s="734"/>
      <c r="H28" s="748">
        <v>0</v>
      </c>
      <c r="I28" s="734">
        <v>5</v>
      </c>
      <c r="J28" s="734">
        <v>550</v>
      </c>
      <c r="K28" s="748">
        <v>1</v>
      </c>
      <c r="L28" s="734">
        <v>5</v>
      </c>
      <c r="M28" s="735">
        <v>550</v>
      </c>
    </row>
    <row r="29" spans="1:13" ht="14.45" customHeight="1" x14ac:dyDescent="0.2">
      <c r="A29" s="729" t="s">
        <v>607</v>
      </c>
      <c r="B29" s="730" t="s">
        <v>1067</v>
      </c>
      <c r="C29" s="730" t="s">
        <v>1068</v>
      </c>
      <c r="D29" s="730" t="s">
        <v>855</v>
      </c>
      <c r="E29" s="730" t="s">
        <v>1069</v>
      </c>
      <c r="F29" s="734"/>
      <c r="G29" s="734"/>
      <c r="H29" s="748">
        <v>0</v>
      </c>
      <c r="I29" s="734">
        <v>3</v>
      </c>
      <c r="J29" s="734">
        <v>124.41999999999999</v>
      </c>
      <c r="K29" s="748">
        <v>1</v>
      </c>
      <c r="L29" s="734">
        <v>3</v>
      </c>
      <c r="M29" s="735">
        <v>124.41999999999999</v>
      </c>
    </row>
    <row r="30" spans="1:13" ht="14.45" customHeight="1" x14ac:dyDescent="0.2">
      <c r="A30" s="729" t="s">
        <v>607</v>
      </c>
      <c r="B30" s="730" t="s">
        <v>1070</v>
      </c>
      <c r="C30" s="730" t="s">
        <v>1071</v>
      </c>
      <c r="D30" s="730" t="s">
        <v>1072</v>
      </c>
      <c r="E30" s="730" t="s">
        <v>1073</v>
      </c>
      <c r="F30" s="734"/>
      <c r="G30" s="734"/>
      <c r="H30" s="748">
        <v>0</v>
      </c>
      <c r="I30" s="734">
        <v>10</v>
      </c>
      <c r="J30" s="734">
        <v>3072.848</v>
      </c>
      <c r="K30" s="748">
        <v>1</v>
      </c>
      <c r="L30" s="734">
        <v>10</v>
      </c>
      <c r="M30" s="735">
        <v>3072.848</v>
      </c>
    </row>
    <row r="31" spans="1:13" ht="14.45" customHeight="1" x14ac:dyDescent="0.2">
      <c r="A31" s="729" t="s">
        <v>607</v>
      </c>
      <c r="B31" s="730" t="s">
        <v>1074</v>
      </c>
      <c r="C31" s="730" t="s">
        <v>1075</v>
      </c>
      <c r="D31" s="730" t="s">
        <v>1076</v>
      </c>
      <c r="E31" s="730" t="s">
        <v>1077</v>
      </c>
      <c r="F31" s="734"/>
      <c r="G31" s="734"/>
      <c r="H31" s="748">
        <v>0</v>
      </c>
      <c r="I31" s="734">
        <v>1</v>
      </c>
      <c r="J31" s="734">
        <v>67.39</v>
      </c>
      <c r="K31" s="748">
        <v>1</v>
      </c>
      <c r="L31" s="734">
        <v>1</v>
      </c>
      <c r="M31" s="735">
        <v>67.39</v>
      </c>
    </row>
    <row r="32" spans="1:13" ht="14.45" customHeight="1" x14ac:dyDescent="0.2">
      <c r="A32" s="729" t="s">
        <v>607</v>
      </c>
      <c r="B32" s="730" t="s">
        <v>1074</v>
      </c>
      <c r="C32" s="730" t="s">
        <v>1078</v>
      </c>
      <c r="D32" s="730" t="s">
        <v>1076</v>
      </c>
      <c r="E32" s="730" t="s">
        <v>1077</v>
      </c>
      <c r="F32" s="734"/>
      <c r="G32" s="734"/>
      <c r="H32" s="748">
        <v>0</v>
      </c>
      <c r="I32" s="734">
        <v>8</v>
      </c>
      <c r="J32" s="734">
        <v>539.08000000000015</v>
      </c>
      <c r="K32" s="748">
        <v>1</v>
      </c>
      <c r="L32" s="734">
        <v>8</v>
      </c>
      <c r="M32" s="735">
        <v>539.08000000000015</v>
      </c>
    </row>
    <row r="33" spans="1:13" ht="14.45" customHeight="1" x14ac:dyDescent="0.2">
      <c r="A33" s="729" t="s">
        <v>607</v>
      </c>
      <c r="B33" s="730" t="s">
        <v>1079</v>
      </c>
      <c r="C33" s="730" t="s">
        <v>1080</v>
      </c>
      <c r="D33" s="730" t="s">
        <v>743</v>
      </c>
      <c r="E33" s="730" t="s">
        <v>744</v>
      </c>
      <c r="F33" s="734"/>
      <c r="G33" s="734"/>
      <c r="H33" s="748">
        <v>0</v>
      </c>
      <c r="I33" s="734">
        <v>2</v>
      </c>
      <c r="J33" s="734">
        <v>8476.02</v>
      </c>
      <c r="K33" s="748">
        <v>1</v>
      </c>
      <c r="L33" s="734">
        <v>2</v>
      </c>
      <c r="M33" s="735">
        <v>8476.02</v>
      </c>
    </row>
    <row r="34" spans="1:13" ht="14.45" customHeight="1" x14ac:dyDescent="0.2">
      <c r="A34" s="729" t="s">
        <v>607</v>
      </c>
      <c r="B34" s="730" t="s">
        <v>1081</v>
      </c>
      <c r="C34" s="730" t="s">
        <v>1082</v>
      </c>
      <c r="D34" s="730" t="s">
        <v>901</v>
      </c>
      <c r="E34" s="730" t="s">
        <v>902</v>
      </c>
      <c r="F34" s="734"/>
      <c r="G34" s="734"/>
      <c r="H34" s="748">
        <v>0</v>
      </c>
      <c r="I34" s="734">
        <v>12</v>
      </c>
      <c r="J34" s="734">
        <v>597.65</v>
      </c>
      <c r="K34" s="748">
        <v>1</v>
      </c>
      <c r="L34" s="734">
        <v>12</v>
      </c>
      <c r="M34" s="735">
        <v>597.65</v>
      </c>
    </row>
    <row r="35" spans="1:13" ht="14.45" customHeight="1" x14ac:dyDescent="0.2">
      <c r="A35" s="729" t="s">
        <v>607</v>
      </c>
      <c r="B35" s="730" t="s">
        <v>1081</v>
      </c>
      <c r="C35" s="730" t="s">
        <v>1083</v>
      </c>
      <c r="D35" s="730" t="s">
        <v>901</v>
      </c>
      <c r="E35" s="730" t="s">
        <v>902</v>
      </c>
      <c r="F35" s="734"/>
      <c r="G35" s="734"/>
      <c r="H35" s="748">
        <v>0</v>
      </c>
      <c r="I35" s="734">
        <v>1</v>
      </c>
      <c r="J35" s="734">
        <v>49.759999999999991</v>
      </c>
      <c r="K35" s="748">
        <v>1</v>
      </c>
      <c r="L35" s="734">
        <v>1</v>
      </c>
      <c r="M35" s="735">
        <v>49.759999999999991</v>
      </c>
    </row>
    <row r="36" spans="1:13" ht="14.45" customHeight="1" x14ac:dyDescent="0.2">
      <c r="A36" s="729" t="s">
        <v>607</v>
      </c>
      <c r="B36" s="730" t="s">
        <v>1084</v>
      </c>
      <c r="C36" s="730" t="s">
        <v>1085</v>
      </c>
      <c r="D36" s="730" t="s">
        <v>885</v>
      </c>
      <c r="E36" s="730" t="s">
        <v>886</v>
      </c>
      <c r="F36" s="734">
        <v>4</v>
      </c>
      <c r="G36" s="734">
        <v>1736.0300000000002</v>
      </c>
      <c r="H36" s="748">
        <v>1</v>
      </c>
      <c r="I36" s="734"/>
      <c r="J36" s="734"/>
      <c r="K36" s="748">
        <v>0</v>
      </c>
      <c r="L36" s="734">
        <v>4</v>
      </c>
      <c r="M36" s="735">
        <v>1736.0300000000002</v>
      </c>
    </row>
    <row r="37" spans="1:13" ht="14.45" customHeight="1" x14ac:dyDescent="0.2">
      <c r="A37" s="729" t="s">
        <v>607</v>
      </c>
      <c r="B37" s="730" t="s">
        <v>1086</v>
      </c>
      <c r="C37" s="730" t="s">
        <v>1087</v>
      </c>
      <c r="D37" s="730" t="s">
        <v>752</v>
      </c>
      <c r="E37" s="730" t="s">
        <v>1088</v>
      </c>
      <c r="F37" s="734">
        <v>4</v>
      </c>
      <c r="G37" s="734">
        <v>357.43999999999994</v>
      </c>
      <c r="H37" s="748">
        <v>1</v>
      </c>
      <c r="I37" s="734"/>
      <c r="J37" s="734"/>
      <c r="K37" s="748">
        <v>0</v>
      </c>
      <c r="L37" s="734">
        <v>4</v>
      </c>
      <c r="M37" s="735">
        <v>357.43999999999994</v>
      </c>
    </row>
    <row r="38" spans="1:13" ht="14.45" customHeight="1" x14ac:dyDescent="0.2">
      <c r="A38" s="729" t="s">
        <v>607</v>
      </c>
      <c r="B38" s="730" t="s">
        <v>1089</v>
      </c>
      <c r="C38" s="730" t="s">
        <v>1090</v>
      </c>
      <c r="D38" s="730" t="s">
        <v>926</v>
      </c>
      <c r="E38" s="730" t="s">
        <v>927</v>
      </c>
      <c r="F38" s="734"/>
      <c r="G38" s="734"/>
      <c r="H38" s="748">
        <v>0</v>
      </c>
      <c r="I38" s="734">
        <v>3</v>
      </c>
      <c r="J38" s="734">
        <v>4000.8999999999996</v>
      </c>
      <c r="K38" s="748">
        <v>1</v>
      </c>
      <c r="L38" s="734">
        <v>3</v>
      </c>
      <c r="M38" s="735">
        <v>4000.8999999999996</v>
      </c>
    </row>
    <row r="39" spans="1:13" ht="14.45" customHeight="1" x14ac:dyDescent="0.2">
      <c r="A39" s="729" t="s">
        <v>607</v>
      </c>
      <c r="B39" s="730" t="s">
        <v>1089</v>
      </c>
      <c r="C39" s="730" t="s">
        <v>1091</v>
      </c>
      <c r="D39" s="730" t="s">
        <v>926</v>
      </c>
      <c r="E39" s="730" t="s">
        <v>1092</v>
      </c>
      <c r="F39" s="734">
        <v>6</v>
      </c>
      <c r="G39" s="734">
        <v>7959.3599999999988</v>
      </c>
      <c r="H39" s="748">
        <v>1</v>
      </c>
      <c r="I39" s="734"/>
      <c r="J39" s="734"/>
      <c r="K39" s="748">
        <v>0</v>
      </c>
      <c r="L39" s="734">
        <v>6</v>
      </c>
      <c r="M39" s="735">
        <v>7959.3599999999988</v>
      </c>
    </row>
    <row r="40" spans="1:13" ht="14.45" customHeight="1" x14ac:dyDescent="0.2">
      <c r="A40" s="729" t="s">
        <v>607</v>
      </c>
      <c r="B40" s="730" t="s">
        <v>1089</v>
      </c>
      <c r="C40" s="730" t="s">
        <v>1093</v>
      </c>
      <c r="D40" s="730" t="s">
        <v>924</v>
      </c>
      <c r="E40" s="730" t="s">
        <v>925</v>
      </c>
      <c r="F40" s="734"/>
      <c r="G40" s="734"/>
      <c r="H40" s="748">
        <v>0</v>
      </c>
      <c r="I40" s="734">
        <v>2</v>
      </c>
      <c r="J40" s="734">
        <v>6504.28</v>
      </c>
      <c r="K40" s="748">
        <v>1</v>
      </c>
      <c r="L40" s="734">
        <v>2</v>
      </c>
      <c r="M40" s="735">
        <v>6504.28</v>
      </c>
    </row>
    <row r="41" spans="1:13" ht="14.45" customHeight="1" x14ac:dyDescent="0.2">
      <c r="A41" s="729" t="s">
        <v>607</v>
      </c>
      <c r="B41" s="730" t="s">
        <v>1089</v>
      </c>
      <c r="C41" s="730" t="s">
        <v>1094</v>
      </c>
      <c r="D41" s="730" t="s">
        <v>922</v>
      </c>
      <c r="E41" s="730" t="s">
        <v>923</v>
      </c>
      <c r="F41" s="734"/>
      <c r="G41" s="734"/>
      <c r="H41" s="748">
        <v>0</v>
      </c>
      <c r="I41" s="734">
        <v>1</v>
      </c>
      <c r="J41" s="734">
        <v>1933.07</v>
      </c>
      <c r="K41" s="748">
        <v>1</v>
      </c>
      <c r="L41" s="734">
        <v>1</v>
      </c>
      <c r="M41" s="735">
        <v>1933.07</v>
      </c>
    </row>
    <row r="42" spans="1:13" ht="14.45" customHeight="1" x14ac:dyDescent="0.2">
      <c r="A42" s="729" t="s">
        <v>607</v>
      </c>
      <c r="B42" s="730" t="s">
        <v>1089</v>
      </c>
      <c r="C42" s="730" t="s">
        <v>1095</v>
      </c>
      <c r="D42" s="730" t="s">
        <v>1096</v>
      </c>
      <c r="E42" s="730" t="s">
        <v>1097</v>
      </c>
      <c r="F42" s="734">
        <v>11</v>
      </c>
      <c r="G42" s="734">
        <v>2073.6999999999998</v>
      </c>
      <c r="H42" s="748">
        <v>1</v>
      </c>
      <c r="I42" s="734"/>
      <c r="J42" s="734"/>
      <c r="K42" s="748">
        <v>0</v>
      </c>
      <c r="L42" s="734">
        <v>11</v>
      </c>
      <c r="M42" s="735">
        <v>2073.6999999999998</v>
      </c>
    </row>
    <row r="43" spans="1:13" ht="14.45" customHeight="1" x14ac:dyDescent="0.2">
      <c r="A43" s="729" t="s">
        <v>607</v>
      </c>
      <c r="B43" s="730" t="s">
        <v>1089</v>
      </c>
      <c r="C43" s="730" t="s">
        <v>1098</v>
      </c>
      <c r="D43" s="730" t="s">
        <v>933</v>
      </c>
      <c r="E43" s="730" t="s">
        <v>934</v>
      </c>
      <c r="F43" s="734"/>
      <c r="G43" s="734"/>
      <c r="H43" s="748">
        <v>0</v>
      </c>
      <c r="I43" s="734">
        <v>18</v>
      </c>
      <c r="J43" s="734">
        <v>5508.9000000000005</v>
      </c>
      <c r="K43" s="748">
        <v>1</v>
      </c>
      <c r="L43" s="734">
        <v>18</v>
      </c>
      <c r="M43" s="735">
        <v>5508.9000000000005</v>
      </c>
    </row>
    <row r="44" spans="1:13" ht="14.45" customHeight="1" x14ac:dyDescent="0.2">
      <c r="A44" s="729" t="s">
        <v>607</v>
      </c>
      <c r="B44" s="730" t="s">
        <v>1089</v>
      </c>
      <c r="C44" s="730" t="s">
        <v>1099</v>
      </c>
      <c r="D44" s="730" t="s">
        <v>940</v>
      </c>
      <c r="E44" s="730" t="s">
        <v>934</v>
      </c>
      <c r="F44" s="734">
        <v>1</v>
      </c>
      <c r="G44" s="734">
        <v>221.25</v>
      </c>
      <c r="H44" s="748">
        <v>1</v>
      </c>
      <c r="I44" s="734"/>
      <c r="J44" s="734"/>
      <c r="K44" s="748">
        <v>0</v>
      </c>
      <c r="L44" s="734">
        <v>1</v>
      </c>
      <c r="M44" s="735">
        <v>221.25</v>
      </c>
    </row>
    <row r="45" spans="1:13" ht="14.45" customHeight="1" thickBot="1" x14ac:dyDescent="0.25">
      <c r="A45" s="736" t="s">
        <v>607</v>
      </c>
      <c r="B45" s="737" t="s">
        <v>1089</v>
      </c>
      <c r="C45" s="737" t="s">
        <v>1100</v>
      </c>
      <c r="D45" s="737" t="s">
        <v>922</v>
      </c>
      <c r="E45" s="737" t="s">
        <v>923</v>
      </c>
      <c r="F45" s="741">
        <v>1</v>
      </c>
      <c r="G45" s="741">
        <v>1843.29</v>
      </c>
      <c r="H45" s="749">
        <v>1</v>
      </c>
      <c r="I45" s="741"/>
      <c r="J45" s="741"/>
      <c r="K45" s="749">
        <v>0</v>
      </c>
      <c r="L45" s="741">
        <v>1</v>
      </c>
      <c r="M45" s="742">
        <v>1843.29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C282B03-62E8-4FCC-BCF9-359872F3E44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1893</v>
      </c>
      <c r="C3" s="396">
        <f>SUM(C6:C1048576)</f>
        <v>626</v>
      </c>
      <c r="D3" s="396">
        <f>SUM(D6:D1048576)</f>
        <v>93</v>
      </c>
      <c r="E3" s="397">
        <f>SUM(E6:E1048576)</f>
        <v>9</v>
      </c>
      <c r="F3" s="394">
        <f>IF(SUM($B3:$E3)=0,"",B3/SUM($B3:$E3))</f>
        <v>0.72224341854254104</v>
      </c>
      <c r="G3" s="392">
        <f t="shared" ref="G3:I3" si="0">IF(SUM($B3:$E3)=0,"",C3/SUM($B3:$E3))</f>
        <v>0.23884013735215567</v>
      </c>
      <c r="H3" s="392">
        <f t="shared" si="0"/>
        <v>3.5482640213658906E-2</v>
      </c>
      <c r="I3" s="393">
        <f t="shared" si="0"/>
        <v>3.4338038916444107E-3</v>
      </c>
      <c r="J3" s="396">
        <f>SUM(J6:J1048576)</f>
        <v>335</v>
      </c>
      <c r="K3" s="396">
        <f>SUM(K6:K1048576)</f>
        <v>438</v>
      </c>
      <c r="L3" s="396">
        <f>SUM(L6:L1048576)</f>
        <v>93</v>
      </c>
      <c r="M3" s="397">
        <f>SUM(M6:M1048576)</f>
        <v>5</v>
      </c>
      <c r="N3" s="394">
        <f>IF(SUM($J3:$M3)=0,"",J3/SUM($J3:$M3))</f>
        <v>0.38461538461538464</v>
      </c>
      <c r="O3" s="392">
        <f t="shared" ref="O3:Q3" si="1">IF(SUM($J3:$M3)=0,"",K3/SUM($J3:$M3))</f>
        <v>0.50287026406429391</v>
      </c>
      <c r="P3" s="392">
        <f t="shared" si="1"/>
        <v>0.10677382319173363</v>
      </c>
      <c r="Q3" s="393">
        <f t="shared" si="1"/>
        <v>5.7405281285878304E-3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1102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979</v>
      </c>
      <c r="B7" s="780">
        <v>556</v>
      </c>
      <c r="C7" s="734">
        <v>32</v>
      </c>
      <c r="D7" s="734">
        <v>7</v>
      </c>
      <c r="E7" s="735"/>
      <c r="F7" s="777">
        <v>0.93445378151260505</v>
      </c>
      <c r="G7" s="748">
        <v>5.378151260504202E-2</v>
      </c>
      <c r="H7" s="748">
        <v>1.1764705882352941E-2</v>
      </c>
      <c r="I7" s="783">
        <v>0</v>
      </c>
      <c r="J7" s="780">
        <v>148</v>
      </c>
      <c r="K7" s="734">
        <v>22</v>
      </c>
      <c r="L7" s="734">
        <v>7</v>
      </c>
      <c r="M7" s="735"/>
      <c r="N7" s="777">
        <v>0.83615819209039544</v>
      </c>
      <c r="O7" s="748">
        <v>0.12429378531073447</v>
      </c>
      <c r="P7" s="748">
        <v>3.954802259887006E-2</v>
      </c>
      <c r="Q7" s="771">
        <v>0</v>
      </c>
    </row>
    <row r="8" spans="1:17" ht="14.45" customHeight="1" x14ac:dyDescent="0.2">
      <c r="A8" s="774" t="s">
        <v>977</v>
      </c>
      <c r="B8" s="780"/>
      <c r="C8" s="734"/>
      <c r="D8" s="734">
        <v>6</v>
      </c>
      <c r="E8" s="735"/>
      <c r="F8" s="777">
        <v>0</v>
      </c>
      <c r="G8" s="748">
        <v>0</v>
      </c>
      <c r="H8" s="748">
        <v>1</v>
      </c>
      <c r="I8" s="783">
        <v>0</v>
      </c>
      <c r="J8" s="780"/>
      <c r="K8" s="734"/>
      <c r="L8" s="734">
        <v>6</v>
      </c>
      <c r="M8" s="735"/>
      <c r="N8" s="777">
        <v>0</v>
      </c>
      <c r="O8" s="748">
        <v>0</v>
      </c>
      <c r="P8" s="748">
        <v>1</v>
      </c>
      <c r="Q8" s="771">
        <v>0</v>
      </c>
    </row>
    <row r="9" spans="1:17" ht="14.45" customHeight="1" x14ac:dyDescent="0.2">
      <c r="A9" s="774" t="s">
        <v>978</v>
      </c>
      <c r="B9" s="780">
        <v>1337</v>
      </c>
      <c r="C9" s="734">
        <v>594</v>
      </c>
      <c r="D9" s="734">
        <v>80</v>
      </c>
      <c r="E9" s="735"/>
      <c r="F9" s="777">
        <v>0.66484336151168577</v>
      </c>
      <c r="G9" s="748">
        <v>0.295375435106912</v>
      </c>
      <c r="H9" s="748">
        <v>3.9781203381402286E-2</v>
      </c>
      <c r="I9" s="783">
        <v>0</v>
      </c>
      <c r="J9" s="780">
        <v>187</v>
      </c>
      <c r="K9" s="734">
        <v>416</v>
      </c>
      <c r="L9" s="734">
        <v>80</v>
      </c>
      <c r="M9" s="735"/>
      <c r="N9" s="777">
        <v>0.27379209370424595</v>
      </c>
      <c r="O9" s="748">
        <v>0.60907759882869694</v>
      </c>
      <c r="P9" s="748">
        <v>0.1171303074670571</v>
      </c>
      <c r="Q9" s="771">
        <v>0</v>
      </c>
    </row>
    <row r="10" spans="1:17" ht="14.45" customHeight="1" thickBot="1" x14ac:dyDescent="0.25">
      <c r="A10" s="775" t="s">
        <v>1103</v>
      </c>
      <c r="B10" s="781"/>
      <c r="C10" s="741"/>
      <c r="D10" s="741"/>
      <c r="E10" s="742">
        <v>9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5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27A606A-1779-47BD-821A-BED12474CDD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9</v>
      </c>
      <c r="B5" s="712" t="s">
        <v>1104</v>
      </c>
      <c r="C5" s="715">
        <v>1312605.0499999993</v>
      </c>
      <c r="D5" s="715">
        <v>848</v>
      </c>
      <c r="E5" s="715">
        <v>699489.84</v>
      </c>
      <c r="F5" s="785">
        <v>0.53290198753996898</v>
      </c>
      <c r="G5" s="715">
        <v>435</v>
      </c>
      <c r="H5" s="785">
        <v>0.51297169811320753</v>
      </c>
      <c r="I5" s="715">
        <v>613115.2099999995</v>
      </c>
      <c r="J5" s="785">
        <v>0.46709801246003113</v>
      </c>
      <c r="K5" s="715">
        <v>413</v>
      </c>
      <c r="L5" s="785">
        <v>0.48702830188679247</v>
      </c>
      <c r="M5" s="715" t="s">
        <v>73</v>
      </c>
      <c r="N5" s="270"/>
    </row>
    <row r="6" spans="1:14" ht="14.45" customHeight="1" x14ac:dyDescent="0.2">
      <c r="A6" s="711">
        <v>9</v>
      </c>
      <c r="B6" s="712" t="s">
        <v>1105</v>
      </c>
      <c r="C6" s="715">
        <v>1214735.6699999995</v>
      </c>
      <c r="D6" s="715">
        <v>695.5</v>
      </c>
      <c r="E6" s="715">
        <v>677754.0199999999</v>
      </c>
      <c r="F6" s="785">
        <v>0.55794362241787154</v>
      </c>
      <c r="G6" s="715">
        <v>366.5</v>
      </c>
      <c r="H6" s="785">
        <v>0.52695902228612512</v>
      </c>
      <c r="I6" s="715">
        <v>536981.64999999956</v>
      </c>
      <c r="J6" s="785">
        <v>0.44205637758212846</v>
      </c>
      <c r="K6" s="715">
        <v>329</v>
      </c>
      <c r="L6" s="785">
        <v>0.47304097771387493</v>
      </c>
      <c r="M6" s="715" t="s">
        <v>1</v>
      </c>
      <c r="N6" s="270"/>
    </row>
    <row r="7" spans="1:14" ht="14.45" customHeight="1" x14ac:dyDescent="0.2">
      <c r="A7" s="711">
        <v>9</v>
      </c>
      <c r="B7" s="712" t="s">
        <v>1106</v>
      </c>
      <c r="C7" s="715">
        <v>626.16</v>
      </c>
      <c r="D7" s="715">
        <v>70.5</v>
      </c>
      <c r="E7" s="715">
        <v>36.54</v>
      </c>
      <c r="F7" s="785">
        <v>5.8355691835952475E-2</v>
      </c>
      <c r="G7" s="715">
        <v>48.5</v>
      </c>
      <c r="H7" s="785">
        <v>0.68794326241134751</v>
      </c>
      <c r="I7" s="715">
        <v>589.62</v>
      </c>
      <c r="J7" s="785">
        <v>0.94164430816404754</v>
      </c>
      <c r="K7" s="715">
        <v>22</v>
      </c>
      <c r="L7" s="785">
        <v>0.31205673758865249</v>
      </c>
      <c r="M7" s="715" t="s">
        <v>1</v>
      </c>
      <c r="N7" s="270"/>
    </row>
    <row r="8" spans="1:14" ht="14.45" customHeight="1" x14ac:dyDescent="0.2">
      <c r="A8" s="711">
        <v>9</v>
      </c>
      <c r="B8" s="712" t="s">
        <v>1107</v>
      </c>
      <c r="C8" s="715">
        <v>97243.22</v>
      </c>
      <c r="D8" s="715">
        <v>82</v>
      </c>
      <c r="E8" s="715">
        <v>21699.279999999999</v>
      </c>
      <c r="F8" s="785">
        <v>0.22314440019571544</v>
      </c>
      <c r="G8" s="715">
        <v>20</v>
      </c>
      <c r="H8" s="785">
        <v>0.24390243902439024</v>
      </c>
      <c r="I8" s="715">
        <v>75543.94</v>
      </c>
      <c r="J8" s="785">
        <v>0.77685559980428454</v>
      </c>
      <c r="K8" s="715">
        <v>62</v>
      </c>
      <c r="L8" s="785">
        <v>0.75609756097560976</v>
      </c>
      <c r="M8" s="715" t="s">
        <v>1</v>
      </c>
      <c r="N8" s="270"/>
    </row>
    <row r="9" spans="1:14" ht="14.45" customHeight="1" x14ac:dyDescent="0.2">
      <c r="A9" s="711" t="s">
        <v>1108</v>
      </c>
      <c r="B9" s="712" t="s">
        <v>3</v>
      </c>
      <c r="C9" s="715">
        <v>1312605.0499999993</v>
      </c>
      <c r="D9" s="715">
        <v>848</v>
      </c>
      <c r="E9" s="715">
        <v>699489.84</v>
      </c>
      <c r="F9" s="785">
        <v>0.53290198753996898</v>
      </c>
      <c r="G9" s="715">
        <v>435</v>
      </c>
      <c r="H9" s="785">
        <v>0.51297169811320753</v>
      </c>
      <c r="I9" s="715">
        <v>613115.2099999995</v>
      </c>
      <c r="J9" s="785">
        <v>0.46709801246003113</v>
      </c>
      <c r="K9" s="715">
        <v>413</v>
      </c>
      <c r="L9" s="785">
        <v>0.48702830188679247</v>
      </c>
      <c r="M9" s="715" t="s">
        <v>595</v>
      </c>
      <c r="N9" s="270"/>
    </row>
    <row r="11" spans="1:14" ht="14.45" customHeight="1" x14ac:dyDescent="0.2">
      <c r="A11" s="711">
        <v>9</v>
      </c>
      <c r="B11" s="712" t="s">
        <v>1104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1109</v>
      </c>
      <c r="B12" s="712" t="s">
        <v>1105</v>
      </c>
      <c r="C12" s="715">
        <v>1326.9500000000003</v>
      </c>
      <c r="D12" s="715">
        <v>4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1326.9500000000003</v>
      </c>
      <c r="J12" s="785">
        <v>1</v>
      </c>
      <c r="K12" s="715">
        <v>4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1109</v>
      </c>
      <c r="B13" s="712" t="s">
        <v>1110</v>
      </c>
      <c r="C13" s="715">
        <v>1326.9500000000003</v>
      </c>
      <c r="D13" s="715">
        <v>4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1326.9500000000003</v>
      </c>
      <c r="J13" s="785">
        <v>1</v>
      </c>
      <c r="K13" s="715">
        <v>4</v>
      </c>
      <c r="L13" s="785">
        <v>1</v>
      </c>
      <c r="M13" s="715" t="s">
        <v>599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600</v>
      </c>
      <c r="N14" s="270"/>
    </row>
    <row r="15" spans="1:14" ht="14.45" customHeight="1" x14ac:dyDescent="0.2">
      <c r="A15" s="711" t="s">
        <v>1111</v>
      </c>
      <c r="B15" s="712" t="s">
        <v>1105</v>
      </c>
      <c r="C15" s="715">
        <v>1213408.7199999993</v>
      </c>
      <c r="D15" s="715">
        <v>691.5</v>
      </c>
      <c r="E15" s="715">
        <v>677754.0199999999</v>
      </c>
      <c r="F15" s="785">
        <v>0.55855377403254558</v>
      </c>
      <c r="G15" s="715">
        <v>366.5</v>
      </c>
      <c r="H15" s="785">
        <v>0.53000723065798983</v>
      </c>
      <c r="I15" s="715">
        <v>535654.69999999949</v>
      </c>
      <c r="J15" s="785">
        <v>0.44144622596745459</v>
      </c>
      <c r="K15" s="715">
        <v>325</v>
      </c>
      <c r="L15" s="785">
        <v>0.46999276934201012</v>
      </c>
      <c r="M15" s="715" t="s">
        <v>1</v>
      </c>
      <c r="N15" s="270"/>
    </row>
    <row r="16" spans="1:14" ht="14.45" customHeight="1" x14ac:dyDescent="0.2">
      <c r="A16" s="711" t="s">
        <v>1111</v>
      </c>
      <c r="B16" s="712" t="s">
        <v>1106</v>
      </c>
      <c r="C16" s="715">
        <v>626.16</v>
      </c>
      <c r="D16" s="715">
        <v>70.5</v>
      </c>
      <c r="E16" s="715">
        <v>36.54</v>
      </c>
      <c r="F16" s="785">
        <v>5.8355691835952475E-2</v>
      </c>
      <c r="G16" s="715">
        <v>48.5</v>
      </c>
      <c r="H16" s="785">
        <v>0.68794326241134751</v>
      </c>
      <c r="I16" s="715">
        <v>589.62</v>
      </c>
      <c r="J16" s="785">
        <v>0.94164430816404754</v>
      </c>
      <c r="K16" s="715">
        <v>22</v>
      </c>
      <c r="L16" s="785">
        <v>0.31205673758865249</v>
      </c>
      <c r="M16" s="715" t="s">
        <v>1</v>
      </c>
      <c r="N16" s="270"/>
    </row>
    <row r="17" spans="1:14" ht="14.45" customHeight="1" x14ac:dyDescent="0.2">
      <c r="A17" s="711" t="s">
        <v>1111</v>
      </c>
      <c r="B17" s="712" t="s">
        <v>1107</v>
      </c>
      <c r="C17" s="715">
        <v>97243.22</v>
      </c>
      <c r="D17" s="715">
        <v>82</v>
      </c>
      <c r="E17" s="715">
        <v>21699.279999999999</v>
      </c>
      <c r="F17" s="785">
        <v>0.22314440019571544</v>
      </c>
      <c r="G17" s="715">
        <v>20</v>
      </c>
      <c r="H17" s="785">
        <v>0.24390243902439024</v>
      </c>
      <c r="I17" s="715">
        <v>75543.94</v>
      </c>
      <c r="J17" s="785">
        <v>0.77685559980428454</v>
      </c>
      <c r="K17" s="715">
        <v>62</v>
      </c>
      <c r="L17" s="785">
        <v>0.75609756097560976</v>
      </c>
      <c r="M17" s="715" t="s">
        <v>1</v>
      </c>
      <c r="N17" s="270"/>
    </row>
    <row r="18" spans="1:14" ht="14.45" customHeight="1" x14ac:dyDescent="0.2">
      <c r="A18" s="711" t="s">
        <v>1111</v>
      </c>
      <c r="B18" s="712" t="s">
        <v>1112</v>
      </c>
      <c r="C18" s="715">
        <v>1311278.0999999992</v>
      </c>
      <c r="D18" s="715">
        <v>844</v>
      </c>
      <c r="E18" s="715">
        <v>699489.84</v>
      </c>
      <c r="F18" s="785">
        <v>0.53344125857055069</v>
      </c>
      <c r="G18" s="715">
        <v>435</v>
      </c>
      <c r="H18" s="785">
        <v>0.5154028436018957</v>
      </c>
      <c r="I18" s="715">
        <v>611788.25999999954</v>
      </c>
      <c r="J18" s="785">
        <v>0.46655874142944959</v>
      </c>
      <c r="K18" s="715">
        <v>409</v>
      </c>
      <c r="L18" s="785">
        <v>0.48459715639810425</v>
      </c>
      <c r="M18" s="715" t="s">
        <v>599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600</v>
      </c>
      <c r="N19" s="270"/>
    </row>
    <row r="20" spans="1:14" ht="14.45" customHeight="1" x14ac:dyDescent="0.2">
      <c r="A20" s="711" t="s">
        <v>1108</v>
      </c>
      <c r="B20" s="712" t="s">
        <v>1113</v>
      </c>
      <c r="C20" s="715">
        <v>1312605.0499999991</v>
      </c>
      <c r="D20" s="715">
        <v>848</v>
      </c>
      <c r="E20" s="715">
        <v>699489.84</v>
      </c>
      <c r="F20" s="785">
        <v>0.53290198753996909</v>
      </c>
      <c r="G20" s="715">
        <v>435</v>
      </c>
      <c r="H20" s="785">
        <v>0.51297169811320753</v>
      </c>
      <c r="I20" s="715">
        <v>613115.2099999995</v>
      </c>
      <c r="J20" s="785">
        <v>0.46709801246003124</v>
      </c>
      <c r="K20" s="715">
        <v>413</v>
      </c>
      <c r="L20" s="785">
        <v>0.48702830188679247</v>
      </c>
      <c r="M20" s="715" t="s">
        <v>595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1114</v>
      </c>
    </row>
    <row r="23" spans="1:14" ht="14.45" customHeight="1" x14ac:dyDescent="0.2">
      <c r="A23" s="786" t="s">
        <v>1115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2B63F69C-F7BD-4777-BE54-577E4374596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1116</v>
      </c>
      <c r="B5" s="779">
        <v>36189.509999999995</v>
      </c>
      <c r="C5" s="723">
        <v>1</v>
      </c>
      <c r="D5" s="792">
        <v>28</v>
      </c>
      <c r="E5" s="795" t="s">
        <v>1116</v>
      </c>
      <c r="F5" s="779">
        <v>18561.229999999996</v>
      </c>
      <c r="G5" s="747">
        <v>0.51288978491281034</v>
      </c>
      <c r="H5" s="727">
        <v>16</v>
      </c>
      <c r="I5" s="770">
        <v>0.5714285714285714</v>
      </c>
      <c r="J5" s="798">
        <v>17628.28</v>
      </c>
      <c r="K5" s="747">
        <v>0.48711021508718966</v>
      </c>
      <c r="L5" s="727">
        <v>12</v>
      </c>
      <c r="M5" s="770">
        <v>0.42857142857142855</v>
      </c>
    </row>
    <row r="6" spans="1:13" ht="14.45" customHeight="1" x14ac:dyDescent="0.2">
      <c r="A6" s="789" t="s">
        <v>1117</v>
      </c>
      <c r="B6" s="780">
        <v>534.95000000000005</v>
      </c>
      <c r="C6" s="730">
        <v>1</v>
      </c>
      <c r="D6" s="793">
        <v>3</v>
      </c>
      <c r="E6" s="796" t="s">
        <v>1117</v>
      </c>
      <c r="F6" s="780">
        <v>225.35999999999999</v>
      </c>
      <c r="G6" s="748">
        <v>0.42127301616973545</v>
      </c>
      <c r="H6" s="734">
        <v>1</v>
      </c>
      <c r="I6" s="771">
        <v>0.33333333333333331</v>
      </c>
      <c r="J6" s="799">
        <v>309.59000000000003</v>
      </c>
      <c r="K6" s="748">
        <v>0.57872698383026455</v>
      </c>
      <c r="L6" s="734">
        <v>2</v>
      </c>
      <c r="M6" s="771">
        <v>0.66666666666666663</v>
      </c>
    </row>
    <row r="7" spans="1:13" ht="14.45" customHeight="1" x14ac:dyDescent="0.2">
      <c r="A7" s="789" t="s">
        <v>1118</v>
      </c>
      <c r="B7" s="780">
        <v>44806.21</v>
      </c>
      <c r="C7" s="730">
        <v>1</v>
      </c>
      <c r="D7" s="793">
        <v>68</v>
      </c>
      <c r="E7" s="796" t="s">
        <v>1118</v>
      </c>
      <c r="F7" s="780">
        <v>24566.6</v>
      </c>
      <c r="G7" s="748">
        <v>0.54828560594614006</v>
      </c>
      <c r="H7" s="734">
        <v>32</v>
      </c>
      <c r="I7" s="771">
        <v>0.47058823529411764</v>
      </c>
      <c r="J7" s="799">
        <v>20239.61</v>
      </c>
      <c r="K7" s="748">
        <v>0.45171439405385999</v>
      </c>
      <c r="L7" s="734">
        <v>36</v>
      </c>
      <c r="M7" s="771">
        <v>0.52941176470588236</v>
      </c>
    </row>
    <row r="8" spans="1:13" ht="14.45" customHeight="1" x14ac:dyDescent="0.2">
      <c r="A8" s="789" t="s">
        <v>1119</v>
      </c>
      <c r="B8" s="780">
        <v>10806.659999999998</v>
      </c>
      <c r="C8" s="730">
        <v>1</v>
      </c>
      <c r="D8" s="793">
        <v>57</v>
      </c>
      <c r="E8" s="796" t="s">
        <v>1119</v>
      </c>
      <c r="F8" s="780">
        <v>7349.9899999999989</v>
      </c>
      <c r="G8" s="748">
        <v>0.68013521291499879</v>
      </c>
      <c r="H8" s="734">
        <v>34</v>
      </c>
      <c r="I8" s="771">
        <v>0.59649122807017541</v>
      </c>
      <c r="J8" s="799">
        <v>3456.6699999999996</v>
      </c>
      <c r="K8" s="748">
        <v>0.31986478708500132</v>
      </c>
      <c r="L8" s="734">
        <v>23</v>
      </c>
      <c r="M8" s="771">
        <v>0.40350877192982454</v>
      </c>
    </row>
    <row r="9" spans="1:13" ht="14.45" customHeight="1" x14ac:dyDescent="0.2">
      <c r="A9" s="789" t="s">
        <v>1120</v>
      </c>
      <c r="B9" s="780">
        <v>500030.4800000001</v>
      </c>
      <c r="C9" s="730">
        <v>1</v>
      </c>
      <c r="D9" s="793">
        <v>178</v>
      </c>
      <c r="E9" s="796" t="s">
        <v>1120</v>
      </c>
      <c r="F9" s="780">
        <v>233299.97000000003</v>
      </c>
      <c r="G9" s="748">
        <v>0.46657149780149398</v>
      </c>
      <c r="H9" s="734">
        <v>82</v>
      </c>
      <c r="I9" s="771">
        <v>0.4606741573033708</v>
      </c>
      <c r="J9" s="799">
        <v>266730.51000000007</v>
      </c>
      <c r="K9" s="748">
        <v>0.53342850219850602</v>
      </c>
      <c r="L9" s="734">
        <v>96</v>
      </c>
      <c r="M9" s="771">
        <v>0.5393258426966292</v>
      </c>
    </row>
    <row r="10" spans="1:13" ht="14.45" customHeight="1" x14ac:dyDescent="0.2">
      <c r="A10" s="789" t="s">
        <v>1121</v>
      </c>
      <c r="B10" s="780">
        <v>13194.73</v>
      </c>
      <c r="C10" s="730">
        <v>1</v>
      </c>
      <c r="D10" s="793">
        <v>32</v>
      </c>
      <c r="E10" s="796" t="s">
        <v>1121</v>
      </c>
      <c r="F10" s="780">
        <v>9325.66</v>
      </c>
      <c r="G10" s="748">
        <v>0.70677156713324185</v>
      </c>
      <c r="H10" s="734">
        <v>24</v>
      </c>
      <c r="I10" s="771">
        <v>0.75</v>
      </c>
      <c r="J10" s="799">
        <v>3869.07</v>
      </c>
      <c r="K10" s="748">
        <v>0.2932284328667582</v>
      </c>
      <c r="L10" s="734">
        <v>8</v>
      </c>
      <c r="M10" s="771">
        <v>0.25</v>
      </c>
    </row>
    <row r="11" spans="1:13" ht="14.45" customHeight="1" x14ac:dyDescent="0.2">
      <c r="A11" s="789" t="s">
        <v>1122</v>
      </c>
      <c r="B11" s="780">
        <v>51884.67</v>
      </c>
      <c r="C11" s="730">
        <v>1</v>
      </c>
      <c r="D11" s="793">
        <v>25</v>
      </c>
      <c r="E11" s="796" t="s">
        <v>1122</v>
      </c>
      <c r="F11" s="780">
        <v>48829.259999999995</v>
      </c>
      <c r="G11" s="748">
        <v>0.94111150750308326</v>
      </c>
      <c r="H11" s="734">
        <v>23</v>
      </c>
      <c r="I11" s="771">
        <v>0.92</v>
      </c>
      <c r="J11" s="799">
        <v>3055.4100000000003</v>
      </c>
      <c r="K11" s="748">
        <v>5.8888492496916731E-2</v>
      </c>
      <c r="L11" s="734">
        <v>2</v>
      </c>
      <c r="M11" s="771">
        <v>0.08</v>
      </c>
    </row>
    <row r="12" spans="1:13" ht="14.45" customHeight="1" x14ac:dyDescent="0.2">
      <c r="A12" s="789" t="s">
        <v>1123</v>
      </c>
      <c r="B12" s="780">
        <v>9610.9500000000007</v>
      </c>
      <c r="C12" s="730">
        <v>1</v>
      </c>
      <c r="D12" s="793">
        <v>23</v>
      </c>
      <c r="E12" s="796" t="s">
        <v>1123</v>
      </c>
      <c r="F12" s="780">
        <v>7440.2100000000009</v>
      </c>
      <c r="G12" s="748">
        <v>0.77413887284815763</v>
      </c>
      <c r="H12" s="734">
        <v>13</v>
      </c>
      <c r="I12" s="771">
        <v>0.56521739130434778</v>
      </c>
      <c r="J12" s="799">
        <v>2170.7399999999998</v>
      </c>
      <c r="K12" s="748">
        <v>0.22586112715184239</v>
      </c>
      <c r="L12" s="734">
        <v>10</v>
      </c>
      <c r="M12" s="771">
        <v>0.43478260869565216</v>
      </c>
    </row>
    <row r="13" spans="1:13" ht="14.45" customHeight="1" x14ac:dyDescent="0.2">
      <c r="A13" s="789" t="s">
        <v>1124</v>
      </c>
      <c r="B13" s="780">
        <v>343811.95000000007</v>
      </c>
      <c r="C13" s="730">
        <v>1</v>
      </c>
      <c r="D13" s="793">
        <v>195</v>
      </c>
      <c r="E13" s="796" t="s">
        <v>1124</v>
      </c>
      <c r="F13" s="780">
        <v>255078.39000000004</v>
      </c>
      <c r="G13" s="748">
        <v>0.74191251932924374</v>
      </c>
      <c r="H13" s="734">
        <v>110</v>
      </c>
      <c r="I13" s="771">
        <v>0.5641025641025641</v>
      </c>
      <c r="J13" s="799">
        <v>88733.560000000012</v>
      </c>
      <c r="K13" s="748">
        <v>0.25808748067075621</v>
      </c>
      <c r="L13" s="734">
        <v>85</v>
      </c>
      <c r="M13" s="771">
        <v>0.4358974358974359</v>
      </c>
    </row>
    <row r="14" spans="1:13" ht="14.45" customHeight="1" x14ac:dyDescent="0.2">
      <c r="A14" s="789" t="s">
        <v>1125</v>
      </c>
      <c r="B14" s="780">
        <v>551.28</v>
      </c>
      <c r="C14" s="730">
        <v>1</v>
      </c>
      <c r="D14" s="793">
        <v>3</v>
      </c>
      <c r="E14" s="796" t="s">
        <v>1125</v>
      </c>
      <c r="F14" s="780"/>
      <c r="G14" s="748">
        <v>0</v>
      </c>
      <c r="H14" s="734"/>
      <c r="I14" s="771">
        <v>0</v>
      </c>
      <c r="J14" s="799">
        <v>551.28</v>
      </c>
      <c r="K14" s="748">
        <v>1</v>
      </c>
      <c r="L14" s="734">
        <v>3</v>
      </c>
      <c r="M14" s="771">
        <v>1</v>
      </c>
    </row>
    <row r="15" spans="1:13" ht="14.45" customHeight="1" x14ac:dyDescent="0.2">
      <c r="A15" s="789" t="s">
        <v>1126</v>
      </c>
      <c r="B15" s="780">
        <v>36.54</v>
      </c>
      <c r="C15" s="730">
        <v>1</v>
      </c>
      <c r="D15" s="793">
        <v>1</v>
      </c>
      <c r="E15" s="796" t="s">
        <v>1126</v>
      </c>
      <c r="F15" s="780"/>
      <c r="G15" s="748">
        <v>0</v>
      </c>
      <c r="H15" s="734"/>
      <c r="I15" s="771">
        <v>0</v>
      </c>
      <c r="J15" s="799">
        <v>36.54</v>
      </c>
      <c r="K15" s="748">
        <v>1</v>
      </c>
      <c r="L15" s="734">
        <v>1</v>
      </c>
      <c r="M15" s="771">
        <v>1</v>
      </c>
    </row>
    <row r="16" spans="1:13" ht="14.45" customHeight="1" x14ac:dyDescent="0.2">
      <c r="A16" s="789" t="s">
        <v>1127</v>
      </c>
      <c r="B16" s="780">
        <v>45377.85</v>
      </c>
      <c r="C16" s="730">
        <v>1</v>
      </c>
      <c r="D16" s="793">
        <v>67</v>
      </c>
      <c r="E16" s="796" t="s">
        <v>1127</v>
      </c>
      <c r="F16" s="780">
        <v>32674.98</v>
      </c>
      <c r="G16" s="748">
        <v>0.72006452487281791</v>
      </c>
      <c r="H16" s="734">
        <v>33</v>
      </c>
      <c r="I16" s="771">
        <v>0.4925373134328358</v>
      </c>
      <c r="J16" s="799">
        <v>12702.869999999997</v>
      </c>
      <c r="K16" s="748">
        <v>0.27993547512718203</v>
      </c>
      <c r="L16" s="734">
        <v>34</v>
      </c>
      <c r="M16" s="771">
        <v>0.5074626865671642</v>
      </c>
    </row>
    <row r="17" spans="1:13" ht="14.45" customHeight="1" x14ac:dyDescent="0.2">
      <c r="A17" s="789" t="s">
        <v>1128</v>
      </c>
      <c r="B17" s="780">
        <v>11816.420000000002</v>
      </c>
      <c r="C17" s="730">
        <v>1</v>
      </c>
      <c r="D17" s="793">
        <v>27</v>
      </c>
      <c r="E17" s="796" t="s">
        <v>1128</v>
      </c>
      <c r="F17" s="780">
        <v>11132.210000000001</v>
      </c>
      <c r="G17" s="748">
        <v>0.94209667564287658</v>
      </c>
      <c r="H17" s="734">
        <v>18</v>
      </c>
      <c r="I17" s="771">
        <v>0.66666666666666663</v>
      </c>
      <c r="J17" s="799">
        <v>684.21</v>
      </c>
      <c r="K17" s="748">
        <v>5.7903324357123385E-2</v>
      </c>
      <c r="L17" s="734">
        <v>9</v>
      </c>
      <c r="M17" s="771">
        <v>0.33333333333333331</v>
      </c>
    </row>
    <row r="18" spans="1:13" ht="14.45" customHeight="1" thickBot="1" x14ac:dyDescent="0.25">
      <c r="A18" s="790" t="s">
        <v>1129</v>
      </c>
      <c r="B18" s="781">
        <v>243952.85000000003</v>
      </c>
      <c r="C18" s="737">
        <v>1</v>
      </c>
      <c r="D18" s="794">
        <v>141</v>
      </c>
      <c r="E18" s="797" t="s">
        <v>1129</v>
      </c>
      <c r="F18" s="781">
        <v>51005.98</v>
      </c>
      <c r="G18" s="749">
        <v>0.2090813040306764</v>
      </c>
      <c r="H18" s="741">
        <v>49</v>
      </c>
      <c r="I18" s="772">
        <v>0.3475177304964539</v>
      </c>
      <c r="J18" s="800">
        <v>192946.87000000002</v>
      </c>
      <c r="K18" s="749">
        <v>0.79091869596932352</v>
      </c>
      <c r="L18" s="741">
        <v>92</v>
      </c>
      <c r="M18" s="772">
        <v>0.65248226950354615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D1E788E-F1C9-46F8-B3C0-9AA06C0D9BA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1805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1312605.05</v>
      </c>
      <c r="N3" s="70">
        <f>SUBTOTAL(9,N7:N1048576)</f>
        <v>6861</v>
      </c>
      <c r="O3" s="70">
        <f>SUBTOTAL(9,O7:O1048576)</f>
        <v>848</v>
      </c>
      <c r="P3" s="70">
        <f>SUBTOTAL(9,P7:P1048576)</f>
        <v>699489.84000000032</v>
      </c>
      <c r="Q3" s="71">
        <f>IF(M3=0,0,P3/M3)</f>
        <v>0.53290198753996898</v>
      </c>
      <c r="R3" s="70">
        <f>SUBTOTAL(9,R7:R1048576)</f>
        <v>3219</v>
      </c>
      <c r="S3" s="71">
        <f>IF(N3=0,0,R3/N3)</f>
        <v>0.46917358985570617</v>
      </c>
      <c r="T3" s="70">
        <f>SUBTOTAL(9,T7:T1048576)</f>
        <v>435</v>
      </c>
      <c r="U3" s="72">
        <f>IF(O3=0,0,T3/O3)</f>
        <v>0.51297169811320753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9</v>
      </c>
      <c r="B7" s="807" t="s">
        <v>1104</v>
      </c>
      <c r="C7" s="807" t="s">
        <v>1111</v>
      </c>
      <c r="D7" s="808" t="s">
        <v>1803</v>
      </c>
      <c r="E7" s="809" t="s">
        <v>1119</v>
      </c>
      <c r="F7" s="807" t="s">
        <v>1105</v>
      </c>
      <c r="G7" s="807" t="s">
        <v>1130</v>
      </c>
      <c r="H7" s="807" t="s">
        <v>329</v>
      </c>
      <c r="I7" s="807" t="s">
        <v>1131</v>
      </c>
      <c r="J7" s="807" t="s">
        <v>1132</v>
      </c>
      <c r="K7" s="807" t="s">
        <v>1133</v>
      </c>
      <c r="L7" s="810">
        <v>72.55</v>
      </c>
      <c r="M7" s="810">
        <v>72.55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9</v>
      </c>
      <c r="B8" s="822" t="s">
        <v>1104</v>
      </c>
      <c r="C8" s="822" t="s">
        <v>1111</v>
      </c>
      <c r="D8" s="823" t="s">
        <v>1803</v>
      </c>
      <c r="E8" s="824" t="s">
        <v>1119</v>
      </c>
      <c r="F8" s="822" t="s">
        <v>1105</v>
      </c>
      <c r="G8" s="822" t="s">
        <v>1134</v>
      </c>
      <c r="H8" s="822" t="s">
        <v>329</v>
      </c>
      <c r="I8" s="822" t="s">
        <v>1135</v>
      </c>
      <c r="J8" s="822" t="s">
        <v>1136</v>
      </c>
      <c r="K8" s="822" t="s">
        <v>1137</v>
      </c>
      <c r="L8" s="825">
        <v>155.30000000000001</v>
      </c>
      <c r="M8" s="825">
        <v>155.30000000000001</v>
      </c>
      <c r="N8" s="822">
        <v>1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9</v>
      </c>
      <c r="B9" s="822" t="s">
        <v>1104</v>
      </c>
      <c r="C9" s="822" t="s">
        <v>1111</v>
      </c>
      <c r="D9" s="823" t="s">
        <v>1803</v>
      </c>
      <c r="E9" s="824" t="s">
        <v>1119</v>
      </c>
      <c r="F9" s="822" t="s">
        <v>1105</v>
      </c>
      <c r="G9" s="822" t="s">
        <v>1134</v>
      </c>
      <c r="H9" s="822" t="s">
        <v>329</v>
      </c>
      <c r="I9" s="822" t="s">
        <v>1138</v>
      </c>
      <c r="J9" s="822" t="s">
        <v>1136</v>
      </c>
      <c r="K9" s="822" t="s">
        <v>1139</v>
      </c>
      <c r="L9" s="825">
        <v>310.58999999999997</v>
      </c>
      <c r="M9" s="825">
        <v>310.58999999999997</v>
      </c>
      <c r="N9" s="822">
        <v>1</v>
      </c>
      <c r="O9" s="826">
        <v>1</v>
      </c>
      <c r="P9" s="825">
        <v>310.58999999999997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9</v>
      </c>
      <c r="B10" s="822" t="s">
        <v>1104</v>
      </c>
      <c r="C10" s="822" t="s">
        <v>1111</v>
      </c>
      <c r="D10" s="823" t="s">
        <v>1803</v>
      </c>
      <c r="E10" s="824" t="s">
        <v>1119</v>
      </c>
      <c r="F10" s="822" t="s">
        <v>1105</v>
      </c>
      <c r="G10" s="822" t="s">
        <v>1134</v>
      </c>
      <c r="H10" s="822" t="s">
        <v>329</v>
      </c>
      <c r="I10" s="822" t="s">
        <v>1138</v>
      </c>
      <c r="J10" s="822" t="s">
        <v>1136</v>
      </c>
      <c r="K10" s="822" t="s">
        <v>1139</v>
      </c>
      <c r="L10" s="825">
        <v>183.79</v>
      </c>
      <c r="M10" s="825">
        <v>183.79</v>
      </c>
      <c r="N10" s="822">
        <v>1</v>
      </c>
      <c r="O10" s="826">
        <v>1</v>
      </c>
      <c r="P10" s="825">
        <v>183.79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9</v>
      </c>
      <c r="B11" s="822" t="s">
        <v>1104</v>
      </c>
      <c r="C11" s="822" t="s">
        <v>1111</v>
      </c>
      <c r="D11" s="823" t="s">
        <v>1803</v>
      </c>
      <c r="E11" s="824" t="s">
        <v>1119</v>
      </c>
      <c r="F11" s="822" t="s">
        <v>1105</v>
      </c>
      <c r="G11" s="822" t="s">
        <v>1140</v>
      </c>
      <c r="H11" s="822" t="s">
        <v>697</v>
      </c>
      <c r="I11" s="822" t="s">
        <v>1141</v>
      </c>
      <c r="J11" s="822" t="s">
        <v>1142</v>
      </c>
      <c r="K11" s="822" t="s">
        <v>1143</v>
      </c>
      <c r="L11" s="825">
        <v>184.65</v>
      </c>
      <c r="M11" s="825">
        <v>184.65</v>
      </c>
      <c r="N11" s="822">
        <v>1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9</v>
      </c>
      <c r="B12" s="822" t="s">
        <v>1104</v>
      </c>
      <c r="C12" s="822" t="s">
        <v>1111</v>
      </c>
      <c r="D12" s="823" t="s">
        <v>1803</v>
      </c>
      <c r="E12" s="824" t="s">
        <v>1119</v>
      </c>
      <c r="F12" s="822" t="s">
        <v>1105</v>
      </c>
      <c r="G12" s="822" t="s">
        <v>1144</v>
      </c>
      <c r="H12" s="822" t="s">
        <v>697</v>
      </c>
      <c r="I12" s="822" t="s">
        <v>1145</v>
      </c>
      <c r="J12" s="822" t="s">
        <v>1146</v>
      </c>
      <c r="K12" s="822" t="s">
        <v>1147</v>
      </c>
      <c r="L12" s="825">
        <v>119.7</v>
      </c>
      <c r="M12" s="825">
        <v>239.4</v>
      </c>
      <c r="N12" s="822">
        <v>2</v>
      </c>
      <c r="O12" s="826">
        <v>1.5</v>
      </c>
      <c r="P12" s="825">
        <v>239.4</v>
      </c>
      <c r="Q12" s="827">
        <v>1</v>
      </c>
      <c r="R12" s="822">
        <v>2</v>
      </c>
      <c r="S12" s="827">
        <v>1</v>
      </c>
      <c r="T12" s="826">
        <v>1.5</v>
      </c>
      <c r="U12" s="828">
        <v>1</v>
      </c>
    </row>
    <row r="13" spans="1:21" ht="14.45" customHeight="1" x14ac:dyDescent="0.2">
      <c r="A13" s="821">
        <v>9</v>
      </c>
      <c r="B13" s="822" t="s">
        <v>1104</v>
      </c>
      <c r="C13" s="822" t="s">
        <v>1111</v>
      </c>
      <c r="D13" s="823" t="s">
        <v>1803</v>
      </c>
      <c r="E13" s="824" t="s">
        <v>1119</v>
      </c>
      <c r="F13" s="822" t="s">
        <v>1105</v>
      </c>
      <c r="G13" s="822" t="s">
        <v>1148</v>
      </c>
      <c r="H13" s="822" t="s">
        <v>697</v>
      </c>
      <c r="I13" s="822" t="s">
        <v>1149</v>
      </c>
      <c r="J13" s="822" t="s">
        <v>1150</v>
      </c>
      <c r="K13" s="822" t="s">
        <v>1151</v>
      </c>
      <c r="L13" s="825">
        <v>176.32</v>
      </c>
      <c r="M13" s="825">
        <v>352.64</v>
      </c>
      <c r="N13" s="822">
        <v>2</v>
      </c>
      <c r="O13" s="826">
        <v>2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9</v>
      </c>
      <c r="B14" s="822" t="s">
        <v>1104</v>
      </c>
      <c r="C14" s="822" t="s">
        <v>1111</v>
      </c>
      <c r="D14" s="823" t="s">
        <v>1803</v>
      </c>
      <c r="E14" s="824" t="s">
        <v>1119</v>
      </c>
      <c r="F14" s="822" t="s">
        <v>1105</v>
      </c>
      <c r="G14" s="822" t="s">
        <v>1152</v>
      </c>
      <c r="H14" s="822" t="s">
        <v>329</v>
      </c>
      <c r="I14" s="822" t="s">
        <v>1153</v>
      </c>
      <c r="J14" s="822" t="s">
        <v>1154</v>
      </c>
      <c r="K14" s="822" t="s">
        <v>1155</v>
      </c>
      <c r="L14" s="825">
        <v>236.03</v>
      </c>
      <c r="M14" s="825">
        <v>236.03</v>
      </c>
      <c r="N14" s="822">
        <v>1</v>
      </c>
      <c r="O14" s="826">
        <v>0.5</v>
      </c>
      <c r="P14" s="825">
        <v>236.03</v>
      </c>
      <c r="Q14" s="827">
        <v>1</v>
      </c>
      <c r="R14" s="822">
        <v>1</v>
      </c>
      <c r="S14" s="827">
        <v>1</v>
      </c>
      <c r="T14" s="826">
        <v>0.5</v>
      </c>
      <c r="U14" s="828">
        <v>1</v>
      </c>
    </row>
    <row r="15" spans="1:21" ht="14.45" customHeight="1" x14ac:dyDescent="0.2">
      <c r="A15" s="821">
        <v>9</v>
      </c>
      <c r="B15" s="822" t="s">
        <v>1104</v>
      </c>
      <c r="C15" s="822" t="s">
        <v>1111</v>
      </c>
      <c r="D15" s="823" t="s">
        <v>1803</v>
      </c>
      <c r="E15" s="824" t="s">
        <v>1119</v>
      </c>
      <c r="F15" s="822" t="s">
        <v>1105</v>
      </c>
      <c r="G15" s="822" t="s">
        <v>1156</v>
      </c>
      <c r="H15" s="822" t="s">
        <v>697</v>
      </c>
      <c r="I15" s="822" t="s">
        <v>1157</v>
      </c>
      <c r="J15" s="822" t="s">
        <v>1158</v>
      </c>
      <c r="K15" s="822" t="s">
        <v>1159</v>
      </c>
      <c r="L15" s="825">
        <v>356.47</v>
      </c>
      <c r="M15" s="825">
        <v>356.47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9</v>
      </c>
      <c r="B16" s="822" t="s">
        <v>1104</v>
      </c>
      <c r="C16" s="822" t="s">
        <v>1111</v>
      </c>
      <c r="D16" s="823" t="s">
        <v>1803</v>
      </c>
      <c r="E16" s="824" t="s">
        <v>1119</v>
      </c>
      <c r="F16" s="822" t="s">
        <v>1105</v>
      </c>
      <c r="G16" s="822" t="s">
        <v>1160</v>
      </c>
      <c r="H16" s="822" t="s">
        <v>329</v>
      </c>
      <c r="I16" s="822" t="s">
        <v>1161</v>
      </c>
      <c r="J16" s="822" t="s">
        <v>1162</v>
      </c>
      <c r="K16" s="822" t="s">
        <v>1163</v>
      </c>
      <c r="L16" s="825">
        <v>422.19</v>
      </c>
      <c r="M16" s="825">
        <v>422.19</v>
      </c>
      <c r="N16" s="822">
        <v>1</v>
      </c>
      <c r="O16" s="826">
        <v>1</v>
      </c>
      <c r="P16" s="825">
        <v>422.19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9</v>
      </c>
      <c r="B17" s="822" t="s">
        <v>1104</v>
      </c>
      <c r="C17" s="822" t="s">
        <v>1111</v>
      </c>
      <c r="D17" s="823" t="s">
        <v>1803</v>
      </c>
      <c r="E17" s="824" t="s">
        <v>1119</v>
      </c>
      <c r="F17" s="822" t="s">
        <v>1105</v>
      </c>
      <c r="G17" s="822" t="s">
        <v>1160</v>
      </c>
      <c r="H17" s="822" t="s">
        <v>329</v>
      </c>
      <c r="I17" s="822" t="s">
        <v>1164</v>
      </c>
      <c r="J17" s="822" t="s">
        <v>1162</v>
      </c>
      <c r="K17" s="822" t="s">
        <v>1165</v>
      </c>
      <c r="L17" s="825">
        <v>542.79999999999995</v>
      </c>
      <c r="M17" s="825">
        <v>542.79999999999995</v>
      </c>
      <c r="N17" s="822">
        <v>1</v>
      </c>
      <c r="O17" s="826">
        <v>0.5</v>
      </c>
      <c r="P17" s="825">
        <v>542.79999999999995</v>
      </c>
      <c r="Q17" s="827">
        <v>1</v>
      </c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9</v>
      </c>
      <c r="B18" s="822" t="s">
        <v>1104</v>
      </c>
      <c r="C18" s="822" t="s">
        <v>1111</v>
      </c>
      <c r="D18" s="823" t="s">
        <v>1803</v>
      </c>
      <c r="E18" s="824" t="s">
        <v>1119</v>
      </c>
      <c r="F18" s="822" t="s">
        <v>1105</v>
      </c>
      <c r="G18" s="822" t="s">
        <v>1166</v>
      </c>
      <c r="H18" s="822" t="s">
        <v>329</v>
      </c>
      <c r="I18" s="822" t="s">
        <v>1167</v>
      </c>
      <c r="J18" s="822" t="s">
        <v>1168</v>
      </c>
      <c r="K18" s="822" t="s">
        <v>1169</v>
      </c>
      <c r="L18" s="825">
        <v>679.54</v>
      </c>
      <c r="M18" s="825">
        <v>679.54</v>
      </c>
      <c r="N18" s="822">
        <v>1</v>
      </c>
      <c r="O18" s="826">
        <v>1</v>
      </c>
      <c r="P18" s="825">
        <v>679.54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9</v>
      </c>
      <c r="B19" s="822" t="s">
        <v>1104</v>
      </c>
      <c r="C19" s="822" t="s">
        <v>1111</v>
      </c>
      <c r="D19" s="823" t="s">
        <v>1803</v>
      </c>
      <c r="E19" s="824" t="s">
        <v>1119</v>
      </c>
      <c r="F19" s="822" t="s">
        <v>1105</v>
      </c>
      <c r="G19" s="822" t="s">
        <v>1170</v>
      </c>
      <c r="H19" s="822" t="s">
        <v>329</v>
      </c>
      <c r="I19" s="822" t="s">
        <v>1171</v>
      </c>
      <c r="J19" s="822" t="s">
        <v>667</v>
      </c>
      <c r="K19" s="822" t="s">
        <v>668</v>
      </c>
      <c r="L19" s="825">
        <v>94.7</v>
      </c>
      <c r="M19" s="825">
        <v>189.4</v>
      </c>
      <c r="N19" s="822">
        <v>2</v>
      </c>
      <c r="O19" s="826">
        <v>1</v>
      </c>
      <c r="P19" s="825">
        <v>189.4</v>
      </c>
      <c r="Q19" s="827">
        <v>1</v>
      </c>
      <c r="R19" s="822">
        <v>2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9</v>
      </c>
      <c r="B20" s="822" t="s">
        <v>1104</v>
      </c>
      <c r="C20" s="822" t="s">
        <v>1111</v>
      </c>
      <c r="D20" s="823" t="s">
        <v>1803</v>
      </c>
      <c r="E20" s="824" t="s">
        <v>1119</v>
      </c>
      <c r="F20" s="822" t="s">
        <v>1105</v>
      </c>
      <c r="G20" s="822" t="s">
        <v>1170</v>
      </c>
      <c r="H20" s="822" t="s">
        <v>329</v>
      </c>
      <c r="I20" s="822" t="s">
        <v>1171</v>
      </c>
      <c r="J20" s="822" t="s">
        <v>667</v>
      </c>
      <c r="K20" s="822" t="s">
        <v>668</v>
      </c>
      <c r="L20" s="825">
        <v>49.04</v>
      </c>
      <c r="M20" s="825">
        <v>441.36</v>
      </c>
      <c r="N20" s="822">
        <v>9</v>
      </c>
      <c r="O20" s="826">
        <v>5.5</v>
      </c>
      <c r="P20" s="825">
        <v>196.16</v>
      </c>
      <c r="Q20" s="827">
        <v>0.44444444444444442</v>
      </c>
      <c r="R20" s="822">
        <v>4</v>
      </c>
      <c r="S20" s="827">
        <v>0.44444444444444442</v>
      </c>
      <c r="T20" s="826">
        <v>2.5</v>
      </c>
      <c r="U20" s="828">
        <v>0.45454545454545453</v>
      </c>
    </row>
    <row r="21" spans="1:21" ht="14.45" customHeight="1" x14ac:dyDescent="0.2">
      <c r="A21" s="821">
        <v>9</v>
      </c>
      <c r="B21" s="822" t="s">
        <v>1104</v>
      </c>
      <c r="C21" s="822" t="s">
        <v>1111</v>
      </c>
      <c r="D21" s="823" t="s">
        <v>1803</v>
      </c>
      <c r="E21" s="824" t="s">
        <v>1119</v>
      </c>
      <c r="F21" s="822" t="s">
        <v>1105</v>
      </c>
      <c r="G21" s="822" t="s">
        <v>1172</v>
      </c>
      <c r="H21" s="822" t="s">
        <v>329</v>
      </c>
      <c r="I21" s="822" t="s">
        <v>1173</v>
      </c>
      <c r="J21" s="822" t="s">
        <v>1174</v>
      </c>
      <c r="K21" s="822" t="s">
        <v>1175</v>
      </c>
      <c r="L21" s="825">
        <v>91.78</v>
      </c>
      <c r="M21" s="825">
        <v>91.78</v>
      </c>
      <c r="N21" s="822">
        <v>1</v>
      </c>
      <c r="O21" s="826">
        <v>0.5</v>
      </c>
      <c r="P21" s="825">
        <v>91.78</v>
      </c>
      <c r="Q21" s="827">
        <v>1</v>
      </c>
      <c r="R21" s="822">
        <v>1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9</v>
      </c>
      <c r="B22" s="822" t="s">
        <v>1104</v>
      </c>
      <c r="C22" s="822" t="s">
        <v>1111</v>
      </c>
      <c r="D22" s="823" t="s">
        <v>1803</v>
      </c>
      <c r="E22" s="824" t="s">
        <v>1119</v>
      </c>
      <c r="F22" s="822" t="s">
        <v>1105</v>
      </c>
      <c r="G22" s="822" t="s">
        <v>1176</v>
      </c>
      <c r="H22" s="822" t="s">
        <v>697</v>
      </c>
      <c r="I22" s="822" t="s">
        <v>1177</v>
      </c>
      <c r="J22" s="822" t="s">
        <v>1178</v>
      </c>
      <c r="K22" s="822" t="s">
        <v>1179</v>
      </c>
      <c r="L22" s="825">
        <v>386.73</v>
      </c>
      <c r="M22" s="825">
        <v>1546.92</v>
      </c>
      <c r="N22" s="822">
        <v>4</v>
      </c>
      <c r="O22" s="826">
        <v>2</v>
      </c>
      <c r="P22" s="825">
        <v>773.46</v>
      </c>
      <c r="Q22" s="827">
        <v>0.5</v>
      </c>
      <c r="R22" s="822">
        <v>2</v>
      </c>
      <c r="S22" s="827">
        <v>0.5</v>
      </c>
      <c r="T22" s="826">
        <v>1</v>
      </c>
      <c r="U22" s="828">
        <v>0.5</v>
      </c>
    </row>
    <row r="23" spans="1:21" ht="14.45" customHeight="1" x14ac:dyDescent="0.2">
      <c r="A23" s="821">
        <v>9</v>
      </c>
      <c r="B23" s="822" t="s">
        <v>1104</v>
      </c>
      <c r="C23" s="822" t="s">
        <v>1111</v>
      </c>
      <c r="D23" s="823" t="s">
        <v>1803</v>
      </c>
      <c r="E23" s="824" t="s">
        <v>1119</v>
      </c>
      <c r="F23" s="822" t="s">
        <v>1105</v>
      </c>
      <c r="G23" s="822" t="s">
        <v>1176</v>
      </c>
      <c r="H23" s="822" t="s">
        <v>697</v>
      </c>
      <c r="I23" s="822" t="s">
        <v>1180</v>
      </c>
      <c r="J23" s="822" t="s">
        <v>1178</v>
      </c>
      <c r="K23" s="822" t="s">
        <v>1181</v>
      </c>
      <c r="L23" s="825">
        <v>773.45</v>
      </c>
      <c r="M23" s="825">
        <v>1546.9</v>
      </c>
      <c r="N23" s="822">
        <v>2</v>
      </c>
      <c r="O23" s="826">
        <v>2</v>
      </c>
      <c r="P23" s="825">
        <v>1546.9</v>
      </c>
      <c r="Q23" s="827">
        <v>1</v>
      </c>
      <c r="R23" s="822">
        <v>2</v>
      </c>
      <c r="S23" s="827">
        <v>1</v>
      </c>
      <c r="T23" s="826">
        <v>2</v>
      </c>
      <c r="U23" s="828">
        <v>1</v>
      </c>
    </row>
    <row r="24" spans="1:21" ht="14.45" customHeight="1" x14ac:dyDescent="0.2">
      <c r="A24" s="821">
        <v>9</v>
      </c>
      <c r="B24" s="822" t="s">
        <v>1104</v>
      </c>
      <c r="C24" s="822" t="s">
        <v>1111</v>
      </c>
      <c r="D24" s="823" t="s">
        <v>1803</v>
      </c>
      <c r="E24" s="824" t="s">
        <v>1119</v>
      </c>
      <c r="F24" s="822" t="s">
        <v>1105</v>
      </c>
      <c r="G24" s="822" t="s">
        <v>1182</v>
      </c>
      <c r="H24" s="822" t="s">
        <v>329</v>
      </c>
      <c r="I24" s="822" t="s">
        <v>1183</v>
      </c>
      <c r="J24" s="822" t="s">
        <v>1184</v>
      </c>
      <c r="K24" s="822" t="s">
        <v>1185</v>
      </c>
      <c r="L24" s="825">
        <v>76.180000000000007</v>
      </c>
      <c r="M24" s="825">
        <v>76.180000000000007</v>
      </c>
      <c r="N24" s="822">
        <v>1</v>
      </c>
      <c r="O24" s="826">
        <v>1</v>
      </c>
      <c r="P24" s="825">
        <v>76.180000000000007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9</v>
      </c>
      <c r="B25" s="822" t="s">
        <v>1104</v>
      </c>
      <c r="C25" s="822" t="s">
        <v>1111</v>
      </c>
      <c r="D25" s="823" t="s">
        <v>1803</v>
      </c>
      <c r="E25" s="824" t="s">
        <v>1119</v>
      </c>
      <c r="F25" s="822" t="s">
        <v>1105</v>
      </c>
      <c r="G25" s="822" t="s">
        <v>1186</v>
      </c>
      <c r="H25" s="822" t="s">
        <v>329</v>
      </c>
      <c r="I25" s="822" t="s">
        <v>1187</v>
      </c>
      <c r="J25" s="822" t="s">
        <v>1188</v>
      </c>
      <c r="K25" s="822" t="s">
        <v>1189</v>
      </c>
      <c r="L25" s="825">
        <v>0</v>
      </c>
      <c r="M25" s="825">
        <v>0</v>
      </c>
      <c r="N25" s="822">
        <v>2</v>
      </c>
      <c r="O25" s="826">
        <v>2</v>
      </c>
      <c r="P25" s="825"/>
      <c r="Q25" s="827"/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9</v>
      </c>
      <c r="B26" s="822" t="s">
        <v>1104</v>
      </c>
      <c r="C26" s="822" t="s">
        <v>1111</v>
      </c>
      <c r="D26" s="823" t="s">
        <v>1803</v>
      </c>
      <c r="E26" s="824" t="s">
        <v>1119</v>
      </c>
      <c r="F26" s="822" t="s">
        <v>1105</v>
      </c>
      <c r="G26" s="822" t="s">
        <v>1190</v>
      </c>
      <c r="H26" s="822" t="s">
        <v>329</v>
      </c>
      <c r="I26" s="822" t="s">
        <v>1191</v>
      </c>
      <c r="J26" s="822" t="s">
        <v>1192</v>
      </c>
      <c r="K26" s="822" t="s">
        <v>1193</v>
      </c>
      <c r="L26" s="825">
        <v>0</v>
      </c>
      <c r="M26" s="825">
        <v>0</v>
      </c>
      <c r="N26" s="822">
        <v>1</v>
      </c>
      <c r="O26" s="826">
        <v>0.5</v>
      </c>
      <c r="P26" s="825">
        <v>0</v>
      </c>
      <c r="Q26" s="827"/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9</v>
      </c>
      <c r="B27" s="822" t="s">
        <v>1104</v>
      </c>
      <c r="C27" s="822" t="s">
        <v>1111</v>
      </c>
      <c r="D27" s="823" t="s">
        <v>1803</v>
      </c>
      <c r="E27" s="824" t="s">
        <v>1119</v>
      </c>
      <c r="F27" s="822" t="s">
        <v>1105</v>
      </c>
      <c r="G27" s="822" t="s">
        <v>1194</v>
      </c>
      <c r="H27" s="822" t="s">
        <v>329</v>
      </c>
      <c r="I27" s="822" t="s">
        <v>1195</v>
      </c>
      <c r="J27" s="822" t="s">
        <v>1196</v>
      </c>
      <c r="K27" s="822" t="s">
        <v>1197</v>
      </c>
      <c r="L27" s="825">
        <v>73.989999999999995</v>
      </c>
      <c r="M27" s="825">
        <v>73.989999999999995</v>
      </c>
      <c r="N27" s="822">
        <v>1</v>
      </c>
      <c r="O27" s="826">
        <v>0.5</v>
      </c>
      <c r="P27" s="825">
        <v>73.989999999999995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9</v>
      </c>
      <c r="B28" s="822" t="s">
        <v>1104</v>
      </c>
      <c r="C28" s="822" t="s">
        <v>1111</v>
      </c>
      <c r="D28" s="823" t="s">
        <v>1803</v>
      </c>
      <c r="E28" s="824" t="s">
        <v>1119</v>
      </c>
      <c r="F28" s="822" t="s">
        <v>1105</v>
      </c>
      <c r="G28" s="822" t="s">
        <v>1198</v>
      </c>
      <c r="H28" s="822" t="s">
        <v>329</v>
      </c>
      <c r="I28" s="822" t="s">
        <v>1199</v>
      </c>
      <c r="J28" s="822" t="s">
        <v>834</v>
      </c>
      <c r="K28" s="822" t="s">
        <v>1200</v>
      </c>
      <c r="L28" s="825">
        <v>36.54</v>
      </c>
      <c r="M28" s="825">
        <v>36.54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9</v>
      </c>
      <c r="B29" s="822" t="s">
        <v>1104</v>
      </c>
      <c r="C29" s="822" t="s">
        <v>1111</v>
      </c>
      <c r="D29" s="823" t="s">
        <v>1803</v>
      </c>
      <c r="E29" s="824" t="s">
        <v>1119</v>
      </c>
      <c r="F29" s="822" t="s">
        <v>1105</v>
      </c>
      <c r="G29" s="822" t="s">
        <v>1201</v>
      </c>
      <c r="H29" s="822" t="s">
        <v>329</v>
      </c>
      <c r="I29" s="822" t="s">
        <v>1202</v>
      </c>
      <c r="J29" s="822" t="s">
        <v>1203</v>
      </c>
      <c r="K29" s="822" t="s">
        <v>1204</v>
      </c>
      <c r="L29" s="825">
        <v>52.75</v>
      </c>
      <c r="M29" s="825">
        <v>52.75</v>
      </c>
      <c r="N29" s="822">
        <v>1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9</v>
      </c>
      <c r="B30" s="822" t="s">
        <v>1104</v>
      </c>
      <c r="C30" s="822" t="s">
        <v>1111</v>
      </c>
      <c r="D30" s="823" t="s">
        <v>1803</v>
      </c>
      <c r="E30" s="824" t="s">
        <v>1119</v>
      </c>
      <c r="F30" s="822" t="s">
        <v>1105</v>
      </c>
      <c r="G30" s="822" t="s">
        <v>1205</v>
      </c>
      <c r="H30" s="822" t="s">
        <v>329</v>
      </c>
      <c r="I30" s="822" t="s">
        <v>1206</v>
      </c>
      <c r="J30" s="822" t="s">
        <v>1207</v>
      </c>
      <c r="K30" s="822" t="s">
        <v>1208</v>
      </c>
      <c r="L30" s="825">
        <v>176.32</v>
      </c>
      <c r="M30" s="825">
        <v>352.64</v>
      </c>
      <c r="N30" s="822">
        <v>2</v>
      </c>
      <c r="O30" s="826">
        <v>2</v>
      </c>
      <c r="P30" s="825">
        <v>352.64</v>
      </c>
      <c r="Q30" s="827">
        <v>1</v>
      </c>
      <c r="R30" s="822">
        <v>2</v>
      </c>
      <c r="S30" s="827">
        <v>1</v>
      </c>
      <c r="T30" s="826">
        <v>2</v>
      </c>
      <c r="U30" s="828">
        <v>1</v>
      </c>
    </row>
    <row r="31" spans="1:21" ht="14.45" customHeight="1" x14ac:dyDescent="0.2">
      <c r="A31" s="821">
        <v>9</v>
      </c>
      <c r="B31" s="822" t="s">
        <v>1104</v>
      </c>
      <c r="C31" s="822" t="s">
        <v>1111</v>
      </c>
      <c r="D31" s="823" t="s">
        <v>1803</v>
      </c>
      <c r="E31" s="824" t="s">
        <v>1119</v>
      </c>
      <c r="F31" s="822" t="s">
        <v>1105</v>
      </c>
      <c r="G31" s="822" t="s">
        <v>1209</v>
      </c>
      <c r="H31" s="822" t="s">
        <v>329</v>
      </c>
      <c r="I31" s="822" t="s">
        <v>1210</v>
      </c>
      <c r="J31" s="822" t="s">
        <v>1211</v>
      </c>
      <c r="K31" s="822" t="s">
        <v>1212</v>
      </c>
      <c r="L31" s="825">
        <v>73.010000000000005</v>
      </c>
      <c r="M31" s="825">
        <v>73.010000000000005</v>
      </c>
      <c r="N31" s="822">
        <v>1</v>
      </c>
      <c r="O31" s="826">
        <v>1</v>
      </c>
      <c r="P31" s="825">
        <v>73.010000000000005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9</v>
      </c>
      <c r="B32" s="822" t="s">
        <v>1104</v>
      </c>
      <c r="C32" s="822" t="s">
        <v>1111</v>
      </c>
      <c r="D32" s="823" t="s">
        <v>1803</v>
      </c>
      <c r="E32" s="824" t="s">
        <v>1119</v>
      </c>
      <c r="F32" s="822" t="s">
        <v>1105</v>
      </c>
      <c r="G32" s="822" t="s">
        <v>1213</v>
      </c>
      <c r="H32" s="822" t="s">
        <v>329</v>
      </c>
      <c r="I32" s="822" t="s">
        <v>1214</v>
      </c>
      <c r="J32" s="822" t="s">
        <v>1215</v>
      </c>
      <c r="K32" s="822" t="s">
        <v>1216</v>
      </c>
      <c r="L32" s="825">
        <v>0</v>
      </c>
      <c r="M32" s="825">
        <v>0</v>
      </c>
      <c r="N32" s="822">
        <v>1</v>
      </c>
      <c r="O32" s="826">
        <v>1</v>
      </c>
      <c r="P32" s="825">
        <v>0</v>
      </c>
      <c r="Q32" s="827"/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9</v>
      </c>
      <c r="B33" s="822" t="s">
        <v>1104</v>
      </c>
      <c r="C33" s="822" t="s">
        <v>1111</v>
      </c>
      <c r="D33" s="823" t="s">
        <v>1803</v>
      </c>
      <c r="E33" s="824" t="s">
        <v>1119</v>
      </c>
      <c r="F33" s="822" t="s">
        <v>1105</v>
      </c>
      <c r="G33" s="822" t="s">
        <v>1217</v>
      </c>
      <c r="H33" s="822" t="s">
        <v>329</v>
      </c>
      <c r="I33" s="822" t="s">
        <v>1218</v>
      </c>
      <c r="J33" s="822" t="s">
        <v>1219</v>
      </c>
      <c r="K33" s="822" t="s">
        <v>1220</v>
      </c>
      <c r="L33" s="825">
        <v>107.37</v>
      </c>
      <c r="M33" s="825">
        <v>107.37</v>
      </c>
      <c r="N33" s="822">
        <v>1</v>
      </c>
      <c r="O33" s="826">
        <v>0.5</v>
      </c>
      <c r="P33" s="825">
        <v>107.37</v>
      </c>
      <c r="Q33" s="827">
        <v>1</v>
      </c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9</v>
      </c>
      <c r="B34" s="822" t="s">
        <v>1104</v>
      </c>
      <c r="C34" s="822" t="s">
        <v>1111</v>
      </c>
      <c r="D34" s="823" t="s">
        <v>1803</v>
      </c>
      <c r="E34" s="824" t="s">
        <v>1119</v>
      </c>
      <c r="F34" s="822" t="s">
        <v>1105</v>
      </c>
      <c r="G34" s="822" t="s">
        <v>1221</v>
      </c>
      <c r="H34" s="822" t="s">
        <v>697</v>
      </c>
      <c r="I34" s="822" t="s">
        <v>1222</v>
      </c>
      <c r="J34" s="822" t="s">
        <v>855</v>
      </c>
      <c r="K34" s="822" t="s">
        <v>1223</v>
      </c>
      <c r="L34" s="825">
        <v>0</v>
      </c>
      <c r="M34" s="825">
        <v>0</v>
      </c>
      <c r="N34" s="822">
        <v>3</v>
      </c>
      <c r="O34" s="826">
        <v>2</v>
      </c>
      <c r="P34" s="825">
        <v>0</v>
      </c>
      <c r="Q34" s="827"/>
      <c r="R34" s="822">
        <v>3</v>
      </c>
      <c r="S34" s="827">
        <v>1</v>
      </c>
      <c r="T34" s="826">
        <v>2</v>
      </c>
      <c r="U34" s="828">
        <v>1</v>
      </c>
    </row>
    <row r="35" spans="1:21" ht="14.45" customHeight="1" x14ac:dyDescent="0.2">
      <c r="A35" s="821">
        <v>9</v>
      </c>
      <c r="B35" s="822" t="s">
        <v>1104</v>
      </c>
      <c r="C35" s="822" t="s">
        <v>1111</v>
      </c>
      <c r="D35" s="823" t="s">
        <v>1803</v>
      </c>
      <c r="E35" s="824" t="s">
        <v>1119</v>
      </c>
      <c r="F35" s="822" t="s">
        <v>1105</v>
      </c>
      <c r="G35" s="822" t="s">
        <v>1224</v>
      </c>
      <c r="H35" s="822" t="s">
        <v>329</v>
      </c>
      <c r="I35" s="822" t="s">
        <v>1225</v>
      </c>
      <c r="J35" s="822" t="s">
        <v>1226</v>
      </c>
      <c r="K35" s="822" t="s">
        <v>1227</v>
      </c>
      <c r="L35" s="825">
        <v>333.68</v>
      </c>
      <c r="M35" s="825">
        <v>333.68</v>
      </c>
      <c r="N35" s="822">
        <v>1</v>
      </c>
      <c r="O35" s="826">
        <v>1</v>
      </c>
      <c r="P35" s="825">
        <v>333.68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9</v>
      </c>
      <c r="B36" s="822" t="s">
        <v>1104</v>
      </c>
      <c r="C36" s="822" t="s">
        <v>1111</v>
      </c>
      <c r="D36" s="823" t="s">
        <v>1803</v>
      </c>
      <c r="E36" s="824" t="s">
        <v>1119</v>
      </c>
      <c r="F36" s="822" t="s">
        <v>1105</v>
      </c>
      <c r="G36" s="822" t="s">
        <v>1228</v>
      </c>
      <c r="H36" s="822" t="s">
        <v>329</v>
      </c>
      <c r="I36" s="822" t="s">
        <v>1229</v>
      </c>
      <c r="J36" s="822" t="s">
        <v>1230</v>
      </c>
      <c r="K36" s="822" t="s">
        <v>1231</v>
      </c>
      <c r="L36" s="825">
        <v>87.87</v>
      </c>
      <c r="M36" s="825">
        <v>263.61</v>
      </c>
      <c r="N36" s="822">
        <v>3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9</v>
      </c>
      <c r="B37" s="822" t="s">
        <v>1104</v>
      </c>
      <c r="C37" s="822" t="s">
        <v>1111</v>
      </c>
      <c r="D37" s="823" t="s">
        <v>1803</v>
      </c>
      <c r="E37" s="824" t="s">
        <v>1119</v>
      </c>
      <c r="F37" s="822" t="s">
        <v>1105</v>
      </c>
      <c r="G37" s="822" t="s">
        <v>1232</v>
      </c>
      <c r="H37" s="822" t="s">
        <v>329</v>
      </c>
      <c r="I37" s="822" t="s">
        <v>1233</v>
      </c>
      <c r="J37" s="822" t="s">
        <v>1234</v>
      </c>
      <c r="K37" s="822" t="s">
        <v>1235</v>
      </c>
      <c r="L37" s="825">
        <v>311.02</v>
      </c>
      <c r="M37" s="825">
        <v>622.04</v>
      </c>
      <c r="N37" s="822">
        <v>2</v>
      </c>
      <c r="O37" s="826">
        <v>1</v>
      </c>
      <c r="P37" s="825">
        <v>622.04</v>
      </c>
      <c r="Q37" s="827">
        <v>1</v>
      </c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9</v>
      </c>
      <c r="B38" s="822" t="s">
        <v>1104</v>
      </c>
      <c r="C38" s="822" t="s">
        <v>1111</v>
      </c>
      <c r="D38" s="823" t="s">
        <v>1803</v>
      </c>
      <c r="E38" s="824" t="s">
        <v>1119</v>
      </c>
      <c r="F38" s="822" t="s">
        <v>1105</v>
      </c>
      <c r="G38" s="822" t="s">
        <v>1236</v>
      </c>
      <c r="H38" s="822" t="s">
        <v>329</v>
      </c>
      <c r="I38" s="822" t="s">
        <v>1237</v>
      </c>
      <c r="J38" s="822" t="s">
        <v>1238</v>
      </c>
      <c r="K38" s="822" t="s">
        <v>1239</v>
      </c>
      <c r="L38" s="825">
        <v>0</v>
      </c>
      <c r="M38" s="825">
        <v>0</v>
      </c>
      <c r="N38" s="822">
        <v>9</v>
      </c>
      <c r="O38" s="826">
        <v>8</v>
      </c>
      <c r="P38" s="825">
        <v>0</v>
      </c>
      <c r="Q38" s="827"/>
      <c r="R38" s="822">
        <v>1</v>
      </c>
      <c r="S38" s="827">
        <v>0.1111111111111111</v>
      </c>
      <c r="T38" s="826">
        <v>0.5</v>
      </c>
      <c r="U38" s="828">
        <v>6.25E-2</v>
      </c>
    </row>
    <row r="39" spans="1:21" ht="14.45" customHeight="1" x14ac:dyDescent="0.2">
      <c r="A39" s="821">
        <v>9</v>
      </c>
      <c r="B39" s="822" t="s">
        <v>1104</v>
      </c>
      <c r="C39" s="822" t="s">
        <v>1111</v>
      </c>
      <c r="D39" s="823" t="s">
        <v>1803</v>
      </c>
      <c r="E39" s="824" t="s">
        <v>1119</v>
      </c>
      <c r="F39" s="822" t="s">
        <v>1105</v>
      </c>
      <c r="G39" s="822" t="s">
        <v>1240</v>
      </c>
      <c r="H39" s="822" t="s">
        <v>697</v>
      </c>
      <c r="I39" s="822" t="s">
        <v>1241</v>
      </c>
      <c r="J39" s="822" t="s">
        <v>1242</v>
      </c>
      <c r="K39" s="822" t="s">
        <v>1243</v>
      </c>
      <c r="L39" s="825">
        <v>149.52000000000001</v>
      </c>
      <c r="M39" s="825">
        <v>299.04000000000002</v>
      </c>
      <c r="N39" s="822">
        <v>2</v>
      </c>
      <c r="O39" s="826">
        <v>1.5</v>
      </c>
      <c r="P39" s="825">
        <v>299.04000000000002</v>
      </c>
      <c r="Q39" s="827">
        <v>1</v>
      </c>
      <c r="R39" s="822">
        <v>2</v>
      </c>
      <c r="S39" s="827">
        <v>1</v>
      </c>
      <c r="T39" s="826">
        <v>1.5</v>
      </c>
      <c r="U39" s="828">
        <v>1</v>
      </c>
    </row>
    <row r="40" spans="1:21" ht="14.45" customHeight="1" x14ac:dyDescent="0.2">
      <c r="A40" s="821">
        <v>9</v>
      </c>
      <c r="B40" s="822" t="s">
        <v>1104</v>
      </c>
      <c r="C40" s="822" t="s">
        <v>1111</v>
      </c>
      <c r="D40" s="823" t="s">
        <v>1803</v>
      </c>
      <c r="E40" s="824" t="s">
        <v>1119</v>
      </c>
      <c r="F40" s="822" t="s">
        <v>1105</v>
      </c>
      <c r="G40" s="822" t="s">
        <v>1244</v>
      </c>
      <c r="H40" s="822" t="s">
        <v>329</v>
      </c>
      <c r="I40" s="822" t="s">
        <v>1245</v>
      </c>
      <c r="J40" s="822" t="s">
        <v>1246</v>
      </c>
      <c r="K40" s="822" t="s">
        <v>1247</v>
      </c>
      <c r="L40" s="825">
        <v>79.069999999999993</v>
      </c>
      <c r="M40" s="825">
        <v>79.069999999999993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9</v>
      </c>
      <c r="B41" s="822" t="s">
        <v>1104</v>
      </c>
      <c r="C41" s="822" t="s">
        <v>1111</v>
      </c>
      <c r="D41" s="823" t="s">
        <v>1803</v>
      </c>
      <c r="E41" s="824" t="s">
        <v>1119</v>
      </c>
      <c r="F41" s="822" t="s">
        <v>1105</v>
      </c>
      <c r="G41" s="822" t="s">
        <v>1248</v>
      </c>
      <c r="H41" s="822" t="s">
        <v>329</v>
      </c>
      <c r="I41" s="822" t="s">
        <v>1249</v>
      </c>
      <c r="J41" s="822" t="s">
        <v>1250</v>
      </c>
      <c r="K41" s="822" t="s">
        <v>1092</v>
      </c>
      <c r="L41" s="825">
        <v>294.81</v>
      </c>
      <c r="M41" s="825">
        <v>294.81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9</v>
      </c>
      <c r="B42" s="822" t="s">
        <v>1104</v>
      </c>
      <c r="C42" s="822" t="s">
        <v>1111</v>
      </c>
      <c r="D42" s="823" t="s">
        <v>1803</v>
      </c>
      <c r="E42" s="824" t="s">
        <v>1119</v>
      </c>
      <c r="F42" s="822" t="s">
        <v>1106</v>
      </c>
      <c r="G42" s="822" t="s">
        <v>1251</v>
      </c>
      <c r="H42" s="822" t="s">
        <v>329</v>
      </c>
      <c r="I42" s="822" t="s">
        <v>1252</v>
      </c>
      <c r="J42" s="822" t="s">
        <v>1253</v>
      </c>
      <c r="K42" s="822"/>
      <c r="L42" s="825">
        <v>0</v>
      </c>
      <c r="M42" s="825">
        <v>0</v>
      </c>
      <c r="N42" s="822">
        <v>1</v>
      </c>
      <c r="O42" s="826">
        <v>1</v>
      </c>
      <c r="P42" s="825">
        <v>0</v>
      </c>
      <c r="Q42" s="827"/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9</v>
      </c>
      <c r="B43" s="822" t="s">
        <v>1104</v>
      </c>
      <c r="C43" s="822" t="s">
        <v>1111</v>
      </c>
      <c r="D43" s="823" t="s">
        <v>1803</v>
      </c>
      <c r="E43" s="824" t="s">
        <v>1119</v>
      </c>
      <c r="F43" s="822" t="s">
        <v>1106</v>
      </c>
      <c r="G43" s="822" t="s">
        <v>1251</v>
      </c>
      <c r="H43" s="822" t="s">
        <v>329</v>
      </c>
      <c r="I43" s="822" t="s">
        <v>1254</v>
      </c>
      <c r="J43" s="822" t="s">
        <v>1253</v>
      </c>
      <c r="K43" s="822"/>
      <c r="L43" s="825">
        <v>0</v>
      </c>
      <c r="M43" s="825">
        <v>0</v>
      </c>
      <c r="N43" s="822">
        <v>3</v>
      </c>
      <c r="O43" s="826">
        <v>3</v>
      </c>
      <c r="P43" s="825">
        <v>0</v>
      </c>
      <c r="Q43" s="827"/>
      <c r="R43" s="822">
        <v>3</v>
      </c>
      <c r="S43" s="827">
        <v>1</v>
      </c>
      <c r="T43" s="826">
        <v>3</v>
      </c>
      <c r="U43" s="828">
        <v>1</v>
      </c>
    </row>
    <row r="44" spans="1:21" ht="14.45" customHeight="1" x14ac:dyDescent="0.2">
      <c r="A44" s="821">
        <v>9</v>
      </c>
      <c r="B44" s="822" t="s">
        <v>1104</v>
      </c>
      <c r="C44" s="822" t="s">
        <v>1111</v>
      </c>
      <c r="D44" s="823" t="s">
        <v>1803</v>
      </c>
      <c r="E44" s="824" t="s">
        <v>1119</v>
      </c>
      <c r="F44" s="822" t="s">
        <v>1106</v>
      </c>
      <c r="G44" s="822" t="s">
        <v>1251</v>
      </c>
      <c r="H44" s="822" t="s">
        <v>329</v>
      </c>
      <c r="I44" s="822" t="s">
        <v>1255</v>
      </c>
      <c r="J44" s="822" t="s">
        <v>1253</v>
      </c>
      <c r="K44" s="822"/>
      <c r="L44" s="825">
        <v>0</v>
      </c>
      <c r="M44" s="825">
        <v>0</v>
      </c>
      <c r="N44" s="822">
        <v>1</v>
      </c>
      <c r="O44" s="826">
        <v>1</v>
      </c>
      <c r="P44" s="825">
        <v>0</v>
      </c>
      <c r="Q44" s="827"/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9</v>
      </c>
      <c r="B45" s="822" t="s">
        <v>1104</v>
      </c>
      <c r="C45" s="822" t="s">
        <v>1111</v>
      </c>
      <c r="D45" s="823" t="s">
        <v>1803</v>
      </c>
      <c r="E45" s="824" t="s">
        <v>1119</v>
      </c>
      <c r="F45" s="822" t="s">
        <v>1106</v>
      </c>
      <c r="G45" s="822" t="s">
        <v>1251</v>
      </c>
      <c r="H45" s="822" t="s">
        <v>329</v>
      </c>
      <c r="I45" s="822" t="s">
        <v>1249</v>
      </c>
      <c r="J45" s="822" t="s">
        <v>1253</v>
      </c>
      <c r="K45" s="822"/>
      <c r="L45" s="825">
        <v>294.81</v>
      </c>
      <c r="M45" s="825">
        <v>589.62</v>
      </c>
      <c r="N45" s="822">
        <v>2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9</v>
      </c>
      <c r="B46" s="822" t="s">
        <v>1104</v>
      </c>
      <c r="C46" s="822" t="s">
        <v>1111</v>
      </c>
      <c r="D46" s="823" t="s">
        <v>1803</v>
      </c>
      <c r="E46" s="824" t="s">
        <v>1119</v>
      </c>
      <c r="F46" s="822" t="s">
        <v>1106</v>
      </c>
      <c r="G46" s="822" t="s">
        <v>1251</v>
      </c>
      <c r="H46" s="822" t="s">
        <v>329</v>
      </c>
      <c r="I46" s="822" t="s">
        <v>1256</v>
      </c>
      <c r="J46" s="822" t="s">
        <v>1253</v>
      </c>
      <c r="K46" s="822"/>
      <c r="L46" s="825">
        <v>0</v>
      </c>
      <c r="M46" s="825">
        <v>0</v>
      </c>
      <c r="N46" s="822">
        <v>3</v>
      </c>
      <c r="O46" s="826">
        <v>3</v>
      </c>
      <c r="P46" s="825">
        <v>0</v>
      </c>
      <c r="Q46" s="827"/>
      <c r="R46" s="822">
        <v>3</v>
      </c>
      <c r="S46" s="827">
        <v>1</v>
      </c>
      <c r="T46" s="826">
        <v>3</v>
      </c>
      <c r="U46" s="828">
        <v>1</v>
      </c>
    </row>
    <row r="47" spans="1:21" ht="14.45" customHeight="1" x14ac:dyDescent="0.2">
      <c r="A47" s="821">
        <v>9</v>
      </c>
      <c r="B47" s="822" t="s">
        <v>1104</v>
      </c>
      <c r="C47" s="822" t="s">
        <v>1111</v>
      </c>
      <c r="D47" s="823" t="s">
        <v>1803</v>
      </c>
      <c r="E47" s="824" t="s">
        <v>1119</v>
      </c>
      <c r="F47" s="822" t="s">
        <v>1106</v>
      </c>
      <c r="G47" s="822" t="s">
        <v>1251</v>
      </c>
      <c r="H47" s="822" t="s">
        <v>329</v>
      </c>
      <c r="I47" s="822" t="s">
        <v>1257</v>
      </c>
      <c r="J47" s="822" t="s">
        <v>1253</v>
      </c>
      <c r="K47" s="822"/>
      <c r="L47" s="825">
        <v>0</v>
      </c>
      <c r="M47" s="825">
        <v>0</v>
      </c>
      <c r="N47" s="822">
        <v>1</v>
      </c>
      <c r="O47" s="826">
        <v>1</v>
      </c>
      <c r="P47" s="825"/>
      <c r="Q47" s="827"/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9</v>
      </c>
      <c r="B48" s="822" t="s">
        <v>1104</v>
      </c>
      <c r="C48" s="822" t="s">
        <v>1111</v>
      </c>
      <c r="D48" s="823" t="s">
        <v>1803</v>
      </c>
      <c r="E48" s="824" t="s">
        <v>1120</v>
      </c>
      <c r="F48" s="822" t="s">
        <v>1105</v>
      </c>
      <c r="G48" s="822" t="s">
        <v>1258</v>
      </c>
      <c r="H48" s="822" t="s">
        <v>329</v>
      </c>
      <c r="I48" s="822" t="s">
        <v>1259</v>
      </c>
      <c r="J48" s="822" t="s">
        <v>1260</v>
      </c>
      <c r="K48" s="822" t="s">
        <v>1261</v>
      </c>
      <c r="L48" s="825">
        <v>247.17</v>
      </c>
      <c r="M48" s="825">
        <v>741.51</v>
      </c>
      <c r="N48" s="822">
        <v>3</v>
      </c>
      <c r="O48" s="826">
        <v>2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9</v>
      </c>
      <c r="B49" s="822" t="s">
        <v>1104</v>
      </c>
      <c r="C49" s="822" t="s">
        <v>1111</v>
      </c>
      <c r="D49" s="823" t="s">
        <v>1803</v>
      </c>
      <c r="E49" s="824" t="s">
        <v>1120</v>
      </c>
      <c r="F49" s="822" t="s">
        <v>1105</v>
      </c>
      <c r="G49" s="822" t="s">
        <v>1262</v>
      </c>
      <c r="H49" s="822" t="s">
        <v>329</v>
      </c>
      <c r="I49" s="822" t="s">
        <v>1263</v>
      </c>
      <c r="J49" s="822" t="s">
        <v>1264</v>
      </c>
      <c r="K49" s="822" t="s">
        <v>1265</v>
      </c>
      <c r="L49" s="825">
        <v>17.72</v>
      </c>
      <c r="M49" s="825">
        <v>35.44</v>
      </c>
      <c r="N49" s="822">
        <v>2</v>
      </c>
      <c r="O49" s="826">
        <v>2</v>
      </c>
      <c r="P49" s="825">
        <v>17.72</v>
      </c>
      <c r="Q49" s="827">
        <v>0.5</v>
      </c>
      <c r="R49" s="822">
        <v>1</v>
      </c>
      <c r="S49" s="827">
        <v>0.5</v>
      </c>
      <c r="T49" s="826">
        <v>1</v>
      </c>
      <c r="U49" s="828">
        <v>0.5</v>
      </c>
    </row>
    <row r="50" spans="1:21" ht="14.45" customHeight="1" x14ac:dyDescent="0.2">
      <c r="A50" s="821">
        <v>9</v>
      </c>
      <c r="B50" s="822" t="s">
        <v>1104</v>
      </c>
      <c r="C50" s="822" t="s">
        <v>1111</v>
      </c>
      <c r="D50" s="823" t="s">
        <v>1803</v>
      </c>
      <c r="E50" s="824" t="s">
        <v>1120</v>
      </c>
      <c r="F50" s="822" t="s">
        <v>1105</v>
      </c>
      <c r="G50" s="822" t="s">
        <v>1144</v>
      </c>
      <c r="H50" s="822" t="s">
        <v>329</v>
      </c>
      <c r="I50" s="822" t="s">
        <v>1266</v>
      </c>
      <c r="J50" s="822" t="s">
        <v>1267</v>
      </c>
      <c r="K50" s="822" t="s">
        <v>1147</v>
      </c>
      <c r="L50" s="825">
        <v>56.06</v>
      </c>
      <c r="M50" s="825">
        <v>224.24</v>
      </c>
      <c r="N50" s="822">
        <v>4</v>
      </c>
      <c r="O50" s="826">
        <v>2</v>
      </c>
      <c r="P50" s="825">
        <v>224.24</v>
      </c>
      <c r="Q50" s="827">
        <v>1</v>
      </c>
      <c r="R50" s="822">
        <v>4</v>
      </c>
      <c r="S50" s="827">
        <v>1</v>
      </c>
      <c r="T50" s="826">
        <v>2</v>
      </c>
      <c r="U50" s="828">
        <v>1</v>
      </c>
    </row>
    <row r="51" spans="1:21" ht="14.45" customHeight="1" x14ac:dyDescent="0.2">
      <c r="A51" s="821">
        <v>9</v>
      </c>
      <c r="B51" s="822" t="s">
        <v>1104</v>
      </c>
      <c r="C51" s="822" t="s">
        <v>1111</v>
      </c>
      <c r="D51" s="823" t="s">
        <v>1803</v>
      </c>
      <c r="E51" s="824" t="s">
        <v>1120</v>
      </c>
      <c r="F51" s="822" t="s">
        <v>1105</v>
      </c>
      <c r="G51" s="822" t="s">
        <v>1144</v>
      </c>
      <c r="H51" s="822" t="s">
        <v>697</v>
      </c>
      <c r="I51" s="822" t="s">
        <v>1145</v>
      </c>
      <c r="J51" s="822" t="s">
        <v>1146</v>
      </c>
      <c r="K51" s="822" t="s">
        <v>1147</v>
      </c>
      <c r="L51" s="825">
        <v>56.06</v>
      </c>
      <c r="M51" s="825">
        <v>112.12</v>
      </c>
      <c r="N51" s="822">
        <v>2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9</v>
      </c>
      <c r="B52" s="822" t="s">
        <v>1104</v>
      </c>
      <c r="C52" s="822" t="s">
        <v>1111</v>
      </c>
      <c r="D52" s="823" t="s">
        <v>1803</v>
      </c>
      <c r="E52" s="824" t="s">
        <v>1120</v>
      </c>
      <c r="F52" s="822" t="s">
        <v>1105</v>
      </c>
      <c r="G52" s="822" t="s">
        <v>1268</v>
      </c>
      <c r="H52" s="822" t="s">
        <v>329</v>
      </c>
      <c r="I52" s="822" t="s">
        <v>1269</v>
      </c>
      <c r="J52" s="822" t="s">
        <v>1270</v>
      </c>
      <c r="K52" s="822" t="s">
        <v>1271</v>
      </c>
      <c r="L52" s="825">
        <v>24.01</v>
      </c>
      <c r="M52" s="825">
        <v>72.03</v>
      </c>
      <c r="N52" s="822">
        <v>3</v>
      </c>
      <c r="O52" s="826">
        <v>2</v>
      </c>
      <c r="P52" s="825">
        <v>48.02</v>
      </c>
      <c r="Q52" s="827">
        <v>0.66666666666666674</v>
      </c>
      <c r="R52" s="822">
        <v>2</v>
      </c>
      <c r="S52" s="827">
        <v>0.66666666666666663</v>
      </c>
      <c r="T52" s="826">
        <v>1</v>
      </c>
      <c r="U52" s="828">
        <v>0.5</v>
      </c>
    </row>
    <row r="53" spans="1:21" ht="14.45" customHeight="1" x14ac:dyDescent="0.2">
      <c r="A53" s="821">
        <v>9</v>
      </c>
      <c r="B53" s="822" t="s">
        <v>1104</v>
      </c>
      <c r="C53" s="822" t="s">
        <v>1111</v>
      </c>
      <c r="D53" s="823" t="s">
        <v>1803</v>
      </c>
      <c r="E53" s="824" t="s">
        <v>1120</v>
      </c>
      <c r="F53" s="822" t="s">
        <v>1105</v>
      </c>
      <c r="G53" s="822" t="s">
        <v>1268</v>
      </c>
      <c r="H53" s="822" t="s">
        <v>329</v>
      </c>
      <c r="I53" s="822" t="s">
        <v>1272</v>
      </c>
      <c r="J53" s="822" t="s">
        <v>1270</v>
      </c>
      <c r="K53" s="822" t="s">
        <v>1273</v>
      </c>
      <c r="L53" s="825">
        <v>84.21</v>
      </c>
      <c r="M53" s="825">
        <v>168.42</v>
      </c>
      <c r="N53" s="822">
        <v>2</v>
      </c>
      <c r="O53" s="826">
        <v>1</v>
      </c>
      <c r="P53" s="825">
        <v>168.42</v>
      </c>
      <c r="Q53" s="827">
        <v>1</v>
      </c>
      <c r="R53" s="822">
        <v>2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9</v>
      </c>
      <c r="B54" s="822" t="s">
        <v>1104</v>
      </c>
      <c r="C54" s="822" t="s">
        <v>1111</v>
      </c>
      <c r="D54" s="823" t="s">
        <v>1803</v>
      </c>
      <c r="E54" s="824" t="s">
        <v>1120</v>
      </c>
      <c r="F54" s="822" t="s">
        <v>1105</v>
      </c>
      <c r="G54" s="822" t="s">
        <v>1268</v>
      </c>
      <c r="H54" s="822" t="s">
        <v>697</v>
      </c>
      <c r="I54" s="822" t="s">
        <v>1274</v>
      </c>
      <c r="J54" s="822" t="s">
        <v>1275</v>
      </c>
      <c r="K54" s="822" t="s">
        <v>1273</v>
      </c>
      <c r="L54" s="825">
        <v>48.01</v>
      </c>
      <c r="M54" s="825">
        <v>96.02</v>
      </c>
      <c r="N54" s="822">
        <v>2</v>
      </c>
      <c r="O54" s="826">
        <v>1</v>
      </c>
      <c r="P54" s="825">
        <v>96.02</v>
      </c>
      <c r="Q54" s="827">
        <v>1</v>
      </c>
      <c r="R54" s="822">
        <v>2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9</v>
      </c>
      <c r="B55" s="822" t="s">
        <v>1104</v>
      </c>
      <c r="C55" s="822" t="s">
        <v>1111</v>
      </c>
      <c r="D55" s="823" t="s">
        <v>1803</v>
      </c>
      <c r="E55" s="824" t="s">
        <v>1120</v>
      </c>
      <c r="F55" s="822" t="s">
        <v>1105</v>
      </c>
      <c r="G55" s="822" t="s">
        <v>1268</v>
      </c>
      <c r="H55" s="822" t="s">
        <v>329</v>
      </c>
      <c r="I55" s="822" t="s">
        <v>1276</v>
      </c>
      <c r="J55" s="822" t="s">
        <v>1275</v>
      </c>
      <c r="K55" s="822" t="s">
        <v>1277</v>
      </c>
      <c r="L55" s="825">
        <v>235.78</v>
      </c>
      <c r="M55" s="825">
        <v>235.78</v>
      </c>
      <c r="N55" s="822">
        <v>1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9</v>
      </c>
      <c r="B56" s="822" t="s">
        <v>1104</v>
      </c>
      <c r="C56" s="822" t="s">
        <v>1111</v>
      </c>
      <c r="D56" s="823" t="s">
        <v>1803</v>
      </c>
      <c r="E56" s="824" t="s">
        <v>1120</v>
      </c>
      <c r="F56" s="822" t="s">
        <v>1105</v>
      </c>
      <c r="G56" s="822" t="s">
        <v>1278</v>
      </c>
      <c r="H56" s="822" t="s">
        <v>329</v>
      </c>
      <c r="I56" s="822" t="s">
        <v>1279</v>
      </c>
      <c r="J56" s="822" t="s">
        <v>1280</v>
      </c>
      <c r="K56" s="822" t="s">
        <v>1281</v>
      </c>
      <c r="L56" s="825">
        <v>78.33</v>
      </c>
      <c r="M56" s="825">
        <v>156.66</v>
      </c>
      <c r="N56" s="822">
        <v>2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9</v>
      </c>
      <c r="B57" s="822" t="s">
        <v>1104</v>
      </c>
      <c r="C57" s="822" t="s">
        <v>1111</v>
      </c>
      <c r="D57" s="823" t="s">
        <v>1803</v>
      </c>
      <c r="E57" s="824" t="s">
        <v>1120</v>
      </c>
      <c r="F57" s="822" t="s">
        <v>1105</v>
      </c>
      <c r="G57" s="822" t="s">
        <v>1152</v>
      </c>
      <c r="H57" s="822" t="s">
        <v>329</v>
      </c>
      <c r="I57" s="822" t="s">
        <v>1282</v>
      </c>
      <c r="J57" s="822" t="s">
        <v>1283</v>
      </c>
      <c r="K57" s="822" t="s">
        <v>1284</v>
      </c>
      <c r="L57" s="825">
        <v>147.85</v>
      </c>
      <c r="M57" s="825">
        <v>295.7</v>
      </c>
      <c r="N57" s="822">
        <v>2</v>
      </c>
      <c r="O57" s="826">
        <v>2</v>
      </c>
      <c r="P57" s="825">
        <v>295.7</v>
      </c>
      <c r="Q57" s="827">
        <v>1</v>
      </c>
      <c r="R57" s="822">
        <v>2</v>
      </c>
      <c r="S57" s="827">
        <v>1</v>
      </c>
      <c r="T57" s="826">
        <v>2</v>
      </c>
      <c r="U57" s="828">
        <v>1</v>
      </c>
    </row>
    <row r="58" spans="1:21" ht="14.45" customHeight="1" x14ac:dyDescent="0.2">
      <c r="A58" s="821">
        <v>9</v>
      </c>
      <c r="B58" s="822" t="s">
        <v>1104</v>
      </c>
      <c r="C58" s="822" t="s">
        <v>1111</v>
      </c>
      <c r="D58" s="823" t="s">
        <v>1803</v>
      </c>
      <c r="E58" s="824" t="s">
        <v>1120</v>
      </c>
      <c r="F58" s="822" t="s">
        <v>1105</v>
      </c>
      <c r="G58" s="822" t="s">
        <v>1285</v>
      </c>
      <c r="H58" s="822" t="s">
        <v>329</v>
      </c>
      <c r="I58" s="822" t="s">
        <v>1286</v>
      </c>
      <c r="J58" s="822" t="s">
        <v>1287</v>
      </c>
      <c r="K58" s="822" t="s">
        <v>1288</v>
      </c>
      <c r="L58" s="825">
        <v>46.81</v>
      </c>
      <c r="M58" s="825">
        <v>46.81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9</v>
      </c>
      <c r="B59" s="822" t="s">
        <v>1104</v>
      </c>
      <c r="C59" s="822" t="s">
        <v>1111</v>
      </c>
      <c r="D59" s="823" t="s">
        <v>1803</v>
      </c>
      <c r="E59" s="824" t="s">
        <v>1120</v>
      </c>
      <c r="F59" s="822" t="s">
        <v>1105</v>
      </c>
      <c r="G59" s="822" t="s">
        <v>1289</v>
      </c>
      <c r="H59" s="822" t="s">
        <v>329</v>
      </c>
      <c r="I59" s="822" t="s">
        <v>1290</v>
      </c>
      <c r="J59" s="822" t="s">
        <v>1291</v>
      </c>
      <c r="K59" s="822" t="s">
        <v>1292</v>
      </c>
      <c r="L59" s="825">
        <v>182.22</v>
      </c>
      <c r="M59" s="825">
        <v>911.1</v>
      </c>
      <c r="N59" s="822">
        <v>5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9</v>
      </c>
      <c r="B60" s="822" t="s">
        <v>1104</v>
      </c>
      <c r="C60" s="822" t="s">
        <v>1111</v>
      </c>
      <c r="D60" s="823" t="s">
        <v>1803</v>
      </c>
      <c r="E60" s="824" t="s">
        <v>1120</v>
      </c>
      <c r="F60" s="822" t="s">
        <v>1105</v>
      </c>
      <c r="G60" s="822" t="s">
        <v>1293</v>
      </c>
      <c r="H60" s="822" t="s">
        <v>329</v>
      </c>
      <c r="I60" s="822" t="s">
        <v>1294</v>
      </c>
      <c r="J60" s="822" t="s">
        <v>1295</v>
      </c>
      <c r="K60" s="822" t="s">
        <v>1296</v>
      </c>
      <c r="L60" s="825">
        <v>46.75</v>
      </c>
      <c r="M60" s="825">
        <v>93.5</v>
      </c>
      <c r="N60" s="822">
        <v>2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9</v>
      </c>
      <c r="B61" s="822" t="s">
        <v>1104</v>
      </c>
      <c r="C61" s="822" t="s">
        <v>1111</v>
      </c>
      <c r="D61" s="823" t="s">
        <v>1803</v>
      </c>
      <c r="E61" s="824" t="s">
        <v>1120</v>
      </c>
      <c r="F61" s="822" t="s">
        <v>1105</v>
      </c>
      <c r="G61" s="822" t="s">
        <v>1297</v>
      </c>
      <c r="H61" s="822" t="s">
        <v>329</v>
      </c>
      <c r="I61" s="822" t="s">
        <v>1298</v>
      </c>
      <c r="J61" s="822" t="s">
        <v>748</v>
      </c>
      <c r="K61" s="822" t="s">
        <v>1299</v>
      </c>
      <c r="L61" s="825">
        <v>79.58</v>
      </c>
      <c r="M61" s="825">
        <v>238.74</v>
      </c>
      <c r="N61" s="822">
        <v>3</v>
      </c>
      <c r="O61" s="826">
        <v>1</v>
      </c>
      <c r="P61" s="825">
        <v>238.74</v>
      </c>
      <c r="Q61" s="827">
        <v>1</v>
      </c>
      <c r="R61" s="822">
        <v>3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9</v>
      </c>
      <c r="B62" s="822" t="s">
        <v>1104</v>
      </c>
      <c r="C62" s="822" t="s">
        <v>1111</v>
      </c>
      <c r="D62" s="823" t="s">
        <v>1803</v>
      </c>
      <c r="E62" s="824" t="s">
        <v>1120</v>
      </c>
      <c r="F62" s="822" t="s">
        <v>1105</v>
      </c>
      <c r="G62" s="822" t="s">
        <v>1300</v>
      </c>
      <c r="H62" s="822" t="s">
        <v>329</v>
      </c>
      <c r="I62" s="822" t="s">
        <v>1301</v>
      </c>
      <c r="J62" s="822" t="s">
        <v>1302</v>
      </c>
      <c r="K62" s="822" t="s">
        <v>1303</v>
      </c>
      <c r="L62" s="825">
        <v>19.89</v>
      </c>
      <c r="M62" s="825">
        <v>79.56</v>
      </c>
      <c r="N62" s="822">
        <v>4</v>
      </c>
      <c r="O62" s="826">
        <v>2</v>
      </c>
      <c r="P62" s="825">
        <v>79.56</v>
      </c>
      <c r="Q62" s="827">
        <v>1</v>
      </c>
      <c r="R62" s="822">
        <v>4</v>
      </c>
      <c r="S62" s="827">
        <v>1</v>
      </c>
      <c r="T62" s="826">
        <v>2</v>
      </c>
      <c r="U62" s="828">
        <v>1</v>
      </c>
    </row>
    <row r="63" spans="1:21" ht="14.45" customHeight="1" x14ac:dyDescent="0.2">
      <c r="A63" s="821">
        <v>9</v>
      </c>
      <c r="B63" s="822" t="s">
        <v>1104</v>
      </c>
      <c r="C63" s="822" t="s">
        <v>1111</v>
      </c>
      <c r="D63" s="823" t="s">
        <v>1803</v>
      </c>
      <c r="E63" s="824" t="s">
        <v>1120</v>
      </c>
      <c r="F63" s="822" t="s">
        <v>1105</v>
      </c>
      <c r="G63" s="822" t="s">
        <v>1304</v>
      </c>
      <c r="H63" s="822" t="s">
        <v>329</v>
      </c>
      <c r="I63" s="822" t="s">
        <v>1305</v>
      </c>
      <c r="J63" s="822" t="s">
        <v>642</v>
      </c>
      <c r="K63" s="822" t="s">
        <v>643</v>
      </c>
      <c r="L63" s="825">
        <v>105.63</v>
      </c>
      <c r="M63" s="825">
        <v>105.63</v>
      </c>
      <c r="N63" s="822">
        <v>1</v>
      </c>
      <c r="O63" s="826">
        <v>0.5</v>
      </c>
      <c r="P63" s="825">
        <v>105.63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9</v>
      </c>
      <c r="B64" s="822" t="s">
        <v>1104</v>
      </c>
      <c r="C64" s="822" t="s">
        <v>1111</v>
      </c>
      <c r="D64" s="823" t="s">
        <v>1803</v>
      </c>
      <c r="E64" s="824" t="s">
        <v>1120</v>
      </c>
      <c r="F64" s="822" t="s">
        <v>1105</v>
      </c>
      <c r="G64" s="822" t="s">
        <v>1306</v>
      </c>
      <c r="H64" s="822" t="s">
        <v>697</v>
      </c>
      <c r="I64" s="822" t="s">
        <v>1307</v>
      </c>
      <c r="J64" s="822" t="s">
        <v>1308</v>
      </c>
      <c r="K64" s="822" t="s">
        <v>1309</v>
      </c>
      <c r="L64" s="825">
        <v>113.16</v>
      </c>
      <c r="M64" s="825">
        <v>1018.4399999999999</v>
      </c>
      <c r="N64" s="822">
        <v>9</v>
      </c>
      <c r="O64" s="826">
        <v>3</v>
      </c>
      <c r="P64" s="825">
        <v>113.16</v>
      </c>
      <c r="Q64" s="827">
        <v>0.11111111111111112</v>
      </c>
      <c r="R64" s="822">
        <v>1</v>
      </c>
      <c r="S64" s="827">
        <v>0.1111111111111111</v>
      </c>
      <c r="T64" s="826">
        <v>1</v>
      </c>
      <c r="U64" s="828">
        <v>0.33333333333333331</v>
      </c>
    </row>
    <row r="65" spans="1:21" ht="14.45" customHeight="1" x14ac:dyDescent="0.2">
      <c r="A65" s="821">
        <v>9</v>
      </c>
      <c r="B65" s="822" t="s">
        <v>1104</v>
      </c>
      <c r="C65" s="822" t="s">
        <v>1111</v>
      </c>
      <c r="D65" s="823" t="s">
        <v>1803</v>
      </c>
      <c r="E65" s="824" t="s">
        <v>1120</v>
      </c>
      <c r="F65" s="822" t="s">
        <v>1105</v>
      </c>
      <c r="G65" s="822" t="s">
        <v>1310</v>
      </c>
      <c r="H65" s="822" t="s">
        <v>329</v>
      </c>
      <c r="I65" s="822" t="s">
        <v>1311</v>
      </c>
      <c r="J65" s="822" t="s">
        <v>1312</v>
      </c>
      <c r="K65" s="822" t="s">
        <v>1313</v>
      </c>
      <c r="L65" s="825">
        <v>0</v>
      </c>
      <c r="M65" s="825">
        <v>0</v>
      </c>
      <c r="N65" s="822">
        <v>1</v>
      </c>
      <c r="O65" s="826">
        <v>1</v>
      </c>
      <c r="P65" s="825"/>
      <c r="Q65" s="827"/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9</v>
      </c>
      <c r="B66" s="822" t="s">
        <v>1104</v>
      </c>
      <c r="C66" s="822" t="s">
        <v>1111</v>
      </c>
      <c r="D66" s="823" t="s">
        <v>1803</v>
      </c>
      <c r="E66" s="824" t="s">
        <v>1120</v>
      </c>
      <c r="F66" s="822" t="s">
        <v>1105</v>
      </c>
      <c r="G66" s="822" t="s">
        <v>1314</v>
      </c>
      <c r="H66" s="822" t="s">
        <v>329</v>
      </c>
      <c r="I66" s="822" t="s">
        <v>1315</v>
      </c>
      <c r="J66" s="822" t="s">
        <v>1316</v>
      </c>
      <c r="K66" s="822" t="s">
        <v>1317</v>
      </c>
      <c r="L66" s="825">
        <v>0</v>
      </c>
      <c r="M66" s="825">
        <v>0</v>
      </c>
      <c r="N66" s="822">
        <v>1</v>
      </c>
      <c r="O66" s="826">
        <v>1</v>
      </c>
      <c r="P66" s="825">
        <v>0</v>
      </c>
      <c r="Q66" s="827"/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9</v>
      </c>
      <c r="B67" s="822" t="s">
        <v>1104</v>
      </c>
      <c r="C67" s="822" t="s">
        <v>1111</v>
      </c>
      <c r="D67" s="823" t="s">
        <v>1803</v>
      </c>
      <c r="E67" s="824" t="s">
        <v>1120</v>
      </c>
      <c r="F67" s="822" t="s">
        <v>1105</v>
      </c>
      <c r="G67" s="822" t="s">
        <v>1170</v>
      </c>
      <c r="H67" s="822" t="s">
        <v>329</v>
      </c>
      <c r="I67" s="822" t="s">
        <v>1171</v>
      </c>
      <c r="J67" s="822" t="s">
        <v>667</v>
      </c>
      <c r="K67" s="822" t="s">
        <v>668</v>
      </c>
      <c r="L67" s="825">
        <v>94.7</v>
      </c>
      <c r="M67" s="825">
        <v>378.8</v>
      </c>
      <c r="N67" s="822">
        <v>4</v>
      </c>
      <c r="O67" s="826">
        <v>3.5</v>
      </c>
      <c r="P67" s="825">
        <v>189.4</v>
      </c>
      <c r="Q67" s="827">
        <v>0.5</v>
      </c>
      <c r="R67" s="822">
        <v>2</v>
      </c>
      <c r="S67" s="827">
        <v>0.5</v>
      </c>
      <c r="T67" s="826">
        <v>1.5</v>
      </c>
      <c r="U67" s="828">
        <v>0.42857142857142855</v>
      </c>
    </row>
    <row r="68" spans="1:21" ht="14.45" customHeight="1" x14ac:dyDescent="0.2">
      <c r="A68" s="821">
        <v>9</v>
      </c>
      <c r="B68" s="822" t="s">
        <v>1104</v>
      </c>
      <c r="C68" s="822" t="s">
        <v>1111</v>
      </c>
      <c r="D68" s="823" t="s">
        <v>1803</v>
      </c>
      <c r="E68" s="824" t="s">
        <v>1120</v>
      </c>
      <c r="F68" s="822" t="s">
        <v>1105</v>
      </c>
      <c r="G68" s="822" t="s">
        <v>1170</v>
      </c>
      <c r="H68" s="822" t="s">
        <v>329</v>
      </c>
      <c r="I68" s="822" t="s">
        <v>1318</v>
      </c>
      <c r="J68" s="822" t="s">
        <v>667</v>
      </c>
      <c r="K68" s="822" t="s">
        <v>668</v>
      </c>
      <c r="L68" s="825">
        <v>94.7</v>
      </c>
      <c r="M68" s="825">
        <v>94.7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9</v>
      </c>
      <c r="B69" s="822" t="s">
        <v>1104</v>
      </c>
      <c r="C69" s="822" t="s">
        <v>1111</v>
      </c>
      <c r="D69" s="823" t="s">
        <v>1803</v>
      </c>
      <c r="E69" s="824" t="s">
        <v>1120</v>
      </c>
      <c r="F69" s="822" t="s">
        <v>1105</v>
      </c>
      <c r="G69" s="822" t="s">
        <v>1319</v>
      </c>
      <c r="H69" s="822" t="s">
        <v>329</v>
      </c>
      <c r="I69" s="822" t="s">
        <v>1320</v>
      </c>
      <c r="J69" s="822" t="s">
        <v>1321</v>
      </c>
      <c r="K69" s="822" t="s">
        <v>1322</v>
      </c>
      <c r="L69" s="825">
        <v>347.84</v>
      </c>
      <c r="M69" s="825">
        <v>347.84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9</v>
      </c>
      <c r="B70" s="822" t="s">
        <v>1104</v>
      </c>
      <c r="C70" s="822" t="s">
        <v>1111</v>
      </c>
      <c r="D70" s="823" t="s">
        <v>1803</v>
      </c>
      <c r="E70" s="824" t="s">
        <v>1120</v>
      </c>
      <c r="F70" s="822" t="s">
        <v>1105</v>
      </c>
      <c r="G70" s="822" t="s">
        <v>1323</v>
      </c>
      <c r="H70" s="822" t="s">
        <v>329</v>
      </c>
      <c r="I70" s="822" t="s">
        <v>1324</v>
      </c>
      <c r="J70" s="822" t="s">
        <v>956</v>
      </c>
      <c r="K70" s="822" t="s">
        <v>1325</v>
      </c>
      <c r="L70" s="825">
        <v>83.79</v>
      </c>
      <c r="M70" s="825">
        <v>83.79</v>
      </c>
      <c r="N70" s="822">
        <v>1</v>
      </c>
      <c r="O70" s="826">
        <v>1</v>
      </c>
      <c r="P70" s="825">
        <v>83.79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9</v>
      </c>
      <c r="B71" s="822" t="s">
        <v>1104</v>
      </c>
      <c r="C71" s="822" t="s">
        <v>1111</v>
      </c>
      <c r="D71" s="823" t="s">
        <v>1803</v>
      </c>
      <c r="E71" s="824" t="s">
        <v>1120</v>
      </c>
      <c r="F71" s="822" t="s">
        <v>1105</v>
      </c>
      <c r="G71" s="822" t="s">
        <v>1326</v>
      </c>
      <c r="H71" s="822" t="s">
        <v>329</v>
      </c>
      <c r="I71" s="822" t="s">
        <v>1327</v>
      </c>
      <c r="J71" s="822" t="s">
        <v>1328</v>
      </c>
      <c r="K71" s="822" t="s">
        <v>1329</v>
      </c>
      <c r="L71" s="825">
        <v>16.079999999999998</v>
      </c>
      <c r="M71" s="825">
        <v>16.079999999999998</v>
      </c>
      <c r="N71" s="822">
        <v>1</v>
      </c>
      <c r="O71" s="826">
        <v>1</v>
      </c>
      <c r="P71" s="825">
        <v>16.079999999999998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9</v>
      </c>
      <c r="B72" s="822" t="s">
        <v>1104</v>
      </c>
      <c r="C72" s="822" t="s">
        <v>1111</v>
      </c>
      <c r="D72" s="823" t="s">
        <v>1803</v>
      </c>
      <c r="E72" s="824" t="s">
        <v>1120</v>
      </c>
      <c r="F72" s="822" t="s">
        <v>1105</v>
      </c>
      <c r="G72" s="822" t="s">
        <v>1190</v>
      </c>
      <c r="H72" s="822" t="s">
        <v>329</v>
      </c>
      <c r="I72" s="822" t="s">
        <v>1330</v>
      </c>
      <c r="J72" s="822" t="s">
        <v>636</v>
      </c>
      <c r="K72" s="822" t="s">
        <v>637</v>
      </c>
      <c r="L72" s="825">
        <v>0</v>
      </c>
      <c r="M72" s="825">
        <v>0</v>
      </c>
      <c r="N72" s="822">
        <v>1</v>
      </c>
      <c r="O72" s="826">
        <v>0.5</v>
      </c>
      <c r="P72" s="825">
        <v>0</v>
      </c>
      <c r="Q72" s="827"/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9</v>
      </c>
      <c r="B73" s="822" t="s">
        <v>1104</v>
      </c>
      <c r="C73" s="822" t="s">
        <v>1111</v>
      </c>
      <c r="D73" s="823" t="s">
        <v>1803</v>
      </c>
      <c r="E73" s="824" t="s">
        <v>1120</v>
      </c>
      <c r="F73" s="822" t="s">
        <v>1105</v>
      </c>
      <c r="G73" s="822" t="s">
        <v>1331</v>
      </c>
      <c r="H73" s="822" t="s">
        <v>329</v>
      </c>
      <c r="I73" s="822" t="s">
        <v>1332</v>
      </c>
      <c r="J73" s="822" t="s">
        <v>960</v>
      </c>
      <c r="K73" s="822" t="s">
        <v>1333</v>
      </c>
      <c r="L73" s="825">
        <v>61.97</v>
      </c>
      <c r="M73" s="825">
        <v>61.97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9</v>
      </c>
      <c r="B74" s="822" t="s">
        <v>1104</v>
      </c>
      <c r="C74" s="822" t="s">
        <v>1111</v>
      </c>
      <c r="D74" s="823" t="s">
        <v>1803</v>
      </c>
      <c r="E74" s="824" t="s">
        <v>1120</v>
      </c>
      <c r="F74" s="822" t="s">
        <v>1105</v>
      </c>
      <c r="G74" s="822" t="s">
        <v>1198</v>
      </c>
      <c r="H74" s="822" t="s">
        <v>329</v>
      </c>
      <c r="I74" s="822" t="s">
        <v>1199</v>
      </c>
      <c r="J74" s="822" t="s">
        <v>834</v>
      </c>
      <c r="K74" s="822" t="s">
        <v>1200</v>
      </c>
      <c r="L74" s="825">
        <v>36.54</v>
      </c>
      <c r="M74" s="825">
        <v>182.7</v>
      </c>
      <c r="N74" s="822">
        <v>5</v>
      </c>
      <c r="O74" s="826">
        <v>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9</v>
      </c>
      <c r="B75" s="822" t="s">
        <v>1104</v>
      </c>
      <c r="C75" s="822" t="s">
        <v>1111</v>
      </c>
      <c r="D75" s="823" t="s">
        <v>1803</v>
      </c>
      <c r="E75" s="824" t="s">
        <v>1120</v>
      </c>
      <c r="F75" s="822" t="s">
        <v>1105</v>
      </c>
      <c r="G75" s="822" t="s">
        <v>1334</v>
      </c>
      <c r="H75" s="822" t="s">
        <v>329</v>
      </c>
      <c r="I75" s="822" t="s">
        <v>1335</v>
      </c>
      <c r="J75" s="822" t="s">
        <v>1336</v>
      </c>
      <c r="K75" s="822" t="s">
        <v>1337</v>
      </c>
      <c r="L75" s="825">
        <v>546.12</v>
      </c>
      <c r="M75" s="825">
        <v>2730.6</v>
      </c>
      <c r="N75" s="822">
        <v>5</v>
      </c>
      <c r="O75" s="826">
        <v>2.5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9</v>
      </c>
      <c r="B76" s="822" t="s">
        <v>1104</v>
      </c>
      <c r="C76" s="822" t="s">
        <v>1111</v>
      </c>
      <c r="D76" s="823" t="s">
        <v>1803</v>
      </c>
      <c r="E76" s="824" t="s">
        <v>1120</v>
      </c>
      <c r="F76" s="822" t="s">
        <v>1105</v>
      </c>
      <c r="G76" s="822" t="s">
        <v>1338</v>
      </c>
      <c r="H76" s="822" t="s">
        <v>329</v>
      </c>
      <c r="I76" s="822" t="s">
        <v>1339</v>
      </c>
      <c r="J76" s="822" t="s">
        <v>1340</v>
      </c>
      <c r="K76" s="822" t="s">
        <v>1341</v>
      </c>
      <c r="L76" s="825">
        <v>0</v>
      </c>
      <c r="M76" s="825">
        <v>0</v>
      </c>
      <c r="N76" s="822">
        <v>2</v>
      </c>
      <c r="O76" s="826">
        <v>0.5</v>
      </c>
      <c r="P76" s="825"/>
      <c r="Q76" s="827"/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9</v>
      </c>
      <c r="B77" s="822" t="s">
        <v>1104</v>
      </c>
      <c r="C77" s="822" t="s">
        <v>1111</v>
      </c>
      <c r="D77" s="823" t="s">
        <v>1803</v>
      </c>
      <c r="E77" s="824" t="s">
        <v>1120</v>
      </c>
      <c r="F77" s="822" t="s">
        <v>1105</v>
      </c>
      <c r="G77" s="822" t="s">
        <v>1342</v>
      </c>
      <c r="H77" s="822" t="s">
        <v>329</v>
      </c>
      <c r="I77" s="822" t="s">
        <v>1343</v>
      </c>
      <c r="J77" s="822" t="s">
        <v>1344</v>
      </c>
      <c r="K77" s="822" t="s">
        <v>1345</v>
      </c>
      <c r="L77" s="825">
        <v>140.44</v>
      </c>
      <c r="M77" s="825">
        <v>702.2</v>
      </c>
      <c r="N77" s="822">
        <v>5</v>
      </c>
      <c r="O77" s="826">
        <v>2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9</v>
      </c>
      <c r="B78" s="822" t="s">
        <v>1104</v>
      </c>
      <c r="C78" s="822" t="s">
        <v>1111</v>
      </c>
      <c r="D78" s="823" t="s">
        <v>1803</v>
      </c>
      <c r="E78" s="824" t="s">
        <v>1120</v>
      </c>
      <c r="F78" s="822" t="s">
        <v>1105</v>
      </c>
      <c r="G78" s="822" t="s">
        <v>1346</v>
      </c>
      <c r="H78" s="822" t="s">
        <v>329</v>
      </c>
      <c r="I78" s="822" t="s">
        <v>1347</v>
      </c>
      <c r="J78" s="822" t="s">
        <v>1348</v>
      </c>
      <c r="K78" s="822" t="s">
        <v>1349</v>
      </c>
      <c r="L78" s="825">
        <v>234.07</v>
      </c>
      <c r="M78" s="825">
        <v>234.07</v>
      </c>
      <c r="N78" s="822">
        <v>1</v>
      </c>
      <c r="O78" s="826">
        <v>0.5</v>
      </c>
      <c r="P78" s="825">
        <v>234.07</v>
      </c>
      <c r="Q78" s="827">
        <v>1</v>
      </c>
      <c r="R78" s="822">
        <v>1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9</v>
      </c>
      <c r="B79" s="822" t="s">
        <v>1104</v>
      </c>
      <c r="C79" s="822" t="s">
        <v>1111</v>
      </c>
      <c r="D79" s="823" t="s">
        <v>1803</v>
      </c>
      <c r="E79" s="824" t="s">
        <v>1120</v>
      </c>
      <c r="F79" s="822" t="s">
        <v>1105</v>
      </c>
      <c r="G79" s="822" t="s">
        <v>1350</v>
      </c>
      <c r="H79" s="822" t="s">
        <v>329</v>
      </c>
      <c r="I79" s="822" t="s">
        <v>1351</v>
      </c>
      <c r="J79" s="822" t="s">
        <v>1352</v>
      </c>
      <c r="K79" s="822" t="s">
        <v>1353</v>
      </c>
      <c r="L79" s="825">
        <v>312.86</v>
      </c>
      <c r="M79" s="825">
        <v>625.72</v>
      </c>
      <c r="N79" s="822">
        <v>2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9</v>
      </c>
      <c r="B80" s="822" t="s">
        <v>1104</v>
      </c>
      <c r="C80" s="822" t="s">
        <v>1111</v>
      </c>
      <c r="D80" s="823" t="s">
        <v>1803</v>
      </c>
      <c r="E80" s="824" t="s">
        <v>1120</v>
      </c>
      <c r="F80" s="822" t="s">
        <v>1105</v>
      </c>
      <c r="G80" s="822" t="s">
        <v>1354</v>
      </c>
      <c r="H80" s="822" t="s">
        <v>329</v>
      </c>
      <c r="I80" s="822" t="s">
        <v>1355</v>
      </c>
      <c r="J80" s="822" t="s">
        <v>1356</v>
      </c>
      <c r="K80" s="822" t="s">
        <v>1357</v>
      </c>
      <c r="L80" s="825">
        <v>31.09</v>
      </c>
      <c r="M80" s="825">
        <v>93.27</v>
      </c>
      <c r="N80" s="822">
        <v>3</v>
      </c>
      <c r="O80" s="826">
        <v>2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9</v>
      </c>
      <c r="B81" s="822" t="s">
        <v>1104</v>
      </c>
      <c r="C81" s="822" t="s">
        <v>1111</v>
      </c>
      <c r="D81" s="823" t="s">
        <v>1803</v>
      </c>
      <c r="E81" s="824" t="s">
        <v>1120</v>
      </c>
      <c r="F81" s="822" t="s">
        <v>1105</v>
      </c>
      <c r="G81" s="822" t="s">
        <v>1354</v>
      </c>
      <c r="H81" s="822" t="s">
        <v>329</v>
      </c>
      <c r="I81" s="822" t="s">
        <v>1358</v>
      </c>
      <c r="J81" s="822" t="s">
        <v>1359</v>
      </c>
      <c r="K81" s="822" t="s">
        <v>1360</v>
      </c>
      <c r="L81" s="825">
        <v>0</v>
      </c>
      <c r="M81" s="825">
        <v>0</v>
      </c>
      <c r="N81" s="822">
        <v>1</v>
      </c>
      <c r="O81" s="826">
        <v>1</v>
      </c>
      <c r="P81" s="825"/>
      <c r="Q81" s="827"/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9</v>
      </c>
      <c r="B82" s="822" t="s">
        <v>1104</v>
      </c>
      <c r="C82" s="822" t="s">
        <v>1111</v>
      </c>
      <c r="D82" s="823" t="s">
        <v>1803</v>
      </c>
      <c r="E82" s="824" t="s">
        <v>1120</v>
      </c>
      <c r="F82" s="822" t="s">
        <v>1105</v>
      </c>
      <c r="G82" s="822" t="s">
        <v>1361</v>
      </c>
      <c r="H82" s="822" t="s">
        <v>329</v>
      </c>
      <c r="I82" s="822" t="s">
        <v>1362</v>
      </c>
      <c r="J82" s="822" t="s">
        <v>1363</v>
      </c>
      <c r="K82" s="822" t="s">
        <v>1364</v>
      </c>
      <c r="L82" s="825">
        <v>0</v>
      </c>
      <c r="M82" s="825">
        <v>0</v>
      </c>
      <c r="N82" s="822">
        <v>1</v>
      </c>
      <c r="O82" s="826">
        <v>1</v>
      </c>
      <c r="P82" s="825">
        <v>0</v>
      </c>
      <c r="Q82" s="827"/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9</v>
      </c>
      <c r="B83" s="822" t="s">
        <v>1104</v>
      </c>
      <c r="C83" s="822" t="s">
        <v>1111</v>
      </c>
      <c r="D83" s="823" t="s">
        <v>1803</v>
      </c>
      <c r="E83" s="824" t="s">
        <v>1120</v>
      </c>
      <c r="F83" s="822" t="s">
        <v>1105</v>
      </c>
      <c r="G83" s="822" t="s">
        <v>1365</v>
      </c>
      <c r="H83" s="822" t="s">
        <v>329</v>
      </c>
      <c r="I83" s="822" t="s">
        <v>1366</v>
      </c>
      <c r="J83" s="822" t="s">
        <v>1367</v>
      </c>
      <c r="K83" s="822" t="s">
        <v>1368</v>
      </c>
      <c r="L83" s="825">
        <v>35.25</v>
      </c>
      <c r="M83" s="825">
        <v>35.25</v>
      </c>
      <c r="N83" s="822">
        <v>1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9</v>
      </c>
      <c r="B84" s="822" t="s">
        <v>1104</v>
      </c>
      <c r="C84" s="822" t="s">
        <v>1111</v>
      </c>
      <c r="D84" s="823" t="s">
        <v>1803</v>
      </c>
      <c r="E84" s="824" t="s">
        <v>1120</v>
      </c>
      <c r="F84" s="822" t="s">
        <v>1105</v>
      </c>
      <c r="G84" s="822" t="s">
        <v>1369</v>
      </c>
      <c r="H84" s="822" t="s">
        <v>329</v>
      </c>
      <c r="I84" s="822" t="s">
        <v>1370</v>
      </c>
      <c r="J84" s="822" t="s">
        <v>1371</v>
      </c>
      <c r="K84" s="822" t="s">
        <v>1372</v>
      </c>
      <c r="L84" s="825">
        <v>97.76</v>
      </c>
      <c r="M84" s="825">
        <v>293.28000000000003</v>
      </c>
      <c r="N84" s="822">
        <v>3</v>
      </c>
      <c r="O84" s="826">
        <v>3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9</v>
      </c>
      <c r="B85" s="822" t="s">
        <v>1104</v>
      </c>
      <c r="C85" s="822" t="s">
        <v>1111</v>
      </c>
      <c r="D85" s="823" t="s">
        <v>1803</v>
      </c>
      <c r="E85" s="824" t="s">
        <v>1120</v>
      </c>
      <c r="F85" s="822" t="s">
        <v>1105</v>
      </c>
      <c r="G85" s="822" t="s">
        <v>1217</v>
      </c>
      <c r="H85" s="822" t="s">
        <v>329</v>
      </c>
      <c r="I85" s="822" t="s">
        <v>1373</v>
      </c>
      <c r="J85" s="822" t="s">
        <v>1374</v>
      </c>
      <c r="K85" s="822" t="s">
        <v>1375</v>
      </c>
      <c r="L85" s="825">
        <v>127.91</v>
      </c>
      <c r="M85" s="825">
        <v>127.91</v>
      </c>
      <c r="N85" s="822">
        <v>1</v>
      </c>
      <c r="O85" s="826">
        <v>1</v>
      </c>
      <c r="P85" s="825">
        <v>127.91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9</v>
      </c>
      <c r="B86" s="822" t="s">
        <v>1104</v>
      </c>
      <c r="C86" s="822" t="s">
        <v>1111</v>
      </c>
      <c r="D86" s="823" t="s">
        <v>1803</v>
      </c>
      <c r="E86" s="824" t="s">
        <v>1120</v>
      </c>
      <c r="F86" s="822" t="s">
        <v>1105</v>
      </c>
      <c r="G86" s="822" t="s">
        <v>1376</v>
      </c>
      <c r="H86" s="822" t="s">
        <v>329</v>
      </c>
      <c r="I86" s="822" t="s">
        <v>1377</v>
      </c>
      <c r="J86" s="822" t="s">
        <v>1378</v>
      </c>
      <c r="K86" s="822" t="s">
        <v>1379</v>
      </c>
      <c r="L86" s="825">
        <v>79.099999999999994</v>
      </c>
      <c r="M86" s="825">
        <v>79.099999999999994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9</v>
      </c>
      <c r="B87" s="822" t="s">
        <v>1104</v>
      </c>
      <c r="C87" s="822" t="s">
        <v>1111</v>
      </c>
      <c r="D87" s="823" t="s">
        <v>1803</v>
      </c>
      <c r="E87" s="824" t="s">
        <v>1120</v>
      </c>
      <c r="F87" s="822" t="s">
        <v>1105</v>
      </c>
      <c r="G87" s="822" t="s">
        <v>1380</v>
      </c>
      <c r="H87" s="822" t="s">
        <v>329</v>
      </c>
      <c r="I87" s="822" t="s">
        <v>1381</v>
      </c>
      <c r="J87" s="822" t="s">
        <v>1382</v>
      </c>
      <c r="K87" s="822" t="s">
        <v>1383</v>
      </c>
      <c r="L87" s="825">
        <v>59.56</v>
      </c>
      <c r="M87" s="825">
        <v>178.68</v>
      </c>
      <c r="N87" s="822">
        <v>3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9</v>
      </c>
      <c r="B88" s="822" t="s">
        <v>1104</v>
      </c>
      <c r="C88" s="822" t="s">
        <v>1111</v>
      </c>
      <c r="D88" s="823" t="s">
        <v>1803</v>
      </c>
      <c r="E88" s="824" t="s">
        <v>1120</v>
      </c>
      <c r="F88" s="822" t="s">
        <v>1105</v>
      </c>
      <c r="G88" s="822" t="s">
        <v>1384</v>
      </c>
      <c r="H88" s="822" t="s">
        <v>329</v>
      </c>
      <c r="I88" s="822" t="s">
        <v>1385</v>
      </c>
      <c r="J88" s="822" t="s">
        <v>689</v>
      </c>
      <c r="K88" s="822" t="s">
        <v>1386</v>
      </c>
      <c r="L88" s="825">
        <v>61.97</v>
      </c>
      <c r="M88" s="825">
        <v>123.94</v>
      </c>
      <c r="N88" s="822">
        <v>2</v>
      </c>
      <c r="O88" s="826">
        <v>2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9</v>
      </c>
      <c r="B89" s="822" t="s">
        <v>1104</v>
      </c>
      <c r="C89" s="822" t="s">
        <v>1111</v>
      </c>
      <c r="D89" s="823" t="s">
        <v>1803</v>
      </c>
      <c r="E89" s="824" t="s">
        <v>1120</v>
      </c>
      <c r="F89" s="822" t="s">
        <v>1105</v>
      </c>
      <c r="G89" s="822" t="s">
        <v>1384</v>
      </c>
      <c r="H89" s="822" t="s">
        <v>329</v>
      </c>
      <c r="I89" s="822" t="s">
        <v>1387</v>
      </c>
      <c r="J89" s="822" t="s">
        <v>689</v>
      </c>
      <c r="K89" s="822" t="s">
        <v>1386</v>
      </c>
      <c r="L89" s="825">
        <v>61.97</v>
      </c>
      <c r="M89" s="825">
        <v>123.94</v>
      </c>
      <c r="N89" s="822">
        <v>2</v>
      </c>
      <c r="O89" s="826">
        <v>2</v>
      </c>
      <c r="P89" s="825">
        <v>123.94</v>
      </c>
      <c r="Q89" s="827">
        <v>1</v>
      </c>
      <c r="R89" s="822">
        <v>2</v>
      </c>
      <c r="S89" s="827">
        <v>1</v>
      </c>
      <c r="T89" s="826">
        <v>2</v>
      </c>
      <c r="U89" s="828">
        <v>1</v>
      </c>
    </row>
    <row r="90" spans="1:21" ht="14.45" customHeight="1" x14ac:dyDescent="0.2">
      <c r="A90" s="821">
        <v>9</v>
      </c>
      <c r="B90" s="822" t="s">
        <v>1104</v>
      </c>
      <c r="C90" s="822" t="s">
        <v>1111</v>
      </c>
      <c r="D90" s="823" t="s">
        <v>1803</v>
      </c>
      <c r="E90" s="824" t="s">
        <v>1120</v>
      </c>
      <c r="F90" s="822" t="s">
        <v>1105</v>
      </c>
      <c r="G90" s="822" t="s">
        <v>1388</v>
      </c>
      <c r="H90" s="822" t="s">
        <v>329</v>
      </c>
      <c r="I90" s="822" t="s">
        <v>1389</v>
      </c>
      <c r="J90" s="822" t="s">
        <v>1390</v>
      </c>
      <c r="K90" s="822" t="s">
        <v>1391</v>
      </c>
      <c r="L90" s="825">
        <v>99.94</v>
      </c>
      <c r="M90" s="825">
        <v>99.94</v>
      </c>
      <c r="N90" s="822">
        <v>1</v>
      </c>
      <c r="O90" s="826">
        <v>0.5</v>
      </c>
      <c r="P90" s="825">
        <v>99.94</v>
      </c>
      <c r="Q90" s="827">
        <v>1</v>
      </c>
      <c r="R90" s="822">
        <v>1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9</v>
      </c>
      <c r="B91" s="822" t="s">
        <v>1104</v>
      </c>
      <c r="C91" s="822" t="s">
        <v>1111</v>
      </c>
      <c r="D91" s="823" t="s">
        <v>1803</v>
      </c>
      <c r="E91" s="824" t="s">
        <v>1120</v>
      </c>
      <c r="F91" s="822" t="s">
        <v>1105</v>
      </c>
      <c r="G91" s="822" t="s">
        <v>1392</v>
      </c>
      <c r="H91" s="822" t="s">
        <v>329</v>
      </c>
      <c r="I91" s="822" t="s">
        <v>1393</v>
      </c>
      <c r="J91" s="822" t="s">
        <v>1394</v>
      </c>
      <c r="K91" s="822" t="s">
        <v>1395</v>
      </c>
      <c r="L91" s="825">
        <v>248.55</v>
      </c>
      <c r="M91" s="825">
        <v>248.55</v>
      </c>
      <c r="N91" s="822">
        <v>1</v>
      </c>
      <c r="O91" s="826">
        <v>1</v>
      </c>
      <c r="P91" s="825">
        <v>248.55</v>
      </c>
      <c r="Q91" s="827">
        <v>1</v>
      </c>
      <c r="R91" s="822">
        <v>1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9</v>
      </c>
      <c r="B92" s="822" t="s">
        <v>1104</v>
      </c>
      <c r="C92" s="822" t="s">
        <v>1111</v>
      </c>
      <c r="D92" s="823" t="s">
        <v>1803</v>
      </c>
      <c r="E92" s="824" t="s">
        <v>1120</v>
      </c>
      <c r="F92" s="822" t="s">
        <v>1105</v>
      </c>
      <c r="G92" s="822" t="s">
        <v>1248</v>
      </c>
      <c r="H92" s="822" t="s">
        <v>697</v>
      </c>
      <c r="I92" s="822" t="s">
        <v>1396</v>
      </c>
      <c r="J92" s="822" t="s">
        <v>1397</v>
      </c>
      <c r="K92" s="822" t="s">
        <v>1398</v>
      </c>
      <c r="L92" s="825">
        <v>72.27</v>
      </c>
      <c r="M92" s="825">
        <v>19657.439999999999</v>
      </c>
      <c r="N92" s="822">
        <v>272</v>
      </c>
      <c r="O92" s="826">
        <v>3.5</v>
      </c>
      <c r="P92" s="825">
        <v>16188.48</v>
      </c>
      <c r="Q92" s="827">
        <v>0.82352941176470595</v>
      </c>
      <c r="R92" s="822">
        <v>224</v>
      </c>
      <c r="S92" s="827">
        <v>0.82352941176470584</v>
      </c>
      <c r="T92" s="826">
        <v>2</v>
      </c>
      <c r="U92" s="828">
        <v>0.5714285714285714</v>
      </c>
    </row>
    <row r="93" spans="1:21" ht="14.45" customHeight="1" x14ac:dyDescent="0.2">
      <c r="A93" s="821">
        <v>9</v>
      </c>
      <c r="B93" s="822" t="s">
        <v>1104</v>
      </c>
      <c r="C93" s="822" t="s">
        <v>1111</v>
      </c>
      <c r="D93" s="823" t="s">
        <v>1803</v>
      </c>
      <c r="E93" s="824" t="s">
        <v>1120</v>
      </c>
      <c r="F93" s="822" t="s">
        <v>1105</v>
      </c>
      <c r="G93" s="822" t="s">
        <v>1248</v>
      </c>
      <c r="H93" s="822" t="s">
        <v>697</v>
      </c>
      <c r="I93" s="822" t="s">
        <v>1399</v>
      </c>
      <c r="J93" s="822" t="s">
        <v>1400</v>
      </c>
      <c r="K93" s="822" t="s">
        <v>1401</v>
      </c>
      <c r="L93" s="825">
        <v>135.54</v>
      </c>
      <c r="M93" s="825">
        <v>1626.48</v>
      </c>
      <c r="N93" s="822">
        <v>12</v>
      </c>
      <c r="O93" s="826">
        <v>2</v>
      </c>
      <c r="P93" s="825">
        <v>1626.48</v>
      </c>
      <c r="Q93" s="827">
        <v>1</v>
      </c>
      <c r="R93" s="822">
        <v>12</v>
      </c>
      <c r="S93" s="827">
        <v>1</v>
      </c>
      <c r="T93" s="826">
        <v>2</v>
      </c>
      <c r="U93" s="828">
        <v>1</v>
      </c>
    </row>
    <row r="94" spans="1:21" ht="14.45" customHeight="1" x14ac:dyDescent="0.2">
      <c r="A94" s="821">
        <v>9</v>
      </c>
      <c r="B94" s="822" t="s">
        <v>1104</v>
      </c>
      <c r="C94" s="822" t="s">
        <v>1111</v>
      </c>
      <c r="D94" s="823" t="s">
        <v>1803</v>
      </c>
      <c r="E94" s="824" t="s">
        <v>1120</v>
      </c>
      <c r="F94" s="822" t="s">
        <v>1105</v>
      </c>
      <c r="G94" s="822" t="s">
        <v>1248</v>
      </c>
      <c r="H94" s="822" t="s">
        <v>697</v>
      </c>
      <c r="I94" s="822" t="s">
        <v>1402</v>
      </c>
      <c r="J94" s="822" t="s">
        <v>1403</v>
      </c>
      <c r="K94" s="822" t="s">
        <v>1401</v>
      </c>
      <c r="L94" s="825">
        <v>135.54</v>
      </c>
      <c r="M94" s="825">
        <v>1626.48</v>
      </c>
      <c r="N94" s="822">
        <v>12</v>
      </c>
      <c r="O94" s="826">
        <v>1</v>
      </c>
      <c r="P94" s="825">
        <v>1626.48</v>
      </c>
      <c r="Q94" s="827">
        <v>1</v>
      </c>
      <c r="R94" s="822">
        <v>12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9</v>
      </c>
      <c r="B95" s="822" t="s">
        <v>1104</v>
      </c>
      <c r="C95" s="822" t="s">
        <v>1111</v>
      </c>
      <c r="D95" s="823" t="s">
        <v>1803</v>
      </c>
      <c r="E95" s="824" t="s">
        <v>1120</v>
      </c>
      <c r="F95" s="822" t="s">
        <v>1105</v>
      </c>
      <c r="G95" s="822" t="s">
        <v>1248</v>
      </c>
      <c r="H95" s="822" t="s">
        <v>329</v>
      </c>
      <c r="I95" s="822" t="s">
        <v>1099</v>
      </c>
      <c r="J95" s="822" t="s">
        <v>940</v>
      </c>
      <c r="K95" s="822" t="s">
        <v>934</v>
      </c>
      <c r="L95" s="825">
        <v>294.81</v>
      </c>
      <c r="M95" s="825">
        <v>2653.29</v>
      </c>
      <c r="N95" s="822">
        <v>9</v>
      </c>
      <c r="O95" s="826">
        <v>3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9</v>
      </c>
      <c r="B96" s="822" t="s">
        <v>1104</v>
      </c>
      <c r="C96" s="822" t="s">
        <v>1111</v>
      </c>
      <c r="D96" s="823" t="s">
        <v>1803</v>
      </c>
      <c r="E96" s="824" t="s">
        <v>1120</v>
      </c>
      <c r="F96" s="822" t="s">
        <v>1105</v>
      </c>
      <c r="G96" s="822" t="s">
        <v>1248</v>
      </c>
      <c r="H96" s="822" t="s">
        <v>329</v>
      </c>
      <c r="I96" s="822" t="s">
        <v>1100</v>
      </c>
      <c r="J96" s="822" t="s">
        <v>922</v>
      </c>
      <c r="K96" s="822" t="s">
        <v>923</v>
      </c>
      <c r="L96" s="825">
        <v>2635.97</v>
      </c>
      <c r="M96" s="825">
        <v>168702.08000000002</v>
      </c>
      <c r="N96" s="822">
        <v>64</v>
      </c>
      <c r="O96" s="826">
        <v>13.5</v>
      </c>
      <c r="P96" s="825">
        <v>81715.070000000007</v>
      </c>
      <c r="Q96" s="827">
        <v>0.484375</v>
      </c>
      <c r="R96" s="822">
        <v>31</v>
      </c>
      <c r="S96" s="827">
        <v>0.484375</v>
      </c>
      <c r="T96" s="826">
        <v>8</v>
      </c>
      <c r="U96" s="828">
        <v>0.59259259259259256</v>
      </c>
    </row>
    <row r="97" spans="1:21" ht="14.45" customHeight="1" x14ac:dyDescent="0.2">
      <c r="A97" s="821">
        <v>9</v>
      </c>
      <c r="B97" s="822" t="s">
        <v>1104</v>
      </c>
      <c r="C97" s="822" t="s">
        <v>1111</v>
      </c>
      <c r="D97" s="823" t="s">
        <v>1803</v>
      </c>
      <c r="E97" s="824" t="s">
        <v>1120</v>
      </c>
      <c r="F97" s="822" t="s">
        <v>1105</v>
      </c>
      <c r="G97" s="822" t="s">
        <v>1248</v>
      </c>
      <c r="H97" s="822" t="s">
        <v>329</v>
      </c>
      <c r="I97" s="822" t="s">
        <v>1404</v>
      </c>
      <c r="J97" s="822" t="s">
        <v>783</v>
      </c>
      <c r="K97" s="822" t="s">
        <v>784</v>
      </c>
      <c r="L97" s="825">
        <v>2844.97</v>
      </c>
      <c r="M97" s="825">
        <v>139403.53</v>
      </c>
      <c r="N97" s="822">
        <v>49</v>
      </c>
      <c r="O97" s="826">
        <v>10</v>
      </c>
      <c r="P97" s="825">
        <v>51209.46</v>
      </c>
      <c r="Q97" s="827">
        <v>0.36734693877551022</v>
      </c>
      <c r="R97" s="822">
        <v>18</v>
      </c>
      <c r="S97" s="827">
        <v>0.36734693877551022</v>
      </c>
      <c r="T97" s="826">
        <v>3</v>
      </c>
      <c r="U97" s="828">
        <v>0.3</v>
      </c>
    </row>
    <row r="98" spans="1:21" ht="14.45" customHeight="1" x14ac:dyDescent="0.2">
      <c r="A98" s="821">
        <v>9</v>
      </c>
      <c r="B98" s="822" t="s">
        <v>1104</v>
      </c>
      <c r="C98" s="822" t="s">
        <v>1111</v>
      </c>
      <c r="D98" s="823" t="s">
        <v>1803</v>
      </c>
      <c r="E98" s="824" t="s">
        <v>1120</v>
      </c>
      <c r="F98" s="822" t="s">
        <v>1105</v>
      </c>
      <c r="G98" s="822" t="s">
        <v>1248</v>
      </c>
      <c r="H98" s="822" t="s">
        <v>697</v>
      </c>
      <c r="I98" s="822" t="s">
        <v>1090</v>
      </c>
      <c r="J98" s="822" t="s">
        <v>926</v>
      </c>
      <c r="K98" s="822" t="s">
        <v>927</v>
      </c>
      <c r="L98" s="825">
        <v>1614.9</v>
      </c>
      <c r="M98" s="825">
        <v>3229.8</v>
      </c>
      <c r="N98" s="822">
        <v>2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9</v>
      </c>
      <c r="B99" s="822" t="s">
        <v>1104</v>
      </c>
      <c r="C99" s="822" t="s">
        <v>1111</v>
      </c>
      <c r="D99" s="823" t="s">
        <v>1803</v>
      </c>
      <c r="E99" s="824" t="s">
        <v>1120</v>
      </c>
      <c r="F99" s="822" t="s">
        <v>1105</v>
      </c>
      <c r="G99" s="822" t="s">
        <v>1248</v>
      </c>
      <c r="H99" s="822" t="s">
        <v>329</v>
      </c>
      <c r="I99" s="822" t="s">
        <v>1405</v>
      </c>
      <c r="J99" s="822" t="s">
        <v>1406</v>
      </c>
      <c r="K99" s="822" t="s">
        <v>1407</v>
      </c>
      <c r="L99" s="825">
        <v>289.07</v>
      </c>
      <c r="M99" s="825">
        <v>22836.53</v>
      </c>
      <c r="N99" s="822">
        <v>79</v>
      </c>
      <c r="O99" s="826">
        <v>10.5</v>
      </c>
      <c r="P99" s="825">
        <v>12430.01</v>
      </c>
      <c r="Q99" s="827">
        <v>0.54430379746835444</v>
      </c>
      <c r="R99" s="822">
        <v>43</v>
      </c>
      <c r="S99" s="827">
        <v>0.54430379746835444</v>
      </c>
      <c r="T99" s="826">
        <v>4.5</v>
      </c>
      <c r="U99" s="828">
        <v>0.42857142857142855</v>
      </c>
    </row>
    <row r="100" spans="1:21" ht="14.45" customHeight="1" x14ac:dyDescent="0.2">
      <c r="A100" s="821">
        <v>9</v>
      </c>
      <c r="B100" s="822" t="s">
        <v>1104</v>
      </c>
      <c r="C100" s="822" t="s">
        <v>1111</v>
      </c>
      <c r="D100" s="823" t="s">
        <v>1803</v>
      </c>
      <c r="E100" s="824" t="s">
        <v>1120</v>
      </c>
      <c r="F100" s="822" t="s">
        <v>1105</v>
      </c>
      <c r="G100" s="822" t="s">
        <v>1248</v>
      </c>
      <c r="H100" s="822" t="s">
        <v>329</v>
      </c>
      <c r="I100" s="822" t="s">
        <v>1408</v>
      </c>
      <c r="J100" s="822" t="s">
        <v>1397</v>
      </c>
      <c r="K100" s="822" t="s">
        <v>1407</v>
      </c>
      <c r="L100" s="825">
        <v>289.07</v>
      </c>
      <c r="M100" s="825">
        <v>48563.759999999995</v>
      </c>
      <c r="N100" s="822">
        <v>168</v>
      </c>
      <c r="O100" s="826">
        <v>18</v>
      </c>
      <c r="P100" s="825">
        <v>14164.43</v>
      </c>
      <c r="Q100" s="827">
        <v>0.29166666666666669</v>
      </c>
      <c r="R100" s="822">
        <v>49</v>
      </c>
      <c r="S100" s="827">
        <v>0.29166666666666669</v>
      </c>
      <c r="T100" s="826">
        <v>6.5</v>
      </c>
      <c r="U100" s="828">
        <v>0.3611111111111111</v>
      </c>
    </row>
    <row r="101" spans="1:21" ht="14.45" customHeight="1" x14ac:dyDescent="0.2">
      <c r="A101" s="821">
        <v>9</v>
      </c>
      <c r="B101" s="822" t="s">
        <v>1104</v>
      </c>
      <c r="C101" s="822" t="s">
        <v>1111</v>
      </c>
      <c r="D101" s="823" t="s">
        <v>1803</v>
      </c>
      <c r="E101" s="824" t="s">
        <v>1120</v>
      </c>
      <c r="F101" s="822" t="s">
        <v>1105</v>
      </c>
      <c r="G101" s="822" t="s">
        <v>1248</v>
      </c>
      <c r="H101" s="822" t="s">
        <v>329</v>
      </c>
      <c r="I101" s="822" t="s">
        <v>1409</v>
      </c>
      <c r="J101" s="822" t="s">
        <v>1410</v>
      </c>
      <c r="K101" s="822" t="s">
        <v>1407</v>
      </c>
      <c r="L101" s="825">
        <v>289.07</v>
      </c>
      <c r="M101" s="825">
        <v>21102.11</v>
      </c>
      <c r="N101" s="822">
        <v>73</v>
      </c>
      <c r="O101" s="826">
        <v>8.5</v>
      </c>
      <c r="P101" s="825">
        <v>12430.01</v>
      </c>
      <c r="Q101" s="827">
        <v>0.58904109589041098</v>
      </c>
      <c r="R101" s="822">
        <v>43</v>
      </c>
      <c r="S101" s="827">
        <v>0.58904109589041098</v>
      </c>
      <c r="T101" s="826">
        <v>4</v>
      </c>
      <c r="U101" s="828">
        <v>0.47058823529411764</v>
      </c>
    </row>
    <row r="102" spans="1:21" ht="14.45" customHeight="1" x14ac:dyDescent="0.2">
      <c r="A102" s="821">
        <v>9</v>
      </c>
      <c r="B102" s="822" t="s">
        <v>1104</v>
      </c>
      <c r="C102" s="822" t="s">
        <v>1111</v>
      </c>
      <c r="D102" s="823" t="s">
        <v>1803</v>
      </c>
      <c r="E102" s="824" t="s">
        <v>1120</v>
      </c>
      <c r="F102" s="822" t="s">
        <v>1105</v>
      </c>
      <c r="G102" s="822" t="s">
        <v>1248</v>
      </c>
      <c r="H102" s="822" t="s">
        <v>329</v>
      </c>
      <c r="I102" s="822" t="s">
        <v>1411</v>
      </c>
      <c r="J102" s="822" t="s">
        <v>1412</v>
      </c>
      <c r="K102" s="822" t="s">
        <v>1407</v>
      </c>
      <c r="L102" s="825">
        <v>289.07</v>
      </c>
      <c r="M102" s="825">
        <v>15609.78</v>
      </c>
      <c r="N102" s="822">
        <v>54</v>
      </c>
      <c r="O102" s="826">
        <v>6</v>
      </c>
      <c r="P102" s="825">
        <v>12430.01</v>
      </c>
      <c r="Q102" s="827">
        <v>0.79629629629629628</v>
      </c>
      <c r="R102" s="822">
        <v>43</v>
      </c>
      <c r="S102" s="827">
        <v>0.79629629629629628</v>
      </c>
      <c r="T102" s="826">
        <v>4.5</v>
      </c>
      <c r="U102" s="828">
        <v>0.75</v>
      </c>
    </row>
    <row r="103" spans="1:21" ht="14.45" customHeight="1" x14ac:dyDescent="0.2">
      <c r="A103" s="821">
        <v>9</v>
      </c>
      <c r="B103" s="822" t="s">
        <v>1104</v>
      </c>
      <c r="C103" s="822" t="s">
        <v>1111</v>
      </c>
      <c r="D103" s="823" t="s">
        <v>1803</v>
      </c>
      <c r="E103" s="824" t="s">
        <v>1120</v>
      </c>
      <c r="F103" s="822" t="s">
        <v>1105</v>
      </c>
      <c r="G103" s="822" t="s">
        <v>1248</v>
      </c>
      <c r="H103" s="822" t="s">
        <v>329</v>
      </c>
      <c r="I103" s="822" t="s">
        <v>1413</v>
      </c>
      <c r="J103" s="822" t="s">
        <v>1414</v>
      </c>
      <c r="K103" s="822" t="s">
        <v>1407</v>
      </c>
      <c r="L103" s="825">
        <v>289.07</v>
      </c>
      <c r="M103" s="825">
        <v>22547.46</v>
      </c>
      <c r="N103" s="822">
        <v>78</v>
      </c>
      <c r="O103" s="826">
        <v>10</v>
      </c>
      <c r="P103" s="825">
        <v>12140.94</v>
      </c>
      <c r="Q103" s="827">
        <v>0.53846153846153855</v>
      </c>
      <c r="R103" s="822">
        <v>42</v>
      </c>
      <c r="S103" s="827">
        <v>0.53846153846153844</v>
      </c>
      <c r="T103" s="826">
        <v>4.5</v>
      </c>
      <c r="U103" s="828">
        <v>0.45</v>
      </c>
    </row>
    <row r="104" spans="1:21" ht="14.45" customHeight="1" x14ac:dyDescent="0.2">
      <c r="A104" s="821">
        <v>9</v>
      </c>
      <c r="B104" s="822" t="s">
        <v>1104</v>
      </c>
      <c r="C104" s="822" t="s">
        <v>1111</v>
      </c>
      <c r="D104" s="823" t="s">
        <v>1803</v>
      </c>
      <c r="E104" s="824" t="s">
        <v>1120</v>
      </c>
      <c r="F104" s="822" t="s">
        <v>1105</v>
      </c>
      <c r="G104" s="822" t="s">
        <v>1248</v>
      </c>
      <c r="H104" s="822" t="s">
        <v>329</v>
      </c>
      <c r="I104" s="822" t="s">
        <v>1415</v>
      </c>
      <c r="J104" s="822" t="s">
        <v>783</v>
      </c>
      <c r="K104" s="822" t="s">
        <v>784</v>
      </c>
      <c r="L104" s="825">
        <v>2844.97</v>
      </c>
      <c r="M104" s="825">
        <v>8534.91</v>
      </c>
      <c r="N104" s="822">
        <v>3</v>
      </c>
      <c r="O104" s="826">
        <v>1</v>
      </c>
      <c r="P104" s="825">
        <v>8534.91</v>
      </c>
      <c r="Q104" s="827">
        <v>1</v>
      </c>
      <c r="R104" s="822">
        <v>3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9</v>
      </c>
      <c r="B105" s="822" t="s">
        <v>1104</v>
      </c>
      <c r="C105" s="822" t="s">
        <v>1111</v>
      </c>
      <c r="D105" s="823" t="s">
        <v>1803</v>
      </c>
      <c r="E105" s="824" t="s">
        <v>1120</v>
      </c>
      <c r="F105" s="822" t="s">
        <v>1105</v>
      </c>
      <c r="G105" s="822" t="s">
        <v>1248</v>
      </c>
      <c r="H105" s="822" t="s">
        <v>329</v>
      </c>
      <c r="I105" s="822" t="s">
        <v>1249</v>
      </c>
      <c r="J105" s="822" t="s">
        <v>1250</v>
      </c>
      <c r="K105" s="822" t="s">
        <v>1092</v>
      </c>
      <c r="L105" s="825">
        <v>294.81</v>
      </c>
      <c r="M105" s="825">
        <v>3537.7200000000003</v>
      </c>
      <c r="N105" s="822">
        <v>12</v>
      </c>
      <c r="O105" s="826">
        <v>2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9</v>
      </c>
      <c r="B106" s="822" t="s">
        <v>1104</v>
      </c>
      <c r="C106" s="822" t="s">
        <v>1111</v>
      </c>
      <c r="D106" s="823" t="s">
        <v>1803</v>
      </c>
      <c r="E106" s="824" t="s">
        <v>1120</v>
      </c>
      <c r="F106" s="822" t="s">
        <v>1105</v>
      </c>
      <c r="G106" s="822" t="s">
        <v>1248</v>
      </c>
      <c r="H106" s="822" t="s">
        <v>329</v>
      </c>
      <c r="I106" s="822" t="s">
        <v>1416</v>
      </c>
      <c r="J106" s="822" t="s">
        <v>1417</v>
      </c>
      <c r="K106" s="822" t="s">
        <v>1418</v>
      </c>
      <c r="L106" s="825">
        <v>283.39999999999998</v>
      </c>
      <c r="M106" s="825">
        <v>1700.3999999999999</v>
      </c>
      <c r="N106" s="822">
        <v>6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9</v>
      </c>
      <c r="B107" s="822" t="s">
        <v>1104</v>
      </c>
      <c r="C107" s="822" t="s">
        <v>1111</v>
      </c>
      <c r="D107" s="823" t="s">
        <v>1803</v>
      </c>
      <c r="E107" s="824" t="s">
        <v>1120</v>
      </c>
      <c r="F107" s="822" t="s">
        <v>1105</v>
      </c>
      <c r="G107" s="822" t="s">
        <v>1248</v>
      </c>
      <c r="H107" s="822" t="s">
        <v>697</v>
      </c>
      <c r="I107" s="822" t="s">
        <v>1094</v>
      </c>
      <c r="J107" s="822" t="s">
        <v>922</v>
      </c>
      <c r="K107" s="822" t="s">
        <v>923</v>
      </c>
      <c r="L107" s="825">
        <v>2963.52</v>
      </c>
      <c r="M107" s="825">
        <v>5927.04</v>
      </c>
      <c r="N107" s="822">
        <v>2</v>
      </c>
      <c r="O107" s="826">
        <v>0.5</v>
      </c>
      <c r="P107" s="825">
        <v>5927.04</v>
      </c>
      <c r="Q107" s="827">
        <v>1</v>
      </c>
      <c r="R107" s="822">
        <v>2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9</v>
      </c>
      <c r="B108" s="822" t="s">
        <v>1104</v>
      </c>
      <c r="C108" s="822" t="s">
        <v>1111</v>
      </c>
      <c r="D108" s="823" t="s">
        <v>1803</v>
      </c>
      <c r="E108" s="824" t="s">
        <v>1120</v>
      </c>
      <c r="F108" s="822" t="s">
        <v>1105</v>
      </c>
      <c r="G108" s="822" t="s">
        <v>1419</v>
      </c>
      <c r="H108" s="822" t="s">
        <v>329</v>
      </c>
      <c r="I108" s="822" t="s">
        <v>1420</v>
      </c>
      <c r="J108" s="822" t="s">
        <v>1421</v>
      </c>
      <c r="K108" s="822" t="s">
        <v>1422</v>
      </c>
      <c r="L108" s="825">
        <v>121.92</v>
      </c>
      <c r="M108" s="825">
        <v>731.52</v>
      </c>
      <c r="N108" s="822">
        <v>6</v>
      </c>
      <c r="O108" s="826">
        <v>2</v>
      </c>
      <c r="P108" s="825">
        <v>365.76</v>
      </c>
      <c r="Q108" s="827">
        <v>0.5</v>
      </c>
      <c r="R108" s="822">
        <v>3</v>
      </c>
      <c r="S108" s="827">
        <v>0.5</v>
      </c>
      <c r="T108" s="826">
        <v>1</v>
      </c>
      <c r="U108" s="828">
        <v>0.5</v>
      </c>
    </row>
    <row r="109" spans="1:21" ht="14.45" customHeight="1" x14ac:dyDescent="0.2">
      <c r="A109" s="821">
        <v>9</v>
      </c>
      <c r="B109" s="822" t="s">
        <v>1104</v>
      </c>
      <c r="C109" s="822" t="s">
        <v>1111</v>
      </c>
      <c r="D109" s="823" t="s">
        <v>1803</v>
      </c>
      <c r="E109" s="824" t="s">
        <v>1120</v>
      </c>
      <c r="F109" s="822" t="s">
        <v>1106</v>
      </c>
      <c r="G109" s="822" t="s">
        <v>1251</v>
      </c>
      <c r="H109" s="822" t="s">
        <v>329</v>
      </c>
      <c r="I109" s="822" t="s">
        <v>1423</v>
      </c>
      <c r="J109" s="822" t="s">
        <v>1253</v>
      </c>
      <c r="K109" s="822"/>
      <c r="L109" s="825">
        <v>0</v>
      </c>
      <c r="M109" s="825">
        <v>0</v>
      </c>
      <c r="N109" s="822">
        <v>1</v>
      </c>
      <c r="O109" s="826">
        <v>1</v>
      </c>
      <c r="P109" s="825">
        <v>0</v>
      </c>
      <c r="Q109" s="827"/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9</v>
      </c>
      <c r="B110" s="822" t="s">
        <v>1104</v>
      </c>
      <c r="C110" s="822" t="s">
        <v>1111</v>
      </c>
      <c r="D110" s="823" t="s">
        <v>1803</v>
      </c>
      <c r="E110" s="824" t="s">
        <v>1120</v>
      </c>
      <c r="F110" s="822" t="s">
        <v>1106</v>
      </c>
      <c r="G110" s="822" t="s">
        <v>1251</v>
      </c>
      <c r="H110" s="822" t="s">
        <v>329</v>
      </c>
      <c r="I110" s="822" t="s">
        <v>1424</v>
      </c>
      <c r="J110" s="822" t="s">
        <v>1253</v>
      </c>
      <c r="K110" s="822"/>
      <c r="L110" s="825">
        <v>0</v>
      </c>
      <c r="M110" s="825">
        <v>0</v>
      </c>
      <c r="N110" s="822">
        <v>1</v>
      </c>
      <c r="O110" s="826">
        <v>1</v>
      </c>
      <c r="P110" s="825">
        <v>0</v>
      </c>
      <c r="Q110" s="827"/>
      <c r="R110" s="822">
        <v>1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9</v>
      </c>
      <c r="B111" s="822" t="s">
        <v>1104</v>
      </c>
      <c r="C111" s="822" t="s">
        <v>1111</v>
      </c>
      <c r="D111" s="823" t="s">
        <v>1803</v>
      </c>
      <c r="E111" s="824" t="s">
        <v>1120</v>
      </c>
      <c r="F111" s="822" t="s">
        <v>1106</v>
      </c>
      <c r="G111" s="822" t="s">
        <v>1251</v>
      </c>
      <c r="H111" s="822" t="s">
        <v>329</v>
      </c>
      <c r="I111" s="822" t="s">
        <v>1425</v>
      </c>
      <c r="J111" s="822" t="s">
        <v>1253</v>
      </c>
      <c r="K111" s="822"/>
      <c r="L111" s="825">
        <v>0</v>
      </c>
      <c r="M111" s="825">
        <v>0</v>
      </c>
      <c r="N111" s="822">
        <v>2</v>
      </c>
      <c r="O111" s="826">
        <v>2</v>
      </c>
      <c r="P111" s="825">
        <v>0</v>
      </c>
      <c r="Q111" s="827"/>
      <c r="R111" s="822">
        <v>2</v>
      </c>
      <c r="S111" s="827">
        <v>1</v>
      </c>
      <c r="T111" s="826">
        <v>2</v>
      </c>
      <c r="U111" s="828">
        <v>1</v>
      </c>
    </row>
    <row r="112" spans="1:21" ht="14.45" customHeight="1" x14ac:dyDescent="0.2">
      <c r="A112" s="821">
        <v>9</v>
      </c>
      <c r="B112" s="822" t="s">
        <v>1104</v>
      </c>
      <c r="C112" s="822" t="s">
        <v>1111</v>
      </c>
      <c r="D112" s="823" t="s">
        <v>1803</v>
      </c>
      <c r="E112" s="824" t="s">
        <v>1120</v>
      </c>
      <c r="F112" s="822" t="s">
        <v>1106</v>
      </c>
      <c r="G112" s="822" t="s">
        <v>1251</v>
      </c>
      <c r="H112" s="822" t="s">
        <v>329</v>
      </c>
      <c r="I112" s="822" t="s">
        <v>1426</v>
      </c>
      <c r="J112" s="822" t="s">
        <v>1253</v>
      </c>
      <c r="K112" s="822"/>
      <c r="L112" s="825">
        <v>0</v>
      </c>
      <c r="M112" s="825">
        <v>0</v>
      </c>
      <c r="N112" s="822">
        <v>1</v>
      </c>
      <c r="O112" s="826">
        <v>1</v>
      </c>
      <c r="P112" s="825">
        <v>0</v>
      </c>
      <c r="Q112" s="827"/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9</v>
      </c>
      <c r="B113" s="822" t="s">
        <v>1104</v>
      </c>
      <c r="C113" s="822" t="s">
        <v>1111</v>
      </c>
      <c r="D113" s="823" t="s">
        <v>1803</v>
      </c>
      <c r="E113" s="824" t="s">
        <v>1120</v>
      </c>
      <c r="F113" s="822" t="s">
        <v>1106</v>
      </c>
      <c r="G113" s="822" t="s">
        <v>1251</v>
      </c>
      <c r="H113" s="822" t="s">
        <v>329</v>
      </c>
      <c r="I113" s="822" t="s">
        <v>1427</v>
      </c>
      <c r="J113" s="822" t="s">
        <v>1253</v>
      </c>
      <c r="K113" s="822"/>
      <c r="L113" s="825">
        <v>0</v>
      </c>
      <c r="M113" s="825">
        <v>0</v>
      </c>
      <c r="N113" s="822">
        <v>11</v>
      </c>
      <c r="O113" s="826">
        <v>10</v>
      </c>
      <c r="P113" s="825">
        <v>0</v>
      </c>
      <c r="Q113" s="827"/>
      <c r="R113" s="822">
        <v>9</v>
      </c>
      <c r="S113" s="827">
        <v>0.81818181818181823</v>
      </c>
      <c r="T113" s="826">
        <v>8</v>
      </c>
      <c r="U113" s="828">
        <v>0.8</v>
      </c>
    </row>
    <row r="114" spans="1:21" ht="14.45" customHeight="1" x14ac:dyDescent="0.2">
      <c r="A114" s="821">
        <v>9</v>
      </c>
      <c r="B114" s="822" t="s">
        <v>1104</v>
      </c>
      <c r="C114" s="822" t="s">
        <v>1111</v>
      </c>
      <c r="D114" s="823" t="s">
        <v>1803</v>
      </c>
      <c r="E114" s="824" t="s">
        <v>1120</v>
      </c>
      <c r="F114" s="822" t="s">
        <v>1106</v>
      </c>
      <c r="G114" s="822" t="s">
        <v>1251</v>
      </c>
      <c r="H114" s="822" t="s">
        <v>329</v>
      </c>
      <c r="I114" s="822" t="s">
        <v>1428</v>
      </c>
      <c r="J114" s="822" t="s">
        <v>1253</v>
      </c>
      <c r="K114" s="822"/>
      <c r="L114" s="825">
        <v>0</v>
      </c>
      <c r="M114" s="825">
        <v>0</v>
      </c>
      <c r="N114" s="822">
        <v>1</v>
      </c>
      <c r="O114" s="826">
        <v>1</v>
      </c>
      <c r="P114" s="825">
        <v>0</v>
      </c>
      <c r="Q114" s="827"/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9</v>
      </c>
      <c r="B115" s="822" t="s">
        <v>1104</v>
      </c>
      <c r="C115" s="822" t="s">
        <v>1111</v>
      </c>
      <c r="D115" s="823" t="s">
        <v>1803</v>
      </c>
      <c r="E115" s="824" t="s">
        <v>1120</v>
      </c>
      <c r="F115" s="822" t="s">
        <v>1106</v>
      </c>
      <c r="G115" s="822" t="s">
        <v>1251</v>
      </c>
      <c r="H115" s="822" t="s">
        <v>329</v>
      </c>
      <c r="I115" s="822" t="s">
        <v>1257</v>
      </c>
      <c r="J115" s="822" t="s">
        <v>1253</v>
      </c>
      <c r="K115" s="822"/>
      <c r="L115" s="825">
        <v>0</v>
      </c>
      <c r="M115" s="825">
        <v>0</v>
      </c>
      <c r="N115" s="822">
        <v>2</v>
      </c>
      <c r="O115" s="826">
        <v>2</v>
      </c>
      <c r="P115" s="825">
        <v>0</v>
      </c>
      <c r="Q115" s="827"/>
      <c r="R115" s="822">
        <v>2</v>
      </c>
      <c r="S115" s="827">
        <v>1</v>
      </c>
      <c r="T115" s="826">
        <v>2</v>
      </c>
      <c r="U115" s="828">
        <v>1</v>
      </c>
    </row>
    <row r="116" spans="1:21" ht="14.45" customHeight="1" x14ac:dyDescent="0.2">
      <c r="A116" s="821">
        <v>9</v>
      </c>
      <c r="B116" s="822" t="s">
        <v>1104</v>
      </c>
      <c r="C116" s="822" t="s">
        <v>1111</v>
      </c>
      <c r="D116" s="823" t="s">
        <v>1803</v>
      </c>
      <c r="E116" s="824" t="s">
        <v>1120</v>
      </c>
      <c r="F116" s="822" t="s">
        <v>1106</v>
      </c>
      <c r="G116" s="822" t="s">
        <v>1251</v>
      </c>
      <c r="H116" s="822" t="s">
        <v>329</v>
      </c>
      <c r="I116" s="822" t="s">
        <v>1429</v>
      </c>
      <c r="J116" s="822" t="s">
        <v>1253</v>
      </c>
      <c r="K116" s="822"/>
      <c r="L116" s="825">
        <v>0</v>
      </c>
      <c r="M116" s="825">
        <v>0</v>
      </c>
      <c r="N116" s="822">
        <v>1</v>
      </c>
      <c r="O116" s="826">
        <v>1</v>
      </c>
      <c r="P116" s="825"/>
      <c r="Q116" s="827"/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9</v>
      </c>
      <c r="B117" s="822" t="s">
        <v>1104</v>
      </c>
      <c r="C117" s="822" t="s">
        <v>1111</v>
      </c>
      <c r="D117" s="823" t="s">
        <v>1803</v>
      </c>
      <c r="E117" s="824" t="s">
        <v>1120</v>
      </c>
      <c r="F117" s="822" t="s">
        <v>1107</v>
      </c>
      <c r="G117" s="822" t="s">
        <v>1251</v>
      </c>
      <c r="H117" s="822" t="s">
        <v>329</v>
      </c>
      <c r="I117" s="822" t="s">
        <v>1430</v>
      </c>
      <c r="J117" s="822" t="s">
        <v>1431</v>
      </c>
      <c r="K117" s="822" t="s">
        <v>1432</v>
      </c>
      <c r="L117" s="825">
        <v>0</v>
      </c>
      <c r="M117" s="825">
        <v>0</v>
      </c>
      <c r="N117" s="822">
        <v>3</v>
      </c>
      <c r="O117" s="826">
        <v>3</v>
      </c>
      <c r="P117" s="825"/>
      <c r="Q117" s="827"/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9</v>
      </c>
      <c r="B118" s="822" t="s">
        <v>1104</v>
      </c>
      <c r="C118" s="822" t="s">
        <v>1111</v>
      </c>
      <c r="D118" s="823" t="s">
        <v>1803</v>
      </c>
      <c r="E118" s="824" t="s">
        <v>1124</v>
      </c>
      <c r="F118" s="822" t="s">
        <v>1105</v>
      </c>
      <c r="G118" s="822" t="s">
        <v>1262</v>
      </c>
      <c r="H118" s="822" t="s">
        <v>329</v>
      </c>
      <c r="I118" s="822" t="s">
        <v>1263</v>
      </c>
      <c r="J118" s="822" t="s">
        <v>1264</v>
      </c>
      <c r="K118" s="822" t="s">
        <v>1265</v>
      </c>
      <c r="L118" s="825">
        <v>17.72</v>
      </c>
      <c r="M118" s="825">
        <v>17.72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9</v>
      </c>
      <c r="B119" s="822" t="s">
        <v>1104</v>
      </c>
      <c r="C119" s="822" t="s">
        <v>1111</v>
      </c>
      <c r="D119" s="823" t="s">
        <v>1803</v>
      </c>
      <c r="E119" s="824" t="s">
        <v>1124</v>
      </c>
      <c r="F119" s="822" t="s">
        <v>1105</v>
      </c>
      <c r="G119" s="822" t="s">
        <v>1144</v>
      </c>
      <c r="H119" s="822" t="s">
        <v>697</v>
      </c>
      <c r="I119" s="822" t="s">
        <v>1145</v>
      </c>
      <c r="J119" s="822" t="s">
        <v>1146</v>
      </c>
      <c r="K119" s="822" t="s">
        <v>1147</v>
      </c>
      <c r="L119" s="825">
        <v>56.06</v>
      </c>
      <c r="M119" s="825">
        <v>112.12</v>
      </c>
      <c r="N119" s="822">
        <v>2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9</v>
      </c>
      <c r="B120" s="822" t="s">
        <v>1104</v>
      </c>
      <c r="C120" s="822" t="s">
        <v>1111</v>
      </c>
      <c r="D120" s="823" t="s">
        <v>1803</v>
      </c>
      <c r="E120" s="824" t="s">
        <v>1124</v>
      </c>
      <c r="F120" s="822" t="s">
        <v>1105</v>
      </c>
      <c r="G120" s="822" t="s">
        <v>1268</v>
      </c>
      <c r="H120" s="822" t="s">
        <v>697</v>
      </c>
      <c r="I120" s="822" t="s">
        <v>1274</v>
      </c>
      <c r="J120" s="822" t="s">
        <v>1275</v>
      </c>
      <c r="K120" s="822" t="s">
        <v>1273</v>
      </c>
      <c r="L120" s="825">
        <v>48.01</v>
      </c>
      <c r="M120" s="825">
        <v>144.03</v>
      </c>
      <c r="N120" s="822">
        <v>3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9</v>
      </c>
      <c r="B121" s="822" t="s">
        <v>1104</v>
      </c>
      <c r="C121" s="822" t="s">
        <v>1111</v>
      </c>
      <c r="D121" s="823" t="s">
        <v>1803</v>
      </c>
      <c r="E121" s="824" t="s">
        <v>1124</v>
      </c>
      <c r="F121" s="822" t="s">
        <v>1105</v>
      </c>
      <c r="G121" s="822" t="s">
        <v>1152</v>
      </c>
      <c r="H121" s="822" t="s">
        <v>329</v>
      </c>
      <c r="I121" s="822" t="s">
        <v>1282</v>
      </c>
      <c r="J121" s="822" t="s">
        <v>1283</v>
      </c>
      <c r="K121" s="822" t="s">
        <v>1284</v>
      </c>
      <c r="L121" s="825">
        <v>147.85</v>
      </c>
      <c r="M121" s="825">
        <v>147.85</v>
      </c>
      <c r="N121" s="822">
        <v>1</v>
      </c>
      <c r="O121" s="826">
        <v>1</v>
      </c>
      <c r="P121" s="825">
        <v>147.85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9</v>
      </c>
      <c r="B122" s="822" t="s">
        <v>1104</v>
      </c>
      <c r="C122" s="822" t="s">
        <v>1111</v>
      </c>
      <c r="D122" s="823" t="s">
        <v>1803</v>
      </c>
      <c r="E122" s="824" t="s">
        <v>1124</v>
      </c>
      <c r="F122" s="822" t="s">
        <v>1105</v>
      </c>
      <c r="G122" s="822" t="s">
        <v>1152</v>
      </c>
      <c r="H122" s="822" t="s">
        <v>329</v>
      </c>
      <c r="I122" s="822" t="s">
        <v>1153</v>
      </c>
      <c r="J122" s="822" t="s">
        <v>1154</v>
      </c>
      <c r="K122" s="822" t="s">
        <v>1155</v>
      </c>
      <c r="L122" s="825">
        <v>236.03</v>
      </c>
      <c r="M122" s="825">
        <v>472.06</v>
      </c>
      <c r="N122" s="822">
        <v>2</v>
      </c>
      <c r="O122" s="826">
        <v>1.5</v>
      </c>
      <c r="P122" s="825">
        <v>472.06</v>
      </c>
      <c r="Q122" s="827">
        <v>1</v>
      </c>
      <c r="R122" s="822">
        <v>2</v>
      </c>
      <c r="S122" s="827">
        <v>1</v>
      </c>
      <c r="T122" s="826">
        <v>1.5</v>
      </c>
      <c r="U122" s="828">
        <v>1</v>
      </c>
    </row>
    <row r="123" spans="1:21" ht="14.45" customHeight="1" x14ac:dyDescent="0.2">
      <c r="A123" s="821">
        <v>9</v>
      </c>
      <c r="B123" s="822" t="s">
        <v>1104</v>
      </c>
      <c r="C123" s="822" t="s">
        <v>1111</v>
      </c>
      <c r="D123" s="823" t="s">
        <v>1803</v>
      </c>
      <c r="E123" s="824" t="s">
        <v>1124</v>
      </c>
      <c r="F123" s="822" t="s">
        <v>1105</v>
      </c>
      <c r="G123" s="822" t="s">
        <v>1433</v>
      </c>
      <c r="H123" s="822" t="s">
        <v>329</v>
      </c>
      <c r="I123" s="822" t="s">
        <v>1434</v>
      </c>
      <c r="J123" s="822" t="s">
        <v>836</v>
      </c>
      <c r="K123" s="822" t="s">
        <v>1435</v>
      </c>
      <c r="L123" s="825">
        <v>42.05</v>
      </c>
      <c r="M123" s="825">
        <v>42.05</v>
      </c>
      <c r="N123" s="822">
        <v>1</v>
      </c>
      <c r="O123" s="826">
        <v>1</v>
      </c>
      <c r="P123" s="825">
        <v>42.05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9</v>
      </c>
      <c r="B124" s="822" t="s">
        <v>1104</v>
      </c>
      <c r="C124" s="822" t="s">
        <v>1111</v>
      </c>
      <c r="D124" s="823" t="s">
        <v>1803</v>
      </c>
      <c r="E124" s="824" t="s">
        <v>1124</v>
      </c>
      <c r="F124" s="822" t="s">
        <v>1105</v>
      </c>
      <c r="G124" s="822" t="s">
        <v>1289</v>
      </c>
      <c r="H124" s="822" t="s">
        <v>329</v>
      </c>
      <c r="I124" s="822" t="s">
        <v>1436</v>
      </c>
      <c r="J124" s="822" t="s">
        <v>1291</v>
      </c>
      <c r="K124" s="822" t="s">
        <v>1292</v>
      </c>
      <c r="L124" s="825">
        <v>182.22</v>
      </c>
      <c r="M124" s="825">
        <v>182.22</v>
      </c>
      <c r="N124" s="822">
        <v>1</v>
      </c>
      <c r="O124" s="826">
        <v>1</v>
      </c>
      <c r="P124" s="825">
        <v>182.22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9</v>
      </c>
      <c r="B125" s="822" t="s">
        <v>1104</v>
      </c>
      <c r="C125" s="822" t="s">
        <v>1111</v>
      </c>
      <c r="D125" s="823" t="s">
        <v>1803</v>
      </c>
      <c r="E125" s="824" t="s">
        <v>1124</v>
      </c>
      <c r="F125" s="822" t="s">
        <v>1105</v>
      </c>
      <c r="G125" s="822" t="s">
        <v>1293</v>
      </c>
      <c r="H125" s="822" t="s">
        <v>329</v>
      </c>
      <c r="I125" s="822" t="s">
        <v>1437</v>
      </c>
      <c r="J125" s="822" t="s">
        <v>1438</v>
      </c>
      <c r="K125" s="822" t="s">
        <v>1439</v>
      </c>
      <c r="L125" s="825">
        <v>93.49</v>
      </c>
      <c r="M125" s="825">
        <v>186.98</v>
      </c>
      <c r="N125" s="822">
        <v>2</v>
      </c>
      <c r="O125" s="826">
        <v>2</v>
      </c>
      <c r="P125" s="825">
        <v>186.98</v>
      </c>
      <c r="Q125" s="827">
        <v>1</v>
      </c>
      <c r="R125" s="822">
        <v>2</v>
      </c>
      <c r="S125" s="827">
        <v>1</v>
      </c>
      <c r="T125" s="826">
        <v>2</v>
      </c>
      <c r="U125" s="828">
        <v>1</v>
      </c>
    </row>
    <row r="126" spans="1:21" ht="14.45" customHeight="1" x14ac:dyDescent="0.2">
      <c r="A126" s="821">
        <v>9</v>
      </c>
      <c r="B126" s="822" t="s">
        <v>1104</v>
      </c>
      <c r="C126" s="822" t="s">
        <v>1111</v>
      </c>
      <c r="D126" s="823" t="s">
        <v>1803</v>
      </c>
      <c r="E126" s="824" t="s">
        <v>1124</v>
      </c>
      <c r="F126" s="822" t="s">
        <v>1105</v>
      </c>
      <c r="G126" s="822" t="s">
        <v>1304</v>
      </c>
      <c r="H126" s="822" t="s">
        <v>329</v>
      </c>
      <c r="I126" s="822" t="s">
        <v>1305</v>
      </c>
      <c r="J126" s="822" t="s">
        <v>642</v>
      </c>
      <c r="K126" s="822" t="s">
        <v>643</v>
      </c>
      <c r="L126" s="825">
        <v>105.63</v>
      </c>
      <c r="M126" s="825">
        <v>633.78</v>
      </c>
      <c r="N126" s="822">
        <v>6</v>
      </c>
      <c r="O126" s="826">
        <v>4.5</v>
      </c>
      <c r="P126" s="825">
        <v>316.89</v>
      </c>
      <c r="Q126" s="827">
        <v>0.5</v>
      </c>
      <c r="R126" s="822">
        <v>3</v>
      </c>
      <c r="S126" s="827">
        <v>0.5</v>
      </c>
      <c r="T126" s="826">
        <v>2.5</v>
      </c>
      <c r="U126" s="828">
        <v>0.55555555555555558</v>
      </c>
    </row>
    <row r="127" spans="1:21" ht="14.45" customHeight="1" x14ac:dyDescent="0.2">
      <c r="A127" s="821">
        <v>9</v>
      </c>
      <c r="B127" s="822" t="s">
        <v>1104</v>
      </c>
      <c r="C127" s="822" t="s">
        <v>1111</v>
      </c>
      <c r="D127" s="823" t="s">
        <v>1803</v>
      </c>
      <c r="E127" s="824" t="s">
        <v>1124</v>
      </c>
      <c r="F127" s="822" t="s">
        <v>1105</v>
      </c>
      <c r="G127" s="822" t="s">
        <v>1304</v>
      </c>
      <c r="H127" s="822" t="s">
        <v>329</v>
      </c>
      <c r="I127" s="822" t="s">
        <v>1440</v>
      </c>
      <c r="J127" s="822" t="s">
        <v>642</v>
      </c>
      <c r="K127" s="822" t="s">
        <v>643</v>
      </c>
      <c r="L127" s="825">
        <v>105.63</v>
      </c>
      <c r="M127" s="825">
        <v>105.63</v>
      </c>
      <c r="N127" s="822">
        <v>1</v>
      </c>
      <c r="O127" s="826">
        <v>0.5</v>
      </c>
      <c r="P127" s="825">
        <v>105.63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9</v>
      </c>
      <c r="B128" s="822" t="s">
        <v>1104</v>
      </c>
      <c r="C128" s="822" t="s">
        <v>1111</v>
      </c>
      <c r="D128" s="823" t="s">
        <v>1803</v>
      </c>
      <c r="E128" s="824" t="s">
        <v>1124</v>
      </c>
      <c r="F128" s="822" t="s">
        <v>1105</v>
      </c>
      <c r="G128" s="822" t="s">
        <v>1170</v>
      </c>
      <c r="H128" s="822" t="s">
        <v>329</v>
      </c>
      <c r="I128" s="822" t="s">
        <v>1171</v>
      </c>
      <c r="J128" s="822" t="s">
        <v>667</v>
      </c>
      <c r="K128" s="822" t="s">
        <v>668</v>
      </c>
      <c r="L128" s="825">
        <v>94.7</v>
      </c>
      <c r="M128" s="825">
        <v>94.7</v>
      </c>
      <c r="N128" s="822">
        <v>1</v>
      </c>
      <c r="O128" s="826">
        <v>0.5</v>
      </c>
      <c r="P128" s="825">
        <v>94.7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9</v>
      </c>
      <c r="B129" s="822" t="s">
        <v>1104</v>
      </c>
      <c r="C129" s="822" t="s">
        <v>1111</v>
      </c>
      <c r="D129" s="823" t="s">
        <v>1803</v>
      </c>
      <c r="E129" s="824" t="s">
        <v>1124</v>
      </c>
      <c r="F129" s="822" t="s">
        <v>1105</v>
      </c>
      <c r="G129" s="822" t="s">
        <v>1170</v>
      </c>
      <c r="H129" s="822" t="s">
        <v>329</v>
      </c>
      <c r="I129" s="822" t="s">
        <v>1171</v>
      </c>
      <c r="J129" s="822" t="s">
        <v>667</v>
      </c>
      <c r="K129" s="822" t="s">
        <v>668</v>
      </c>
      <c r="L129" s="825">
        <v>49.04</v>
      </c>
      <c r="M129" s="825">
        <v>490.40000000000003</v>
      </c>
      <c r="N129" s="822">
        <v>10</v>
      </c>
      <c r="O129" s="826">
        <v>4.5</v>
      </c>
      <c r="P129" s="825">
        <v>343.28000000000003</v>
      </c>
      <c r="Q129" s="827">
        <v>0.70000000000000007</v>
      </c>
      <c r="R129" s="822">
        <v>7</v>
      </c>
      <c r="S129" s="827">
        <v>0.7</v>
      </c>
      <c r="T129" s="826">
        <v>3</v>
      </c>
      <c r="U129" s="828">
        <v>0.66666666666666663</v>
      </c>
    </row>
    <row r="130" spans="1:21" ht="14.45" customHeight="1" x14ac:dyDescent="0.2">
      <c r="A130" s="821">
        <v>9</v>
      </c>
      <c r="B130" s="822" t="s">
        <v>1104</v>
      </c>
      <c r="C130" s="822" t="s">
        <v>1111</v>
      </c>
      <c r="D130" s="823" t="s">
        <v>1803</v>
      </c>
      <c r="E130" s="824" t="s">
        <v>1124</v>
      </c>
      <c r="F130" s="822" t="s">
        <v>1105</v>
      </c>
      <c r="G130" s="822" t="s">
        <v>1170</v>
      </c>
      <c r="H130" s="822" t="s">
        <v>329</v>
      </c>
      <c r="I130" s="822" t="s">
        <v>1441</v>
      </c>
      <c r="J130" s="822" t="s">
        <v>667</v>
      </c>
      <c r="K130" s="822" t="s">
        <v>668</v>
      </c>
      <c r="L130" s="825">
        <v>94.7</v>
      </c>
      <c r="M130" s="825">
        <v>284.10000000000002</v>
      </c>
      <c r="N130" s="822">
        <v>3</v>
      </c>
      <c r="O130" s="826">
        <v>3</v>
      </c>
      <c r="P130" s="825">
        <v>189.4</v>
      </c>
      <c r="Q130" s="827">
        <v>0.66666666666666663</v>
      </c>
      <c r="R130" s="822">
        <v>2</v>
      </c>
      <c r="S130" s="827">
        <v>0.66666666666666663</v>
      </c>
      <c r="T130" s="826">
        <v>2</v>
      </c>
      <c r="U130" s="828">
        <v>0.66666666666666663</v>
      </c>
    </row>
    <row r="131" spans="1:21" ht="14.45" customHeight="1" x14ac:dyDescent="0.2">
      <c r="A131" s="821">
        <v>9</v>
      </c>
      <c r="B131" s="822" t="s">
        <v>1104</v>
      </c>
      <c r="C131" s="822" t="s">
        <v>1111</v>
      </c>
      <c r="D131" s="823" t="s">
        <v>1803</v>
      </c>
      <c r="E131" s="824" t="s">
        <v>1124</v>
      </c>
      <c r="F131" s="822" t="s">
        <v>1105</v>
      </c>
      <c r="G131" s="822" t="s">
        <v>1170</v>
      </c>
      <c r="H131" s="822" t="s">
        <v>329</v>
      </c>
      <c r="I131" s="822" t="s">
        <v>1442</v>
      </c>
      <c r="J131" s="822" t="s">
        <v>758</v>
      </c>
      <c r="K131" s="822" t="s">
        <v>759</v>
      </c>
      <c r="L131" s="825">
        <v>0</v>
      </c>
      <c r="M131" s="825">
        <v>0</v>
      </c>
      <c r="N131" s="822">
        <v>2</v>
      </c>
      <c r="O131" s="826">
        <v>0.5</v>
      </c>
      <c r="P131" s="825">
        <v>0</v>
      </c>
      <c r="Q131" s="827"/>
      <c r="R131" s="822">
        <v>2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9</v>
      </c>
      <c r="B132" s="822" t="s">
        <v>1104</v>
      </c>
      <c r="C132" s="822" t="s">
        <v>1111</v>
      </c>
      <c r="D132" s="823" t="s">
        <v>1803</v>
      </c>
      <c r="E132" s="824" t="s">
        <v>1124</v>
      </c>
      <c r="F132" s="822" t="s">
        <v>1105</v>
      </c>
      <c r="G132" s="822" t="s">
        <v>1443</v>
      </c>
      <c r="H132" s="822" t="s">
        <v>329</v>
      </c>
      <c r="I132" s="822" t="s">
        <v>1444</v>
      </c>
      <c r="J132" s="822" t="s">
        <v>679</v>
      </c>
      <c r="K132" s="822" t="s">
        <v>1445</v>
      </c>
      <c r="L132" s="825">
        <v>42.14</v>
      </c>
      <c r="M132" s="825">
        <v>84.28</v>
      </c>
      <c r="N132" s="822">
        <v>2</v>
      </c>
      <c r="O132" s="826">
        <v>2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9</v>
      </c>
      <c r="B133" s="822" t="s">
        <v>1104</v>
      </c>
      <c r="C133" s="822" t="s">
        <v>1111</v>
      </c>
      <c r="D133" s="823" t="s">
        <v>1803</v>
      </c>
      <c r="E133" s="824" t="s">
        <v>1124</v>
      </c>
      <c r="F133" s="822" t="s">
        <v>1105</v>
      </c>
      <c r="G133" s="822" t="s">
        <v>1326</v>
      </c>
      <c r="H133" s="822" t="s">
        <v>329</v>
      </c>
      <c r="I133" s="822" t="s">
        <v>1327</v>
      </c>
      <c r="J133" s="822" t="s">
        <v>1328</v>
      </c>
      <c r="K133" s="822" t="s">
        <v>1329</v>
      </c>
      <c r="L133" s="825">
        <v>16.079999999999998</v>
      </c>
      <c r="M133" s="825">
        <v>16.079999999999998</v>
      </c>
      <c r="N133" s="822">
        <v>1</v>
      </c>
      <c r="O133" s="826">
        <v>0.5</v>
      </c>
      <c r="P133" s="825">
        <v>16.079999999999998</v>
      </c>
      <c r="Q133" s="827">
        <v>1</v>
      </c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9</v>
      </c>
      <c r="B134" s="822" t="s">
        <v>1104</v>
      </c>
      <c r="C134" s="822" t="s">
        <v>1111</v>
      </c>
      <c r="D134" s="823" t="s">
        <v>1803</v>
      </c>
      <c r="E134" s="824" t="s">
        <v>1124</v>
      </c>
      <c r="F134" s="822" t="s">
        <v>1105</v>
      </c>
      <c r="G134" s="822" t="s">
        <v>1190</v>
      </c>
      <c r="H134" s="822" t="s">
        <v>329</v>
      </c>
      <c r="I134" s="822" t="s">
        <v>1446</v>
      </c>
      <c r="J134" s="822" t="s">
        <v>636</v>
      </c>
      <c r="K134" s="822" t="s">
        <v>637</v>
      </c>
      <c r="L134" s="825">
        <v>0</v>
      </c>
      <c r="M134" s="825">
        <v>0</v>
      </c>
      <c r="N134" s="822">
        <v>2</v>
      </c>
      <c r="O134" s="826">
        <v>1.5</v>
      </c>
      <c r="P134" s="825"/>
      <c r="Q134" s="827"/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9</v>
      </c>
      <c r="B135" s="822" t="s">
        <v>1104</v>
      </c>
      <c r="C135" s="822" t="s">
        <v>1111</v>
      </c>
      <c r="D135" s="823" t="s">
        <v>1803</v>
      </c>
      <c r="E135" s="824" t="s">
        <v>1124</v>
      </c>
      <c r="F135" s="822" t="s">
        <v>1105</v>
      </c>
      <c r="G135" s="822" t="s">
        <v>1190</v>
      </c>
      <c r="H135" s="822" t="s">
        <v>329</v>
      </c>
      <c r="I135" s="822" t="s">
        <v>1330</v>
      </c>
      <c r="J135" s="822" t="s">
        <v>636</v>
      </c>
      <c r="K135" s="822" t="s">
        <v>637</v>
      </c>
      <c r="L135" s="825">
        <v>0</v>
      </c>
      <c r="M135" s="825">
        <v>0</v>
      </c>
      <c r="N135" s="822">
        <v>3</v>
      </c>
      <c r="O135" s="826">
        <v>3</v>
      </c>
      <c r="P135" s="825">
        <v>0</v>
      </c>
      <c r="Q135" s="827"/>
      <c r="R135" s="822">
        <v>1</v>
      </c>
      <c r="S135" s="827">
        <v>0.33333333333333331</v>
      </c>
      <c r="T135" s="826">
        <v>1</v>
      </c>
      <c r="U135" s="828">
        <v>0.33333333333333331</v>
      </c>
    </row>
    <row r="136" spans="1:21" ht="14.45" customHeight="1" x14ac:dyDescent="0.2">
      <c r="A136" s="821">
        <v>9</v>
      </c>
      <c r="B136" s="822" t="s">
        <v>1104</v>
      </c>
      <c r="C136" s="822" t="s">
        <v>1111</v>
      </c>
      <c r="D136" s="823" t="s">
        <v>1803</v>
      </c>
      <c r="E136" s="824" t="s">
        <v>1124</v>
      </c>
      <c r="F136" s="822" t="s">
        <v>1105</v>
      </c>
      <c r="G136" s="822" t="s">
        <v>1331</v>
      </c>
      <c r="H136" s="822" t="s">
        <v>329</v>
      </c>
      <c r="I136" s="822" t="s">
        <v>1332</v>
      </c>
      <c r="J136" s="822" t="s">
        <v>960</v>
      </c>
      <c r="K136" s="822" t="s">
        <v>1333</v>
      </c>
      <c r="L136" s="825">
        <v>61.97</v>
      </c>
      <c r="M136" s="825">
        <v>61.97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9</v>
      </c>
      <c r="B137" s="822" t="s">
        <v>1104</v>
      </c>
      <c r="C137" s="822" t="s">
        <v>1111</v>
      </c>
      <c r="D137" s="823" t="s">
        <v>1803</v>
      </c>
      <c r="E137" s="824" t="s">
        <v>1124</v>
      </c>
      <c r="F137" s="822" t="s">
        <v>1105</v>
      </c>
      <c r="G137" s="822" t="s">
        <v>1198</v>
      </c>
      <c r="H137" s="822" t="s">
        <v>329</v>
      </c>
      <c r="I137" s="822" t="s">
        <v>1447</v>
      </c>
      <c r="J137" s="822" t="s">
        <v>834</v>
      </c>
      <c r="K137" s="822" t="s">
        <v>1448</v>
      </c>
      <c r="L137" s="825">
        <v>36.54</v>
      </c>
      <c r="M137" s="825">
        <v>36.54</v>
      </c>
      <c r="N137" s="822">
        <v>1</v>
      </c>
      <c r="O137" s="826">
        <v>0.5</v>
      </c>
      <c r="P137" s="825">
        <v>36.54</v>
      </c>
      <c r="Q137" s="827">
        <v>1</v>
      </c>
      <c r="R137" s="822">
        <v>1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9</v>
      </c>
      <c r="B138" s="822" t="s">
        <v>1104</v>
      </c>
      <c r="C138" s="822" t="s">
        <v>1111</v>
      </c>
      <c r="D138" s="823" t="s">
        <v>1803</v>
      </c>
      <c r="E138" s="824" t="s">
        <v>1124</v>
      </c>
      <c r="F138" s="822" t="s">
        <v>1105</v>
      </c>
      <c r="G138" s="822" t="s">
        <v>1198</v>
      </c>
      <c r="H138" s="822" t="s">
        <v>329</v>
      </c>
      <c r="I138" s="822" t="s">
        <v>1199</v>
      </c>
      <c r="J138" s="822" t="s">
        <v>834</v>
      </c>
      <c r="K138" s="822" t="s">
        <v>1200</v>
      </c>
      <c r="L138" s="825">
        <v>36.54</v>
      </c>
      <c r="M138" s="825">
        <v>438.48</v>
      </c>
      <c r="N138" s="822">
        <v>12</v>
      </c>
      <c r="O138" s="826">
        <v>11</v>
      </c>
      <c r="P138" s="825">
        <v>146.16</v>
      </c>
      <c r="Q138" s="827">
        <v>0.33333333333333331</v>
      </c>
      <c r="R138" s="822">
        <v>4</v>
      </c>
      <c r="S138" s="827">
        <v>0.33333333333333331</v>
      </c>
      <c r="T138" s="826">
        <v>3</v>
      </c>
      <c r="U138" s="828">
        <v>0.27272727272727271</v>
      </c>
    </row>
    <row r="139" spans="1:21" ht="14.45" customHeight="1" x14ac:dyDescent="0.2">
      <c r="A139" s="821">
        <v>9</v>
      </c>
      <c r="B139" s="822" t="s">
        <v>1104</v>
      </c>
      <c r="C139" s="822" t="s">
        <v>1111</v>
      </c>
      <c r="D139" s="823" t="s">
        <v>1803</v>
      </c>
      <c r="E139" s="824" t="s">
        <v>1124</v>
      </c>
      <c r="F139" s="822" t="s">
        <v>1105</v>
      </c>
      <c r="G139" s="822" t="s">
        <v>1449</v>
      </c>
      <c r="H139" s="822" t="s">
        <v>329</v>
      </c>
      <c r="I139" s="822" t="s">
        <v>1450</v>
      </c>
      <c r="J139" s="822" t="s">
        <v>1451</v>
      </c>
      <c r="K139" s="822" t="s">
        <v>1223</v>
      </c>
      <c r="L139" s="825">
        <v>163.54</v>
      </c>
      <c r="M139" s="825">
        <v>654.16</v>
      </c>
      <c r="N139" s="822">
        <v>4</v>
      </c>
      <c r="O139" s="826">
        <v>1.5</v>
      </c>
      <c r="P139" s="825">
        <v>654.16</v>
      </c>
      <c r="Q139" s="827">
        <v>1</v>
      </c>
      <c r="R139" s="822">
        <v>4</v>
      </c>
      <c r="S139" s="827">
        <v>1</v>
      </c>
      <c r="T139" s="826">
        <v>1.5</v>
      </c>
      <c r="U139" s="828">
        <v>1</v>
      </c>
    </row>
    <row r="140" spans="1:21" ht="14.45" customHeight="1" x14ac:dyDescent="0.2">
      <c r="A140" s="821">
        <v>9</v>
      </c>
      <c r="B140" s="822" t="s">
        <v>1104</v>
      </c>
      <c r="C140" s="822" t="s">
        <v>1111</v>
      </c>
      <c r="D140" s="823" t="s">
        <v>1803</v>
      </c>
      <c r="E140" s="824" t="s">
        <v>1124</v>
      </c>
      <c r="F140" s="822" t="s">
        <v>1105</v>
      </c>
      <c r="G140" s="822" t="s">
        <v>1205</v>
      </c>
      <c r="H140" s="822" t="s">
        <v>329</v>
      </c>
      <c r="I140" s="822" t="s">
        <v>1206</v>
      </c>
      <c r="J140" s="822" t="s">
        <v>1207</v>
      </c>
      <c r="K140" s="822" t="s">
        <v>1208</v>
      </c>
      <c r="L140" s="825">
        <v>176.32</v>
      </c>
      <c r="M140" s="825">
        <v>528.96</v>
      </c>
      <c r="N140" s="822">
        <v>3</v>
      </c>
      <c r="O140" s="826">
        <v>2.5</v>
      </c>
      <c r="P140" s="825">
        <v>528.96</v>
      </c>
      <c r="Q140" s="827">
        <v>1</v>
      </c>
      <c r="R140" s="822">
        <v>3</v>
      </c>
      <c r="S140" s="827">
        <v>1</v>
      </c>
      <c r="T140" s="826">
        <v>2.5</v>
      </c>
      <c r="U140" s="828">
        <v>1</v>
      </c>
    </row>
    <row r="141" spans="1:21" ht="14.45" customHeight="1" x14ac:dyDescent="0.2">
      <c r="A141" s="821">
        <v>9</v>
      </c>
      <c r="B141" s="822" t="s">
        <v>1104</v>
      </c>
      <c r="C141" s="822" t="s">
        <v>1111</v>
      </c>
      <c r="D141" s="823" t="s">
        <v>1803</v>
      </c>
      <c r="E141" s="824" t="s">
        <v>1124</v>
      </c>
      <c r="F141" s="822" t="s">
        <v>1105</v>
      </c>
      <c r="G141" s="822" t="s">
        <v>1452</v>
      </c>
      <c r="H141" s="822" t="s">
        <v>329</v>
      </c>
      <c r="I141" s="822" t="s">
        <v>1453</v>
      </c>
      <c r="J141" s="822" t="s">
        <v>1454</v>
      </c>
      <c r="K141" s="822" t="s">
        <v>1455</v>
      </c>
      <c r="L141" s="825">
        <v>38.56</v>
      </c>
      <c r="M141" s="825">
        <v>38.56</v>
      </c>
      <c r="N141" s="822">
        <v>1</v>
      </c>
      <c r="O141" s="826">
        <v>0.5</v>
      </c>
      <c r="P141" s="825">
        <v>38.56</v>
      </c>
      <c r="Q141" s="827">
        <v>1</v>
      </c>
      <c r="R141" s="822">
        <v>1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9</v>
      </c>
      <c r="B142" s="822" t="s">
        <v>1104</v>
      </c>
      <c r="C142" s="822" t="s">
        <v>1111</v>
      </c>
      <c r="D142" s="823" t="s">
        <v>1803</v>
      </c>
      <c r="E142" s="824" t="s">
        <v>1124</v>
      </c>
      <c r="F142" s="822" t="s">
        <v>1105</v>
      </c>
      <c r="G142" s="822" t="s">
        <v>1342</v>
      </c>
      <c r="H142" s="822" t="s">
        <v>329</v>
      </c>
      <c r="I142" s="822" t="s">
        <v>1456</v>
      </c>
      <c r="J142" s="822" t="s">
        <v>1457</v>
      </c>
      <c r="K142" s="822" t="s">
        <v>1458</v>
      </c>
      <c r="L142" s="825">
        <v>54.18</v>
      </c>
      <c r="M142" s="825">
        <v>108.36</v>
      </c>
      <c r="N142" s="822">
        <v>2</v>
      </c>
      <c r="O142" s="826">
        <v>2</v>
      </c>
      <c r="P142" s="825">
        <v>54.18</v>
      </c>
      <c r="Q142" s="827">
        <v>0.5</v>
      </c>
      <c r="R142" s="822">
        <v>1</v>
      </c>
      <c r="S142" s="827">
        <v>0.5</v>
      </c>
      <c r="T142" s="826">
        <v>1</v>
      </c>
      <c r="U142" s="828">
        <v>0.5</v>
      </c>
    </row>
    <row r="143" spans="1:21" ht="14.45" customHeight="1" x14ac:dyDescent="0.2">
      <c r="A143" s="821">
        <v>9</v>
      </c>
      <c r="B143" s="822" t="s">
        <v>1104</v>
      </c>
      <c r="C143" s="822" t="s">
        <v>1111</v>
      </c>
      <c r="D143" s="823" t="s">
        <v>1803</v>
      </c>
      <c r="E143" s="824" t="s">
        <v>1124</v>
      </c>
      <c r="F143" s="822" t="s">
        <v>1105</v>
      </c>
      <c r="G143" s="822" t="s">
        <v>1342</v>
      </c>
      <c r="H143" s="822" t="s">
        <v>329</v>
      </c>
      <c r="I143" s="822" t="s">
        <v>1459</v>
      </c>
      <c r="J143" s="822" t="s">
        <v>1457</v>
      </c>
      <c r="K143" s="822" t="s">
        <v>1458</v>
      </c>
      <c r="L143" s="825">
        <v>54.18</v>
      </c>
      <c r="M143" s="825">
        <v>108.36</v>
      </c>
      <c r="N143" s="822">
        <v>2</v>
      </c>
      <c r="O143" s="826">
        <v>2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9</v>
      </c>
      <c r="B144" s="822" t="s">
        <v>1104</v>
      </c>
      <c r="C144" s="822" t="s">
        <v>1111</v>
      </c>
      <c r="D144" s="823" t="s">
        <v>1803</v>
      </c>
      <c r="E144" s="824" t="s">
        <v>1124</v>
      </c>
      <c r="F144" s="822" t="s">
        <v>1105</v>
      </c>
      <c r="G144" s="822" t="s">
        <v>1460</v>
      </c>
      <c r="H144" s="822" t="s">
        <v>329</v>
      </c>
      <c r="I144" s="822" t="s">
        <v>1461</v>
      </c>
      <c r="J144" s="822" t="s">
        <v>1462</v>
      </c>
      <c r="K144" s="822" t="s">
        <v>1463</v>
      </c>
      <c r="L144" s="825">
        <v>0</v>
      </c>
      <c r="M144" s="825">
        <v>0</v>
      </c>
      <c r="N144" s="822">
        <v>4</v>
      </c>
      <c r="O144" s="826">
        <v>3</v>
      </c>
      <c r="P144" s="825">
        <v>0</v>
      </c>
      <c r="Q144" s="827"/>
      <c r="R144" s="822">
        <v>4</v>
      </c>
      <c r="S144" s="827">
        <v>1</v>
      </c>
      <c r="T144" s="826">
        <v>3</v>
      </c>
      <c r="U144" s="828">
        <v>1</v>
      </c>
    </row>
    <row r="145" spans="1:21" ht="14.45" customHeight="1" x14ac:dyDescent="0.2">
      <c r="A145" s="821">
        <v>9</v>
      </c>
      <c r="B145" s="822" t="s">
        <v>1104</v>
      </c>
      <c r="C145" s="822" t="s">
        <v>1111</v>
      </c>
      <c r="D145" s="823" t="s">
        <v>1803</v>
      </c>
      <c r="E145" s="824" t="s">
        <v>1124</v>
      </c>
      <c r="F145" s="822" t="s">
        <v>1105</v>
      </c>
      <c r="G145" s="822" t="s">
        <v>1464</v>
      </c>
      <c r="H145" s="822" t="s">
        <v>329</v>
      </c>
      <c r="I145" s="822" t="s">
        <v>1465</v>
      </c>
      <c r="J145" s="822" t="s">
        <v>1466</v>
      </c>
      <c r="K145" s="822" t="s">
        <v>1467</v>
      </c>
      <c r="L145" s="825">
        <v>141.25</v>
      </c>
      <c r="M145" s="825">
        <v>423.75</v>
      </c>
      <c r="N145" s="822">
        <v>3</v>
      </c>
      <c r="O145" s="826">
        <v>2</v>
      </c>
      <c r="P145" s="825">
        <v>423.75</v>
      </c>
      <c r="Q145" s="827">
        <v>1</v>
      </c>
      <c r="R145" s="822">
        <v>3</v>
      </c>
      <c r="S145" s="827">
        <v>1</v>
      </c>
      <c r="T145" s="826">
        <v>2</v>
      </c>
      <c r="U145" s="828">
        <v>1</v>
      </c>
    </row>
    <row r="146" spans="1:21" ht="14.45" customHeight="1" x14ac:dyDescent="0.2">
      <c r="A146" s="821">
        <v>9</v>
      </c>
      <c r="B146" s="822" t="s">
        <v>1104</v>
      </c>
      <c r="C146" s="822" t="s">
        <v>1111</v>
      </c>
      <c r="D146" s="823" t="s">
        <v>1803</v>
      </c>
      <c r="E146" s="824" t="s">
        <v>1124</v>
      </c>
      <c r="F146" s="822" t="s">
        <v>1105</v>
      </c>
      <c r="G146" s="822" t="s">
        <v>1468</v>
      </c>
      <c r="H146" s="822" t="s">
        <v>329</v>
      </c>
      <c r="I146" s="822" t="s">
        <v>1469</v>
      </c>
      <c r="J146" s="822" t="s">
        <v>1470</v>
      </c>
      <c r="K146" s="822" t="s">
        <v>1471</v>
      </c>
      <c r="L146" s="825">
        <v>69.59</v>
      </c>
      <c r="M146" s="825">
        <v>69.59</v>
      </c>
      <c r="N146" s="822">
        <v>1</v>
      </c>
      <c r="O146" s="826">
        <v>1</v>
      </c>
      <c r="P146" s="825">
        <v>69.59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9</v>
      </c>
      <c r="B147" s="822" t="s">
        <v>1104</v>
      </c>
      <c r="C147" s="822" t="s">
        <v>1111</v>
      </c>
      <c r="D147" s="823" t="s">
        <v>1803</v>
      </c>
      <c r="E147" s="824" t="s">
        <v>1124</v>
      </c>
      <c r="F147" s="822" t="s">
        <v>1105</v>
      </c>
      <c r="G147" s="822" t="s">
        <v>1354</v>
      </c>
      <c r="H147" s="822" t="s">
        <v>329</v>
      </c>
      <c r="I147" s="822" t="s">
        <v>1358</v>
      </c>
      <c r="J147" s="822" t="s">
        <v>1359</v>
      </c>
      <c r="K147" s="822" t="s">
        <v>1360</v>
      </c>
      <c r="L147" s="825">
        <v>0</v>
      </c>
      <c r="M147" s="825">
        <v>0</v>
      </c>
      <c r="N147" s="822">
        <v>1</v>
      </c>
      <c r="O147" s="826">
        <v>1</v>
      </c>
      <c r="P147" s="825">
        <v>0</v>
      </c>
      <c r="Q147" s="827"/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9</v>
      </c>
      <c r="B148" s="822" t="s">
        <v>1104</v>
      </c>
      <c r="C148" s="822" t="s">
        <v>1111</v>
      </c>
      <c r="D148" s="823" t="s">
        <v>1803</v>
      </c>
      <c r="E148" s="824" t="s">
        <v>1124</v>
      </c>
      <c r="F148" s="822" t="s">
        <v>1105</v>
      </c>
      <c r="G148" s="822" t="s">
        <v>1361</v>
      </c>
      <c r="H148" s="822" t="s">
        <v>329</v>
      </c>
      <c r="I148" s="822" t="s">
        <v>1362</v>
      </c>
      <c r="J148" s="822" t="s">
        <v>1363</v>
      </c>
      <c r="K148" s="822" t="s">
        <v>1364</v>
      </c>
      <c r="L148" s="825">
        <v>0</v>
      </c>
      <c r="M148" s="825">
        <v>0</v>
      </c>
      <c r="N148" s="822">
        <v>2</v>
      </c>
      <c r="O148" s="826">
        <v>0.5</v>
      </c>
      <c r="P148" s="825">
        <v>0</v>
      </c>
      <c r="Q148" s="827"/>
      <c r="R148" s="822">
        <v>2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9</v>
      </c>
      <c r="B149" s="822" t="s">
        <v>1104</v>
      </c>
      <c r="C149" s="822" t="s">
        <v>1111</v>
      </c>
      <c r="D149" s="823" t="s">
        <v>1803</v>
      </c>
      <c r="E149" s="824" t="s">
        <v>1124</v>
      </c>
      <c r="F149" s="822" t="s">
        <v>1105</v>
      </c>
      <c r="G149" s="822" t="s">
        <v>1365</v>
      </c>
      <c r="H149" s="822" t="s">
        <v>329</v>
      </c>
      <c r="I149" s="822" t="s">
        <v>1366</v>
      </c>
      <c r="J149" s="822" t="s">
        <v>1367</v>
      </c>
      <c r="K149" s="822" t="s">
        <v>1368</v>
      </c>
      <c r="L149" s="825">
        <v>35.25</v>
      </c>
      <c r="M149" s="825">
        <v>35.25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9</v>
      </c>
      <c r="B150" s="822" t="s">
        <v>1104</v>
      </c>
      <c r="C150" s="822" t="s">
        <v>1111</v>
      </c>
      <c r="D150" s="823" t="s">
        <v>1803</v>
      </c>
      <c r="E150" s="824" t="s">
        <v>1124</v>
      </c>
      <c r="F150" s="822" t="s">
        <v>1105</v>
      </c>
      <c r="G150" s="822" t="s">
        <v>1472</v>
      </c>
      <c r="H150" s="822" t="s">
        <v>329</v>
      </c>
      <c r="I150" s="822" t="s">
        <v>1473</v>
      </c>
      <c r="J150" s="822" t="s">
        <v>1474</v>
      </c>
      <c r="K150" s="822" t="s">
        <v>1475</v>
      </c>
      <c r="L150" s="825">
        <v>60.88</v>
      </c>
      <c r="M150" s="825">
        <v>182.64000000000001</v>
      </c>
      <c r="N150" s="822">
        <v>3</v>
      </c>
      <c r="O150" s="826">
        <v>2</v>
      </c>
      <c r="P150" s="825">
        <v>182.64000000000001</v>
      </c>
      <c r="Q150" s="827">
        <v>1</v>
      </c>
      <c r="R150" s="822">
        <v>3</v>
      </c>
      <c r="S150" s="827">
        <v>1</v>
      </c>
      <c r="T150" s="826">
        <v>2</v>
      </c>
      <c r="U150" s="828">
        <v>1</v>
      </c>
    </row>
    <row r="151" spans="1:21" ht="14.45" customHeight="1" x14ac:dyDescent="0.2">
      <c r="A151" s="821">
        <v>9</v>
      </c>
      <c r="B151" s="822" t="s">
        <v>1104</v>
      </c>
      <c r="C151" s="822" t="s">
        <v>1111</v>
      </c>
      <c r="D151" s="823" t="s">
        <v>1803</v>
      </c>
      <c r="E151" s="824" t="s">
        <v>1124</v>
      </c>
      <c r="F151" s="822" t="s">
        <v>1105</v>
      </c>
      <c r="G151" s="822" t="s">
        <v>1369</v>
      </c>
      <c r="H151" s="822" t="s">
        <v>329</v>
      </c>
      <c r="I151" s="822" t="s">
        <v>1476</v>
      </c>
      <c r="J151" s="822" t="s">
        <v>1019</v>
      </c>
      <c r="K151" s="822" t="s">
        <v>1477</v>
      </c>
      <c r="L151" s="825">
        <v>27.37</v>
      </c>
      <c r="M151" s="825">
        <v>27.37</v>
      </c>
      <c r="N151" s="822">
        <v>1</v>
      </c>
      <c r="O151" s="826">
        <v>1</v>
      </c>
      <c r="P151" s="825">
        <v>27.37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9</v>
      </c>
      <c r="B152" s="822" t="s">
        <v>1104</v>
      </c>
      <c r="C152" s="822" t="s">
        <v>1111</v>
      </c>
      <c r="D152" s="823" t="s">
        <v>1803</v>
      </c>
      <c r="E152" s="824" t="s">
        <v>1124</v>
      </c>
      <c r="F152" s="822" t="s">
        <v>1105</v>
      </c>
      <c r="G152" s="822" t="s">
        <v>1478</v>
      </c>
      <c r="H152" s="822" t="s">
        <v>329</v>
      </c>
      <c r="I152" s="822" t="s">
        <v>1479</v>
      </c>
      <c r="J152" s="822" t="s">
        <v>621</v>
      </c>
      <c r="K152" s="822" t="s">
        <v>1480</v>
      </c>
      <c r="L152" s="825">
        <v>7.05</v>
      </c>
      <c r="M152" s="825">
        <v>14.1</v>
      </c>
      <c r="N152" s="822">
        <v>2</v>
      </c>
      <c r="O152" s="826">
        <v>1</v>
      </c>
      <c r="P152" s="825">
        <v>14.1</v>
      </c>
      <c r="Q152" s="827">
        <v>1</v>
      </c>
      <c r="R152" s="822">
        <v>2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9</v>
      </c>
      <c r="B153" s="822" t="s">
        <v>1104</v>
      </c>
      <c r="C153" s="822" t="s">
        <v>1111</v>
      </c>
      <c r="D153" s="823" t="s">
        <v>1803</v>
      </c>
      <c r="E153" s="824" t="s">
        <v>1124</v>
      </c>
      <c r="F153" s="822" t="s">
        <v>1105</v>
      </c>
      <c r="G153" s="822" t="s">
        <v>1481</v>
      </c>
      <c r="H153" s="822" t="s">
        <v>697</v>
      </c>
      <c r="I153" s="822" t="s">
        <v>1083</v>
      </c>
      <c r="J153" s="822" t="s">
        <v>901</v>
      </c>
      <c r="K153" s="822" t="s">
        <v>902</v>
      </c>
      <c r="L153" s="825">
        <v>63.75</v>
      </c>
      <c r="M153" s="825">
        <v>255</v>
      </c>
      <c r="N153" s="822">
        <v>4</v>
      </c>
      <c r="O153" s="826">
        <v>2.5</v>
      </c>
      <c r="P153" s="825">
        <v>255</v>
      </c>
      <c r="Q153" s="827">
        <v>1</v>
      </c>
      <c r="R153" s="822">
        <v>4</v>
      </c>
      <c r="S153" s="827">
        <v>1</v>
      </c>
      <c r="T153" s="826">
        <v>2.5</v>
      </c>
      <c r="U153" s="828">
        <v>1</v>
      </c>
    </row>
    <row r="154" spans="1:21" ht="14.45" customHeight="1" x14ac:dyDescent="0.2">
      <c r="A154" s="821">
        <v>9</v>
      </c>
      <c r="B154" s="822" t="s">
        <v>1104</v>
      </c>
      <c r="C154" s="822" t="s">
        <v>1111</v>
      </c>
      <c r="D154" s="823" t="s">
        <v>1803</v>
      </c>
      <c r="E154" s="824" t="s">
        <v>1124</v>
      </c>
      <c r="F154" s="822" t="s">
        <v>1105</v>
      </c>
      <c r="G154" s="822" t="s">
        <v>1482</v>
      </c>
      <c r="H154" s="822" t="s">
        <v>329</v>
      </c>
      <c r="I154" s="822" t="s">
        <v>1483</v>
      </c>
      <c r="J154" s="822" t="s">
        <v>1484</v>
      </c>
      <c r="K154" s="822" t="s">
        <v>1485</v>
      </c>
      <c r="L154" s="825">
        <v>278.95</v>
      </c>
      <c r="M154" s="825">
        <v>1115.8</v>
      </c>
      <c r="N154" s="822">
        <v>4</v>
      </c>
      <c r="O154" s="826">
        <v>4</v>
      </c>
      <c r="P154" s="825">
        <v>557.9</v>
      </c>
      <c r="Q154" s="827">
        <v>0.5</v>
      </c>
      <c r="R154" s="822">
        <v>2</v>
      </c>
      <c r="S154" s="827">
        <v>0.5</v>
      </c>
      <c r="T154" s="826">
        <v>2</v>
      </c>
      <c r="U154" s="828">
        <v>0.5</v>
      </c>
    </row>
    <row r="155" spans="1:21" ht="14.45" customHeight="1" x14ac:dyDescent="0.2">
      <c r="A155" s="821">
        <v>9</v>
      </c>
      <c r="B155" s="822" t="s">
        <v>1104</v>
      </c>
      <c r="C155" s="822" t="s">
        <v>1111</v>
      </c>
      <c r="D155" s="823" t="s">
        <v>1803</v>
      </c>
      <c r="E155" s="824" t="s">
        <v>1124</v>
      </c>
      <c r="F155" s="822" t="s">
        <v>1105</v>
      </c>
      <c r="G155" s="822" t="s">
        <v>1221</v>
      </c>
      <c r="H155" s="822" t="s">
        <v>697</v>
      </c>
      <c r="I155" s="822" t="s">
        <v>1222</v>
      </c>
      <c r="J155" s="822" t="s">
        <v>855</v>
      </c>
      <c r="K155" s="822" t="s">
        <v>1223</v>
      </c>
      <c r="L155" s="825">
        <v>0</v>
      </c>
      <c r="M155" s="825">
        <v>0</v>
      </c>
      <c r="N155" s="822">
        <v>1</v>
      </c>
      <c r="O155" s="826">
        <v>0.5</v>
      </c>
      <c r="P155" s="825">
        <v>0</v>
      </c>
      <c r="Q155" s="827"/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9</v>
      </c>
      <c r="B156" s="822" t="s">
        <v>1104</v>
      </c>
      <c r="C156" s="822" t="s">
        <v>1111</v>
      </c>
      <c r="D156" s="823" t="s">
        <v>1803</v>
      </c>
      <c r="E156" s="824" t="s">
        <v>1124</v>
      </c>
      <c r="F156" s="822" t="s">
        <v>1105</v>
      </c>
      <c r="G156" s="822" t="s">
        <v>1384</v>
      </c>
      <c r="H156" s="822" t="s">
        <v>329</v>
      </c>
      <c r="I156" s="822" t="s">
        <v>1385</v>
      </c>
      <c r="J156" s="822" t="s">
        <v>689</v>
      </c>
      <c r="K156" s="822" t="s">
        <v>1386</v>
      </c>
      <c r="L156" s="825">
        <v>61.97</v>
      </c>
      <c r="M156" s="825">
        <v>681.67000000000007</v>
      </c>
      <c r="N156" s="822">
        <v>11</v>
      </c>
      <c r="O156" s="826">
        <v>10.5</v>
      </c>
      <c r="P156" s="825">
        <v>247.88</v>
      </c>
      <c r="Q156" s="827">
        <v>0.36363636363636359</v>
      </c>
      <c r="R156" s="822">
        <v>4</v>
      </c>
      <c r="S156" s="827">
        <v>0.36363636363636365</v>
      </c>
      <c r="T156" s="826">
        <v>3.5</v>
      </c>
      <c r="U156" s="828">
        <v>0.33333333333333331</v>
      </c>
    </row>
    <row r="157" spans="1:21" ht="14.45" customHeight="1" x14ac:dyDescent="0.2">
      <c r="A157" s="821">
        <v>9</v>
      </c>
      <c r="B157" s="822" t="s">
        <v>1104</v>
      </c>
      <c r="C157" s="822" t="s">
        <v>1111</v>
      </c>
      <c r="D157" s="823" t="s">
        <v>1803</v>
      </c>
      <c r="E157" s="824" t="s">
        <v>1124</v>
      </c>
      <c r="F157" s="822" t="s">
        <v>1105</v>
      </c>
      <c r="G157" s="822" t="s">
        <v>1486</v>
      </c>
      <c r="H157" s="822" t="s">
        <v>697</v>
      </c>
      <c r="I157" s="822" t="s">
        <v>1487</v>
      </c>
      <c r="J157" s="822" t="s">
        <v>1488</v>
      </c>
      <c r="K157" s="822" t="s">
        <v>1489</v>
      </c>
      <c r="L157" s="825">
        <v>0</v>
      </c>
      <c r="M157" s="825">
        <v>0</v>
      </c>
      <c r="N157" s="822">
        <v>2</v>
      </c>
      <c r="O157" s="826">
        <v>2</v>
      </c>
      <c r="P157" s="825">
        <v>0</v>
      </c>
      <c r="Q157" s="827"/>
      <c r="R157" s="822">
        <v>1</v>
      </c>
      <c r="S157" s="827">
        <v>0.5</v>
      </c>
      <c r="T157" s="826">
        <v>1</v>
      </c>
      <c r="U157" s="828">
        <v>0.5</v>
      </c>
    </row>
    <row r="158" spans="1:21" ht="14.45" customHeight="1" x14ac:dyDescent="0.2">
      <c r="A158" s="821">
        <v>9</v>
      </c>
      <c r="B158" s="822" t="s">
        <v>1104</v>
      </c>
      <c r="C158" s="822" t="s">
        <v>1111</v>
      </c>
      <c r="D158" s="823" t="s">
        <v>1803</v>
      </c>
      <c r="E158" s="824" t="s">
        <v>1124</v>
      </c>
      <c r="F158" s="822" t="s">
        <v>1105</v>
      </c>
      <c r="G158" s="822" t="s">
        <v>1490</v>
      </c>
      <c r="H158" s="822" t="s">
        <v>329</v>
      </c>
      <c r="I158" s="822" t="s">
        <v>1491</v>
      </c>
      <c r="J158" s="822" t="s">
        <v>885</v>
      </c>
      <c r="K158" s="822" t="s">
        <v>886</v>
      </c>
      <c r="L158" s="825">
        <v>569.54</v>
      </c>
      <c r="M158" s="825">
        <v>569.54</v>
      </c>
      <c r="N158" s="822">
        <v>1</v>
      </c>
      <c r="O158" s="826">
        <v>1</v>
      </c>
      <c r="P158" s="825">
        <v>569.54</v>
      </c>
      <c r="Q158" s="827">
        <v>1</v>
      </c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9</v>
      </c>
      <c r="B159" s="822" t="s">
        <v>1104</v>
      </c>
      <c r="C159" s="822" t="s">
        <v>1111</v>
      </c>
      <c r="D159" s="823" t="s">
        <v>1803</v>
      </c>
      <c r="E159" s="824" t="s">
        <v>1124</v>
      </c>
      <c r="F159" s="822" t="s">
        <v>1105</v>
      </c>
      <c r="G159" s="822" t="s">
        <v>1240</v>
      </c>
      <c r="H159" s="822" t="s">
        <v>697</v>
      </c>
      <c r="I159" s="822" t="s">
        <v>1492</v>
      </c>
      <c r="J159" s="822" t="s">
        <v>1493</v>
      </c>
      <c r="K159" s="822" t="s">
        <v>1494</v>
      </c>
      <c r="L159" s="825">
        <v>154.36000000000001</v>
      </c>
      <c r="M159" s="825">
        <v>463.08000000000004</v>
      </c>
      <c r="N159" s="822">
        <v>3</v>
      </c>
      <c r="O159" s="826">
        <v>2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9</v>
      </c>
      <c r="B160" s="822" t="s">
        <v>1104</v>
      </c>
      <c r="C160" s="822" t="s">
        <v>1111</v>
      </c>
      <c r="D160" s="823" t="s">
        <v>1803</v>
      </c>
      <c r="E160" s="824" t="s">
        <v>1124</v>
      </c>
      <c r="F160" s="822" t="s">
        <v>1105</v>
      </c>
      <c r="G160" s="822" t="s">
        <v>1240</v>
      </c>
      <c r="H160" s="822" t="s">
        <v>329</v>
      </c>
      <c r="I160" s="822" t="s">
        <v>1495</v>
      </c>
      <c r="J160" s="822" t="s">
        <v>1493</v>
      </c>
      <c r="K160" s="822" t="s">
        <v>1496</v>
      </c>
      <c r="L160" s="825">
        <v>225.06</v>
      </c>
      <c r="M160" s="825">
        <v>450.12</v>
      </c>
      <c r="N160" s="822">
        <v>2</v>
      </c>
      <c r="O160" s="826">
        <v>1</v>
      </c>
      <c r="P160" s="825">
        <v>225.06</v>
      </c>
      <c r="Q160" s="827">
        <v>0.5</v>
      </c>
      <c r="R160" s="822">
        <v>1</v>
      </c>
      <c r="S160" s="827">
        <v>0.5</v>
      </c>
      <c r="T160" s="826">
        <v>0.5</v>
      </c>
      <c r="U160" s="828">
        <v>0.5</v>
      </c>
    </row>
    <row r="161" spans="1:21" ht="14.45" customHeight="1" x14ac:dyDescent="0.2">
      <c r="A161" s="821">
        <v>9</v>
      </c>
      <c r="B161" s="822" t="s">
        <v>1104</v>
      </c>
      <c r="C161" s="822" t="s">
        <v>1111</v>
      </c>
      <c r="D161" s="823" t="s">
        <v>1803</v>
      </c>
      <c r="E161" s="824" t="s">
        <v>1124</v>
      </c>
      <c r="F161" s="822" t="s">
        <v>1105</v>
      </c>
      <c r="G161" s="822" t="s">
        <v>1248</v>
      </c>
      <c r="H161" s="822" t="s">
        <v>697</v>
      </c>
      <c r="I161" s="822" t="s">
        <v>1396</v>
      </c>
      <c r="J161" s="822" t="s">
        <v>1397</v>
      </c>
      <c r="K161" s="822" t="s">
        <v>1398</v>
      </c>
      <c r="L161" s="825">
        <v>72.27</v>
      </c>
      <c r="M161" s="825">
        <v>141360.12</v>
      </c>
      <c r="N161" s="822">
        <v>1956</v>
      </c>
      <c r="O161" s="826">
        <v>22.5</v>
      </c>
      <c r="P161" s="825">
        <v>113030.28</v>
      </c>
      <c r="Q161" s="827">
        <v>0.79959100204498978</v>
      </c>
      <c r="R161" s="822">
        <v>1564</v>
      </c>
      <c r="S161" s="827">
        <v>0.79959100204498978</v>
      </c>
      <c r="T161" s="826">
        <v>17.5</v>
      </c>
      <c r="U161" s="828">
        <v>0.77777777777777779</v>
      </c>
    </row>
    <row r="162" spans="1:21" ht="14.45" customHeight="1" x14ac:dyDescent="0.2">
      <c r="A162" s="821">
        <v>9</v>
      </c>
      <c r="B162" s="822" t="s">
        <v>1104</v>
      </c>
      <c r="C162" s="822" t="s">
        <v>1111</v>
      </c>
      <c r="D162" s="823" t="s">
        <v>1803</v>
      </c>
      <c r="E162" s="824" t="s">
        <v>1124</v>
      </c>
      <c r="F162" s="822" t="s">
        <v>1105</v>
      </c>
      <c r="G162" s="822" t="s">
        <v>1248</v>
      </c>
      <c r="H162" s="822" t="s">
        <v>697</v>
      </c>
      <c r="I162" s="822" t="s">
        <v>1497</v>
      </c>
      <c r="J162" s="822" t="s">
        <v>1412</v>
      </c>
      <c r="K162" s="822" t="s">
        <v>1398</v>
      </c>
      <c r="L162" s="825">
        <v>72.27</v>
      </c>
      <c r="M162" s="825">
        <v>578.16</v>
      </c>
      <c r="N162" s="822">
        <v>8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9</v>
      </c>
      <c r="B163" s="822" t="s">
        <v>1104</v>
      </c>
      <c r="C163" s="822" t="s">
        <v>1111</v>
      </c>
      <c r="D163" s="823" t="s">
        <v>1803</v>
      </c>
      <c r="E163" s="824" t="s">
        <v>1124</v>
      </c>
      <c r="F163" s="822" t="s">
        <v>1105</v>
      </c>
      <c r="G163" s="822" t="s">
        <v>1248</v>
      </c>
      <c r="H163" s="822" t="s">
        <v>697</v>
      </c>
      <c r="I163" s="822" t="s">
        <v>1498</v>
      </c>
      <c r="J163" s="822" t="s">
        <v>1410</v>
      </c>
      <c r="K163" s="822" t="s">
        <v>1398</v>
      </c>
      <c r="L163" s="825">
        <v>72.27</v>
      </c>
      <c r="M163" s="825">
        <v>578.16</v>
      </c>
      <c r="N163" s="822">
        <v>8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9</v>
      </c>
      <c r="B164" s="822" t="s">
        <v>1104</v>
      </c>
      <c r="C164" s="822" t="s">
        <v>1111</v>
      </c>
      <c r="D164" s="823" t="s">
        <v>1803</v>
      </c>
      <c r="E164" s="824" t="s">
        <v>1124</v>
      </c>
      <c r="F164" s="822" t="s">
        <v>1105</v>
      </c>
      <c r="G164" s="822" t="s">
        <v>1248</v>
      </c>
      <c r="H164" s="822" t="s">
        <v>697</v>
      </c>
      <c r="I164" s="822" t="s">
        <v>1499</v>
      </c>
      <c r="J164" s="822" t="s">
        <v>1406</v>
      </c>
      <c r="K164" s="822" t="s">
        <v>1398</v>
      </c>
      <c r="L164" s="825">
        <v>72.27</v>
      </c>
      <c r="M164" s="825">
        <v>578.16</v>
      </c>
      <c r="N164" s="822">
        <v>8</v>
      </c>
      <c r="O164" s="826">
        <v>2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9</v>
      </c>
      <c r="B165" s="822" t="s">
        <v>1104</v>
      </c>
      <c r="C165" s="822" t="s">
        <v>1111</v>
      </c>
      <c r="D165" s="823" t="s">
        <v>1803</v>
      </c>
      <c r="E165" s="824" t="s">
        <v>1124</v>
      </c>
      <c r="F165" s="822" t="s">
        <v>1105</v>
      </c>
      <c r="G165" s="822" t="s">
        <v>1248</v>
      </c>
      <c r="H165" s="822" t="s">
        <v>697</v>
      </c>
      <c r="I165" s="822" t="s">
        <v>1500</v>
      </c>
      <c r="J165" s="822" t="s">
        <v>1414</v>
      </c>
      <c r="K165" s="822" t="s">
        <v>1398</v>
      </c>
      <c r="L165" s="825">
        <v>72.27</v>
      </c>
      <c r="M165" s="825">
        <v>5203.4399999999996</v>
      </c>
      <c r="N165" s="822">
        <v>72</v>
      </c>
      <c r="O165" s="826">
        <v>1</v>
      </c>
      <c r="P165" s="825">
        <v>5203.4399999999996</v>
      </c>
      <c r="Q165" s="827">
        <v>1</v>
      </c>
      <c r="R165" s="822">
        <v>72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9</v>
      </c>
      <c r="B166" s="822" t="s">
        <v>1104</v>
      </c>
      <c r="C166" s="822" t="s">
        <v>1111</v>
      </c>
      <c r="D166" s="823" t="s">
        <v>1803</v>
      </c>
      <c r="E166" s="824" t="s">
        <v>1124</v>
      </c>
      <c r="F166" s="822" t="s">
        <v>1105</v>
      </c>
      <c r="G166" s="822" t="s">
        <v>1248</v>
      </c>
      <c r="H166" s="822" t="s">
        <v>697</v>
      </c>
      <c r="I166" s="822" t="s">
        <v>1399</v>
      </c>
      <c r="J166" s="822" t="s">
        <v>1400</v>
      </c>
      <c r="K166" s="822" t="s">
        <v>1401</v>
      </c>
      <c r="L166" s="825">
        <v>135.54</v>
      </c>
      <c r="M166" s="825">
        <v>4743.8999999999996</v>
      </c>
      <c r="N166" s="822">
        <v>35</v>
      </c>
      <c r="O166" s="826">
        <v>4.5</v>
      </c>
      <c r="P166" s="825">
        <v>4743.8999999999996</v>
      </c>
      <c r="Q166" s="827">
        <v>1</v>
      </c>
      <c r="R166" s="822">
        <v>35</v>
      </c>
      <c r="S166" s="827">
        <v>1</v>
      </c>
      <c r="T166" s="826">
        <v>4.5</v>
      </c>
      <c r="U166" s="828">
        <v>1</v>
      </c>
    </row>
    <row r="167" spans="1:21" ht="14.45" customHeight="1" x14ac:dyDescent="0.2">
      <c r="A167" s="821">
        <v>9</v>
      </c>
      <c r="B167" s="822" t="s">
        <v>1104</v>
      </c>
      <c r="C167" s="822" t="s">
        <v>1111</v>
      </c>
      <c r="D167" s="823" t="s">
        <v>1803</v>
      </c>
      <c r="E167" s="824" t="s">
        <v>1124</v>
      </c>
      <c r="F167" s="822" t="s">
        <v>1105</v>
      </c>
      <c r="G167" s="822" t="s">
        <v>1248</v>
      </c>
      <c r="H167" s="822" t="s">
        <v>697</v>
      </c>
      <c r="I167" s="822" t="s">
        <v>1402</v>
      </c>
      <c r="J167" s="822" t="s">
        <v>1403</v>
      </c>
      <c r="K167" s="822" t="s">
        <v>1401</v>
      </c>
      <c r="L167" s="825">
        <v>135.54</v>
      </c>
      <c r="M167" s="825">
        <v>4743.8999999999996</v>
      </c>
      <c r="N167" s="822">
        <v>35</v>
      </c>
      <c r="O167" s="826">
        <v>3</v>
      </c>
      <c r="P167" s="825">
        <v>4743.8999999999996</v>
      </c>
      <c r="Q167" s="827">
        <v>1</v>
      </c>
      <c r="R167" s="822">
        <v>35</v>
      </c>
      <c r="S167" s="827">
        <v>1</v>
      </c>
      <c r="T167" s="826">
        <v>3</v>
      </c>
      <c r="U167" s="828">
        <v>1</v>
      </c>
    </row>
    <row r="168" spans="1:21" ht="14.45" customHeight="1" x14ac:dyDescent="0.2">
      <c r="A168" s="821">
        <v>9</v>
      </c>
      <c r="B168" s="822" t="s">
        <v>1104</v>
      </c>
      <c r="C168" s="822" t="s">
        <v>1111</v>
      </c>
      <c r="D168" s="823" t="s">
        <v>1803</v>
      </c>
      <c r="E168" s="824" t="s">
        <v>1124</v>
      </c>
      <c r="F168" s="822" t="s">
        <v>1105</v>
      </c>
      <c r="G168" s="822" t="s">
        <v>1248</v>
      </c>
      <c r="H168" s="822" t="s">
        <v>329</v>
      </c>
      <c r="I168" s="822" t="s">
        <v>1099</v>
      </c>
      <c r="J168" s="822" t="s">
        <v>940</v>
      </c>
      <c r="K168" s="822" t="s">
        <v>934</v>
      </c>
      <c r="L168" s="825">
        <v>294.81</v>
      </c>
      <c r="M168" s="825">
        <v>7370.2500000000018</v>
      </c>
      <c r="N168" s="822">
        <v>25</v>
      </c>
      <c r="O168" s="826">
        <v>6</v>
      </c>
      <c r="P168" s="825">
        <v>5601.3900000000012</v>
      </c>
      <c r="Q168" s="827">
        <v>0.76</v>
      </c>
      <c r="R168" s="822">
        <v>19</v>
      </c>
      <c r="S168" s="827">
        <v>0.76</v>
      </c>
      <c r="T168" s="826">
        <v>4</v>
      </c>
      <c r="U168" s="828">
        <v>0.66666666666666663</v>
      </c>
    </row>
    <row r="169" spans="1:21" ht="14.45" customHeight="1" x14ac:dyDescent="0.2">
      <c r="A169" s="821">
        <v>9</v>
      </c>
      <c r="B169" s="822" t="s">
        <v>1104</v>
      </c>
      <c r="C169" s="822" t="s">
        <v>1111</v>
      </c>
      <c r="D169" s="823" t="s">
        <v>1803</v>
      </c>
      <c r="E169" s="824" t="s">
        <v>1124</v>
      </c>
      <c r="F169" s="822" t="s">
        <v>1105</v>
      </c>
      <c r="G169" s="822" t="s">
        <v>1248</v>
      </c>
      <c r="H169" s="822" t="s">
        <v>329</v>
      </c>
      <c r="I169" s="822" t="s">
        <v>1100</v>
      </c>
      <c r="J169" s="822" t="s">
        <v>922</v>
      </c>
      <c r="K169" s="822" t="s">
        <v>923</v>
      </c>
      <c r="L169" s="825">
        <v>2635.97</v>
      </c>
      <c r="M169" s="825">
        <v>15815.82</v>
      </c>
      <c r="N169" s="822">
        <v>6</v>
      </c>
      <c r="O169" s="826">
        <v>3</v>
      </c>
      <c r="P169" s="825">
        <v>5271.94</v>
      </c>
      <c r="Q169" s="827">
        <v>0.33333333333333331</v>
      </c>
      <c r="R169" s="822">
        <v>2</v>
      </c>
      <c r="S169" s="827">
        <v>0.33333333333333331</v>
      </c>
      <c r="T169" s="826">
        <v>1</v>
      </c>
      <c r="U169" s="828">
        <v>0.33333333333333331</v>
      </c>
    </row>
    <row r="170" spans="1:21" ht="14.45" customHeight="1" x14ac:dyDescent="0.2">
      <c r="A170" s="821">
        <v>9</v>
      </c>
      <c r="B170" s="822" t="s">
        <v>1104</v>
      </c>
      <c r="C170" s="822" t="s">
        <v>1111</v>
      </c>
      <c r="D170" s="823" t="s">
        <v>1803</v>
      </c>
      <c r="E170" s="824" t="s">
        <v>1124</v>
      </c>
      <c r="F170" s="822" t="s">
        <v>1105</v>
      </c>
      <c r="G170" s="822" t="s">
        <v>1248</v>
      </c>
      <c r="H170" s="822" t="s">
        <v>329</v>
      </c>
      <c r="I170" s="822" t="s">
        <v>1501</v>
      </c>
      <c r="J170" s="822" t="s">
        <v>1502</v>
      </c>
      <c r="K170" s="822" t="s">
        <v>934</v>
      </c>
      <c r="L170" s="825">
        <v>294.81</v>
      </c>
      <c r="M170" s="825">
        <v>294.81</v>
      </c>
      <c r="N170" s="822">
        <v>1</v>
      </c>
      <c r="O170" s="826">
        <v>1</v>
      </c>
      <c r="P170" s="825">
        <v>294.81</v>
      </c>
      <c r="Q170" s="827">
        <v>1</v>
      </c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9</v>
      </c>
      <c r="B171" s="822" t="s">
        <v>1104</v>
      </c>
      <c r="C171" s="822" t="s">
        <v>1111</v>
      </c>
      <c r="D171" s="823" t="s">
        <v>1803</v>
      </c>
      <c r="E171" s="824" t="s">
        <v>1124</v>
      </c>
      <c r="F171" s="822" t="s">
        <v>1105</v>
      </c>
      <c r="G171" s="822" t="s">
        <v>1248</v>
      </c>
      <c r="H171" s="822" t="s">
        <v>329</v>
      </c>
      <c r="I171" s="822" t="s">
        <v>1404</v>
      </c>
      <c r="J171" s="822" t="s">
        <v>783</v>
      </c>
      <c r="K171" s="822" t="s">
        <v>784</v>
      </c>
      <c r="L171" s="825">
        <v>2844.97</v>
      </c>
      <c r="M171" s="825">
        <v>59744.37000000001</v>
      </c>
      <c r="N171" s="822">
        <v>21</v>
      </c>
      <c r="O171" s="826">
        <v>7</v>
      </c>
      <c r="P171" s="825">
        <v>54054.430000000008</v>
      </c>
      <c r="Q171" s="827">
        <v>0.90476190476190477</v>
      </c>
      <c r="R171" s="822">
        <v>19</v>
      </c>
      <c r="S171" s="827">
        <v>0.90476190476190477</v>
      </c>
      <c r="T171" s="826">
        <v>6</v>
      </c>
      <c r="U171" s="828">
        <v>0.8571428571428571</v>
      </c>
    </row>
    <row r="172" spans="1:21" ht="14.45" customHeight="1" x14ac:dyDescent="0.2">
      <c r="A172" s="821">
        <v>9</v>
      </c>
      <c r="B172" s="822" t="s">
        <v>1104</v>
      </c>
      <c r="C172" s="822" t="s">
        <v>1111</v>
      </c>
      <c r="D172" s="823" t="s">
        <v>1803</v>
      </c>
      <c r="E172" s="824" t="s">
        <v>1124</v>
      </c>
      <c r="F172" s="822" t="s">
        <v>1105</v>
      </c>
      <c r="G172" s="822" t="s">
        <v>1248</v>
      </c>
      <c r="H172" s="822" t="s">
        <v>329</v>
      </c>
      <c r="I172" s="822" t="s">
        <v>1405</v>
      </c>
      <c r="J172" s="822" t="s">
        <v>1406</v>
      </c>
      <c r="K172" s="822" t="s">
        <v>1407</v>
      </c>
      <c r="L172" s="825">
        <v>289.07</v>
      </c>
      <c r="M172" s="825">
        <v>5781.4</v>
      </c>
      <c r="N172" s="822">
        <v>20</v>
      </c>
      <c r="O172" s="826">
        <v>3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9</v>
      </c>
      <c r="B173" s="822" t="s">
        <v>1104</v>
      </c>
      <c r="C173" s="822" t="s">
        <v>1111</v>
      </c>
      <c r="D173" s="823" t="s">
        <v>1803</v>
      </c>
      <c r="E173" s="824" t="s">
        <v>1124</v>
      </c>
      <c r="F173" s="822" t="s">
        <v>1105</v>
      </c>
      <c r="G173" s="822" t="s">
        <v>1248</v>
      </c>
      <c r="H173" s="822" t="s">
        <v>329</v>
      </c>
      <c r="I173" s="822" t="s">
        <v>1408</v>
      </c>
      <c r="J173" s="822" t="s">
        <v>1397</v>
      </c>
      <c r="K173" s="822" t="s">
        <v>1407</v>
      </c>
      <c r="L173" s="825">
        <v>289.07</v>
      </c>
      <c r="M173" s="825">
        <v>6070.4699999999993</v>
      </c>
      <c r="N173" s="822">
        <v>21</v>
      </c>
      <c r="O173" s="826">
        <v>3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9</v>
      </c>
      <c r="B174" s="822" t="s">
        <v>1104</v>
      </c>
      <c r="C174" s="822" t="s">
        <v>1111</v>
      </c>
      <c r="D174" s="823" t="s">
        <v>1803</v>
      </c>
      <c r="E174" s="824" t="s">
        <v>1124</v>
      </c>
      <c r="F174" s="822" t="s">
        <v>1105</v>
      </c>
      <c r="G174" s="822" t="s">
        <v>1248</v>
      </c>
      <c r="H174" s="822" t="s">
        <v>329</v>
      </c>
      <c r="I174" s="822" t="s">
        <v>1409</v>
      </c>
      <c r="J174" s="822" t="s">
        <v>1410</v>
      </c>
      <c r="K174" s="822" t="s">
        <v>1407</v>
      </c>
      <c r="L174" s="825">
        <v>289.07</v>
      </c>
      <c r="M174" s="825">
        <v>5781.4</v>
      </c>
      <c r="N174" s="822">
        <v>20</v>
      </c>
      <c r="O174" s="826">
        <v>3.5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9</v>
      </c>
      <c r="B175" s="822" t="s">
        <v>1104</v>
      </c>
      <c r="C175" s="822" t="s">
        <v>1111</v>
      </c>
      <c r="D175" s="823" t="s">
        <v>1803</v>
      </c>
      <c r="E175" s="824" t="s">
        <v>1124</v>
      </c>
      <c r="F175" s="822" t="s">
        <v>1105</v>
      </c>
      <c r="G175" s="822" t="s">
        <v>1248</v>
      </c>
      <c r="H175" s="822" t="s">
        <v>329</v>
      </c>
      <c r="I175" s="822" t="s">
        <v>1411</v>
      </c>
      <c r="J175" s="822" t="s">
        <v>1412</v>
      </c>
      <c r="K175" s="822" t="s">
        <v>1407</v>
      </c>
      <c r="L175" s="825">
        <v>289.07</v>
      </c>
      <c r="M175" s="825">
        <v>2023.49</v>
      </c>
      <c r="N175" s="822">
        <v>7</v>
      </c>
      <c r="O175" s="826">
        <v>1.5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9</v>
      </c>
      <c r="B176" s="822" t="s">
        <v>1104</v>
      </c>
      <c r="C176" s="822" t="s">
        <v>1111</v>
      </c>
      <c r="D176" s="823" t="s">
        <v>1803</v>
      </c>
      <c r="E176" s="824" t="s">
        <v>1124</v>
      </c>
      <c r="F176" s="822" t="s">
        <v>1105</v>
      </c>
      <c r="G176" s="822" t="s">
        <v>1248</v>
      </c>
      <c r="H176" s="822" t="s">
        <v>329</v>
      </c>
      <c r="I176" s="822" t="s">
        <v>1413</v>
      </c>
      <c r="J176" s="822" t="s">
        <v>1414</v>
      </c>
      <c r="K176" s="822" t="s">
        <v>1407</v>
      </c>
      <c r="L176" s="825">
        <v>289.07</v>
      </c>
      <c r="M176" s="825">
        <v>5781.4</v>
      </c>
      <c r="N176" s="822">
        <v>20</v>
      </c>
      <c r="O176" s="826">
        <v>3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9</v>
      </c>
      <c r="B177" s="822" t="s">
        <v>1104</v>
      </c>
      <c r="C177" s="822" t="s">
        <v>1111</v>
      </c>
      <c r="D177" s="823" t="s">
        <v>1803</v>
      </c>
      <c r="E177" s="824" t="s">
        <v>1124</v>
      </c>
      <c r="F177" s="822" t="s">
        <v>1105</v>
      </c>
      <c r="G177" s="822" t="s">
        <v>1248</v>
      </c>
      <c r="H177" s="822" t="s">
        <v>329</v>
      </c>
      <c r="I177" s="822" t="s">
        <v>1415</v>
      </c>
      <c r="J177" s="822" t="s">
        <v>783</v>
      </c>
      <c r="K177" s="822" t="s">
        <v>784</v>
      </c>
      <c r="L177" s="825">
        <v>2844.97</v>
      </c>
      <c r="M177" s="825">
        <v>28449.699999999997</v>
      </c>
      <c r="N177" s="822">
        <v>10</v>
      </c>
      <c r="O177" s="826">
        <v>3</v>
      </c>
      <c r="P177" s="825">
        <v>28449.699999999997</v>
      </c>
      <c r="Q177" s="827">
        <v>1</v>
      </c>
      <c r="R177" s="822">
        <v>10</v>
      </c>
      <c r="S177" s="827">
        <v>1</v>
      </c>
      <c r="T177" s="826">
        <v>3</v>
      </c>
      <c r="U177" s="828">
        <v>1</v>
      </c>
    </row>
    <row r="178" spans="1:21" ht="14.45" customHeight="1" x14ac:dyDescent="0.2">
      <c r="A178" s="821">
        <v>9</v>
      </c>
      <c r="B178" s="822" t="s">
        <v>1104</v>
      </c>
      <c r="C178" s="822" t="s">
        <v>1111</v>
      </c>
      <c r="D178" s="823" t="s">
        <v>1803</v>
      </c>
      <c r="E178" s="824" t="s">
        <v>1124</v>
      </c>
      <c r="F178" s="822" t="s">
        <v>1105</v>
      </c>
      <c r="G178" s="822" t="s">
        <v>1248</v>
      </c>
      <c r="H178" s="822" t="s">
        <v>329</v>
      </c>
      <c r="I178" s="822" t="s">
        <v>1503</v>
      </c>
      <c r="J178" s="822" t="s">
        <v>1504</v>
      </c>
      <c r="K178" s="822" t="s">
        <v>1505</v>
      </c>
      <c r="L178" s="825">
        <v>347.35</v>
      </c>
      <c r="M178" s="825">
        <v>6252.3000000000011</v>
      </c>
      <c r="N178" s="822">
        <v>18</v>
      </c>
      <c r="O178" s="826">
        <v>2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9</v>
      </c>
      <c r="B179" s="822" t="s">
        <v>1104</v>
      </c>
      <c r="C179" s="822" t="s">
        <v>1111</v>
      </c>
      <c r="D179" s="823" t="s">
        <v>1803</v>
      </c>
      <c r="E179" s="824" t="s">
        <v>1124</v>
      </c>
      <c r="F179" s="822" t="s">
        <v>1105</v>
      </c>
      <c r="G179" s="822" t="s">
        <v>1248</v>
      </c>
      <c r="H179" s="822" t="s">
        <v>329</v>
      </c>
      <c r="I179" s="822" t="s">
        <v>1249</v>
      </c>
      <c r="J179" s="822" t="s">
        <v>1250</v>
      </c>
      <c r="K179" s="822" t="s">
        <v>1092</v>
      </c>
      <c r="L179" s="825">
        <v>294.81</v>
      </c>
      <c r="M179" s="825">
        <v>24764.040000000005</v>
      </c>
      <c r="N179" s="822">
        <v>84</v>
      </c>
      <c r="O179" s="826">
        <v>15.5</v>
      </c>
      <c r="P179" s="825">
        <v>19752.270000000004</v>
      </c>
      <c r="Q179" s="827">
        <v>0.79761904761904767</v>
      </c>
      <c r="R179" s="822">
        <v>67</v>
      </c>
      <c r="S179" s="827">
        <v>0.79761904761904767</v>
      </c>
      <c r="T179" s="826">
        <v>11.5</v>
      </c>
      <c r="U179" s="828">
        <v>0.74193548387096775</v>
      </c>
    </row>
    <row r="180" spans="1:21" ht="14.45" customHeight="1" x14ac:dyDescent="0.2">
      <c r="A180" s="821">
        <v>9</v>
      </c>
      <c r="B180" s="822" t="s">
        <v>1104</v>
      </c>
      <c r="C180" s="822" t="s">
        <v>1111</v>
      </c>
      <c r="D180" s="823" t="s">
        <v>1803</v>
      </c>
      <c r="E180" s="824" t="s">
        <v>1124</v>
      </c>
      <c r="F180" s="822" t="s">
        <v>1105</v>
      </c>
      <c r="G180" s="822" t="s">
        <v>1248</v>
      </c>
      <c r="H180" s="822" t="s">
        <v>329</v>
      </c>
      <c r="I180" s="822" t="s">
        <v>1506</v>
      </c>
      <c r="J180" s="822" t="s">
        <v>1507</v>
      </c>
      <c r="K180" s="822" t="s">
        <v>1092</v>
      </c>
      <c r="L180" s="825">
        <v>294.81</v>
      </c>
      <c r="M180" s="825">
        <v>2948.1</v>
      </c>
      <c r="N180" s="822">
        <v>10</v>
      </c>
      <c r="O180" s="826">
        <v>1</v>
      </c>
      <c r="P180" s="825">
        <v>2948.1</v>
      </c>
      <c r="Q180" s="827">
        <v>1</v>
      </c>
      <c r="R180" s="822">
        <v>10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9</v>
      </c>
      <c r="B181" s="822" t="s">
        <v>1104</v>
      </c>
      <c r="C181" s="822" t="s">
        <v>1111</v>
      </c>
      <c r="D181" s="823" t="s">
        <v>1803</v>
      </c>
      <c r="E181" s="824" t="s">
        <v>1124</v>
      </c>
      <c r="F181" s="822" t="s">
        <v>1106</v>
      </c>
      <c r="G181" s="822" t="s">
        <v>1251</v>
      </c>
      <c r="H181" s="822" t="s">
        <v>329</v>
      </c>
      <c r="I181" s="822" t="s">
        <v>1427</v>
      </c>
      <c r="J181" s="822" t="s">
        <v>1253</v>
      </c>
      <c r="K181" s="822"/>
      <c r="L181" s="825">
        <v>0</v>
      </c>
      <c r="M181" s="825">
        <v>0</v>
      </c>
      <c r="N181" s="822">
        <v>10</v>
      </c>
      <c r="O181" s="826">
        <v>10</v>
      </c>
      <c r="P181" s="825">
        <v>0</v>
      </c>
      <c r="Q181" s="827"/>
      <c r="R181" s="822">
        <v>5</v>
      </c>
      <c r="S181" s="827">
        <v>0.5</v>
      </c>
      <c r="T181" s="826">
        <v>5</v>
      </c>
      <c r="U181" s="828">
        <v>0.5</v>
      </c>
    </row>
    <row r="182" spans="1:21" ht="14.45" customHeight="1" x14ac:dyDescent="0.2">
      <c r="A182" s="821">
        <v>9</v>
      </c>
      <c r="B182" s="822" t="s">
        <v>1104</v>
      </c>
      <c r="C182" s="822" t="s">
        <v>1111</v>
      </c>
      <c r="D182" s="823" t="s">
        <v>1803</v>
      </c>
      <c r="E182" s="824" t="s">
        <v>1124</v>
      </c>
      <c r="F182" s="822" t="s">
        <v>1107</v>
      </c>
      <c r="G182" s="822" t="s">
        <v>1251</v>
      </c>
      <c r="H182" s="822" t="s">
        <v>329</v>
      </c>
      <c r="I182" s="822" t="s">
        <v>1508</v>
      </c>
      <c r="J182" s="822" t="s">
        <v>1253</v>
      </c>
      <c r="K182" s="822"/>
      <c r="L182" s="825">
        <v>0</v>
      </c>
      <c r="M182" s="825">
        <v>0</v>
      </c>
      <c r="N182" s="822">
        <v>8</v>
      </c>
      <c r="O182" s="826">
        <v>5</v>
      </c>
      <c r="P182" s="825">
        <v>0</v>
      </c>
      <c r="Q182" s="827"/>
      <c r="R182" s="822">
        <v>4</v>
      </c>
      <c r="S182" s="827">
        <v>0.5</v>
      </c>
      <c r="T182" s="826">
        <v>2</v>
      </c>
      <c r="U182" s="828">
        <v>0.4</v>
      </c>
    </row>
    <row r="183" spans="1:21" ht="14.45" customHeight="1" x14ac:dyDescent="0.2">
      <c r="A183" s="821">
        <v>9</v>
      </c>
      <c r="B183" s="822" t="s">
        <v>1104</v>
      </c>
      <c r="C183" s="822" t="s">
        <v>1111</v>
      </c>
      <c r="D183" s="823" t="s">
        <v>1803</v>
      </c>
      <c r="E183" s="824" t="s">
        <v>1124</v>
      </c>
      <c r="F183" s="822" t="s">
        <v>1107</v>
      </c>
      <c r="G183" s="822" t="s">
        <v>1251</v>
      </c>
      <c r="H183" s="822" t="s">
        <v>329</v>
      </c>
      <c r="I183" s="822" t="s">
        <v>1509</v>
      </c>
      <c r="J183" s="822" t="s">
        <v>1510</v>
      </c>
      <c r="K183" s="822" t="s">
        <v>1511</v>
      </c>
      <c r="L183" s="825">
        <v>60</v>
      </c>
      <c r="M183" s="825">
        <v>60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9</v>
      </c>
      <c r="B184" s="822" t="s">
        <v>1104</v>
      </c>
      <c r="C184" s="822" t="s">
        <v>1111</v>
      </c>
      <c r="D184" s="823" t="s">
        <v>1803</v>
      </c>
      <c r="E184" s="824" t="s">
        <v>1124</v>
      </c>
      <c r="F184" s="822" t="s">
        <v>1107</v>
      </c>
      <c r="G184" s="822" t="s">
        <v>1251</v>
      </c>
      <c r="H184" s="822" t="s">
        <v>329</v>
      </c>
      <c r="I184" s="822" t="s">
        <v>1512</v>
      </c>
      <c r="J184" s="822" t="s">
        <v>1513</v>
      </c>
      <c r="K184" s="822" t="s">
        <v>1514</v>
      </c>
      <c r="L184" s="825">
        <v>149.99</v>
      </c>
      <c r="M184" s="825">
        <v>149.99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9</v>
      </c>
      <c r="B185" s="822" t="s">
        <v>1104</v>
      </c>
      <c r="C185" s="822" t="s">
        <v>1111</v>
      </c>
      <c r="D185" s="823" t="s">
        <v>1803</v>
      </c>
      <c r="E185" s="824" t="s">
        <v>1124</v>
      </c>
      <c r="F185" s="822" t="s">
        <v>1107</v>
      </c>
      <c r="G185" s="822" t="s">
        <v>1251</v>
      </c>
      <c r="H185" s="822" t="s">
        <v>329</v>
      </c>
      <c r="I185" s="822" t="s">
        <v>1515</v>
      </c>
      <c r="J185" s="822" t="s">
        <v>1516</v>
      </c>
      <c r="K185" s="822" t="s">
        <v>1517</v>
      </c>
      <c r="L185" s="825">
        <v>60</v>
      </c>
      <c r="M185" s="825">
        <v>120</v>
      </c>
      <c r="N185" s="822">
        <v>2</v>
      </c>
      <c r="O185" s="826">
        <v>2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9</v>
      </c>
      <c r="B186" s="822" t="s">
        <v>1104</v>
      </c>
      <c r="C186" s="822" t="s">
        <v>1111</v>
      </c>
      <c r="D186" s="823" t="s">
        <v>1803</v>
      </c>
      <c r="E186" s="824" t="s">
        <v>1124</v>
      </c>
      <c r="F186" s="822" t="s">
        <v>1107</v>
      </c>
      <c r="G186" s="822" t="s">
        <v>1251</v>
      </c>
      <c r="H186" s="822" t="s">
        <v>329</v>
      </c>
      <c r="I186" s="822" t="s">
        <v>1518</v>
      </c>
      <c r="J186" s="822" t="s">
        <v>1519</v>
      </c>
      <c r="K186" s="822" t="s">
        <v>1520</v>
      </c>
      <c r="L186" s="825">
        <v>485.57</v>
      </c>
      <c r="M186" s="825">
        <v>5341.2699999999995</v>
      </c>
      <c r="N186" s="822">
        <v>11</v>
      </c>
      <c r="O186" s="826">
        <v>2</v>
      </c>
      <c r="P186" s="825">
        <v>4855.7</v>
      </c>
      <c r="Q186" s="827">
        <v>0.90909090909090917</v>
      </c>
      <c r="R186" s="822">
        <v>10</v>
      </c>
      <c r="S186" s="827">
        <v>0.90909090909090906</v>
      </c>
      <c r="T186" s="826">
        <v>1</v>
      </c>
      <c r="U186" s="828">
        <v>0.5</v>
      </c>
    </row>
    <row r="187" spans="1:21" ht="14.45" customHeight="1" x14ac:dyDescent="0.2">
      <c r="A187" s="821">
        <v>9</v>
      </c>
      <c r="B187" s="822" t="s">
        <v>1104</v>
      </c>
      <c r="C187" s="822" t="s">
        <v>1111</v>
      </c>
      <c r="D187" s="823" t="s">
        <v>1803</v>
      </c>
      <c r="E187" s="824" t="s">
        <v>1129</v>
      </c>
      <c r="F187" s="822" t="s">
        <v>1105</v>
      </c>
      <c r="G187" s="822" t="s">
        <v>1521</v>
      </c>
      <c r="H187" s="822" t="s">
        <v>329</v>
      </c>
      <c r="I187" s="822" t="s">
        <v>1522</v>
      </c>
      <c r="J187" s="822" t="s">
        <v>1523</v>
      </c>
      <c r="K187" s="822" t="s">
        <v>1524</v>
      </c>
      <c r="L187" s="825">
        <v>80.19</v>
      </c>
      <c r="M187" s="825">
        <v>80.19</v>
      </c>
      <c r="N187" s="822">
        <v>1</v>
      </c>
      <c r="O187" s="826">
        <v>1</v>
      </c>
      <c r="P187" s="825">
        <v>80.19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9</v>
      </c>
      <c r="B188" s="822" t="s">
        <v>1104</v>
      </c>
      <c r="C188" s="822" t="s">
        <v>1111</v>
      </c>
      <c r="D188" s="823" t="s">
        <v>1803</v>
      </c>
      <c r="E188" s="824" t="s">
        <v>1129</v>
      </c>
      <c r="F188" s="822" t="s">
        <v>1105</v>
      </c>
      <c r="G188" s="822" t="s">
        <v>1285</v>
      </c>
      <c r="H188" s="822" t="s">
        <v>329</v>
      </c>
      <c r="I188" s="822" t="s">
        <v>1525</v>
      </c>
      <c r="J188" s="822" t="s">
        <v>1526</v>
      </c>
      <c r="K188" s="822" t="s">
        <v>1527</v>
      </c>
      <c r="L188" s="825">
        <v>80.760000000000005</v>
      </c>
      <c r="M188" s="825">
        <v>80.760000000000005</v>
      </c>
      <c r="N188" s="822">
        <v>1</v>
      </c>
      <c r="O188" s="826">
        <v>1</v>
      </c>
      <c r="P188" s="825">
        <v>80.760000000000005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9</v>
      </c>
      <c r="B189" s="822" t="s">
        <v>1104</v>
      </c>
      <c r="C189" s="822" t="s">
        <v>1111</v>
      </c>
      <c r="D189" s="823" t="s">
        <v>1803</v>
      </c>
      <c r="E189" s="824" t="s">
        <v>1129</v>
      </c>
      <c r="F189" s="822" t="s">
        <v>1105</v>
      </c>
      <c r="G189" s="822" t="s">
        <v>1293</v>
      </c>
      <c r="H189" s="822" t="s">
        <v>329</v>
      </c>
      <c r="I189" s="822" t="s">
        <v>1528</v>
      </c>
      <c r="J189" s="822" t="s">
        <v>1529</v>
      </c>
      <c r="K189" s="822" t="s">
        <v>1530</v>
      </c>
      <c r="L189" s="825">
        <v>93.49</v>
      </c>
      <c r="M189" s="825">
        <v>93.49</v>
      </c>
      <c r="N189" s="822">
        <v>1</v>
      </c>
      <c r="O189" s="826">
        <v>1</v>
      </c>
      <c r="P189" s="825">
        <v>93.49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9</v>
      </c>
      <c r="B190" s="822" t="s">
        <v>1104</v>
      </c>
      <c r="C190" s="822" t="s">
        <v>1111</v>
      </c>
      <c r="D190" s="823" t="s">
        <v>1803</v>
      </c>
      <c r="E190" s="824" t="s">
        <v>1129</v>
      </c>
      <c r="F190" s="822" t="s">
        <v>1105</v>
      </c>
      <c r="G190" s="822" t="s">
        <v>1297</v>
      </c>
      <c r="H190" s="822" t="s">
        <v>329</v>
      </c>
      <c r="I190" s="822" t="s">
        <v>1531</v>
      </c>
      <c r="J190" s="822" t="s">
        <v>748</v>
      </c>
      <c r="K190" s="822" t="s">
        <v>1532</v>
      </c>
      <c r="L190" s="825">
        <v>92.85</v>
      </c>
      <c r="M190" s="825">
        <v>92.85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9</v>
      </c>
      <c r="B191" s="822" t="s">
        <v>1104</v>
      </c>
      <c r="C191" s="822" t="s">
        <v>1111</v>
      </c>
      <c r="D191" s="823" t="s">
        <v>1803</v>
      </c>
      <c r="E191" s="824" t="s">
        <v>1129</v>
      </c>
      <c r="F191" s="822" t="s">
        <v>1105</v>
      </c>
      <c r="G191" s="822" t="s">
        <v>1304</v>
      </c>
      <c r="H191" s="822" t="s">
        <v>329</v>
      </c>
      <c r="I191" s="822" t="s">
        <v>1305</v>
      </c>
      <c r="J191" s="822" t="s">
        <v>642</v>
      </c>
      <c r="K191" s="822" t="s">
        <v>643</v>
      </c>
      <c r="L191" s="825">
        <v>105.63</v>
      </c>
      <c r="M191" s="825">
        <v>211.26</v>
      </c>
      <c r="N191" s="822">
        <v>2</v>
      </c>
      <c r="O191" s="826">
        <v>1</v>
      </c>
      <c r="P191" s="825">
        <v>105.63</v>
      </c>
      <c r="Q191" s="827">
        <v>0.5</v>
      </c>
      <c r="R191" s="822">
        <v>1</v>
      </c>
      <c r="S191" s="827">
        <v>0.5</v>
      </c>
      <c r="T191" s="826">
        <v>0.5</v>
      </c>
      <c r="U191" s="828">
        <v>0.5</v>
      </c>
    </row>
    <row r="192" spans="1:21" ht="14.45" customHeight="1" x14ac:dyDescent="0.2">
      <c r="A192" s="821">
        <v>9</v>
      </c>
      <c r="B192" s="822" t="s">
        <v>1104</v>
      </c>
      <c r="C192" s="822" t="s">
        <v>1111</v>
      </c>
      <c r="D192" s="823" t="s">
        <v>1803</v>
      </c>
      <c r="E192" s="824" t="s">
        <v>1129</v>
      </c>
      <c r="F192" s="822" t="s">
        <v>1105</v>
      </c>
      <c r="G192" s="822" t="s">
        <v>1533</v>
      </c>
      <c r="H192" s="822" t="s">
        <v>329</v>
      </c>
      <c r="I192" s="822" t="s">
        <v>1534</v>
      </c>
      <c r="J192" s="822" t="s">
        <v>1535</v>
      </c>
      <c r="K192" s="822" t="s">
        <v>1536</v>
      </c>
      <c r="L192" s="825">
        <v>79.64</v>
      </c>
      <c r="M192" s="825">
        <v>79.64</v>
      </c>
      <c r="N192" s="822">
        <v>1</v>
      </c>
      <c r="O192" s="826">
        <v>1</v>
      </c>
      <c r="P192" s="825">
        <v>79.64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9</v>
      </c>
      <c r="B193" s="822" t="s">
        <v>1104</v>
      </c>
      <c r="C193" s="822" t="s">
        <v>1111</v>
      </c>
      <c r="D193" s="823" t="s">
        <v>1803</v>
      </c>
      <c r="E193" s="824" t="s">
        <v>1129</v>
      </c>
      <c r="F193" s="822" t="s">
        <v>1105</v>
      </c>
      <c r="G193" s="822" t="s">
        <v>1170</v>
      </c>
      <c r="H193" s="822" t="s">
        <v>329</v>
      </c>
      <c r="I193" s="822" t="s">
        <v>1171</v>
      </c>
      <c r="J193" s="822" t="s">
        <v>667</v>
      </c>
      <c r="K193" s="822" t="s">
        <v>668</v>
      </c>
      <c r="L193" s="825">
        <v>49.04</v>
      </c>
      <c r="M193" s="825">
        <v>49.04</v>
      </c>
      <c r="N193" s="822">
        <v>1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9</v>
      </c>
      <c r="B194" s="822" t="s">
        <v>1104</v>
      </c>
      <c r="C194" s="822" t="s">
        <v>1111</v>
      </c>
      <c r="D194" s="823" t="s">
        <v>1803</v>
      </c>
      <c r="E194" s="824" t="s">
        <v>1129</v>
      </c>
      <c r="F194" s="822" t="s">
        <v>1105</v>
      </c>
      <c r="G194" s="822" t="s">
        <v>1251</v>
      </c>
      <c r="H194" s="822" t="s">
        <v>329</v>
      </c>
      <c r="I194" s="822" t="s">
        <v>1508</v>
      </c>
      <c r="J194" s="822" t="s">
        <v>1253</v>
      </c>
      <c r="K194" s="822"/>
      <c r="L194" s="825">
        <v>0</v>
      </c>
      <c r="M194" s="825">
        <v>0</v>
      </c>
      <c r="N194" s="822">
        <v>8</v>
      </c>
      <c r="O194" s="826">
        <v>2</v>
      </c>
      <c r="P194" s="825">
        <v>0</v>
      </c>
      <c r="Q194" s="827"/>
      <c r="R194" s="822">
        <v>3</v>
      </c>
      <c r="S194" s="827">
        <v>0.375</v>
      </c>
      <c r="T194" s="826">
        <v>1</v>
      </c>
      <c r="U194" s="828">
        <v>0.5</v>
      </c>
    </row>
    <row r="195" spans="1:21" ht="14.45" customHeight="1" x14ac:dyDescent="0.2">
      <c r="A195" s="821">
        <v>9</v>
      </c>
      <c r="B195" s="822" t="s">
        <v>1104</v>
      </c>
      <c r="C195" s="822" t="s">
        <v>1111</v>
      </c>
      <c r="D195" s="823" t="s">
        <v>1803</v>
      </c>
      <c r="E195" s="824" t="s">
        <v>1129</v>
      </c>
      <c r="F195" s="822" t="s">
        <v>1105</v>
      </c>
      <c r="G195" s="822" t="s">
        <v>1326</v>
      </c>
      <c r="H195" s="822" t="s">
        <v>329</v>
      </c>
      <c r="I195" s="822" t="s">
        <v>1327</v>
      </c>
      <c r="J195" s="822" t="s">
        <v>1328</v>
      </c>
      <c r="K195" s="822" t="s">
        <v>1329</v>
      </c>
      <c r="L195" s="825">
        <v>16.079999999999998</v>
      </c>
      <c r="M195" s="825">
        <v>16.079999999999998</v>
      </c>
      <c r="N195" s="822">
        <v>1</v>
      </c>
      <c r="O195" s="826">
        <v>1</v>
      </c>
      <c r="P195" s="825">
        <v>16.079999999999998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9</v>
      </c>
      <c r="B196" s="822" t="s">
        <v>1104</v>
      </c>
      <c r="C196" s="822" t="s">
        <v>1111</v>
      </c>
      <c r="D196" s="823" t="s">
        <v>1803</v>
      </c>
      <c r="E196" s="824" t="s">
        <v>1129</v>
      </c>
      <c r="F196" s="822" t="s">
        <v>1105</v>
      </c>
      <c r="G196" s="822" t="s">
        <v>1194</v>
      </c>
      <c r="H196" s="822" t="s">
        <v>329</v>
      </c>
      <c r="I196" s="822" t="s">
        <v>1537</v>
      </c>
      <c r="J196" s="822" t="s">
        <v>1196</v>
      </c>
      <c r="K196" s="822" t="s">
        <v>1538</v>
      </c>
      <c r="L196" s="825">
        <v>38.5</v>
      </c>
      <c r="M196" s="825">
        <v>38.5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9</v>
      </c>
      <c r="B197" s="822" t="s">
        <v>1104</v>
      </c>
      <c r="C197" s="822" t="s">
        <v>1111</v>
      </c>
      <c r="D197" s="823" t="s">
        <v>1803</v>
      </c>
      <c r="E197" s="824" t="s">
        <v>1129</v>
      </c>
      <c r="F197" s="822" t="s">
        <v>1105</v>
      </c>
      <c r="G197" s="822" t="s">
        <v>1198</v>
      </c>
      <c r="H197" s="822" t="s">
        <v>329</v>
      </c>
      <c r="I197" s="822" t="s">
        <v>1199</v>
      </c>
      <c r="J197" s="822" t="s">
        <v>834</v>
      </c>
      <c r="K197" s="822" t="s">
        <v>1200</v>
      </c>
      <c r="L197" s="825">
        <v>36.54</v>
      </c>
      <c r="M197" s="825">
        <v>328.85999999999996</v>
      </c>
      <c r="N197" s="822">
        <v>9</v>
      </c>
      <c r="O197" s="826">
        <v>8</v>
      </c>
      <c r="P197" s="825">
        <v>73.08</v>
      </c>
      <c r="Q197" s="827">
        <v>0.22222222222222224</v>
      </c>
      <c r="R197" s="822">
        <v>2</v>
      </c>
      <c r="S197" s="827">
        <v>0.22222222222222221</v>
      </c>
      <c r="T197" s="826">
        <v>1</v>
      </c>
      <c r="U197" s="828">
        <v>0.125</v>
      </c>
    </row>
    <row r="198" spans="1:21" ht="14.45" customHeight="1" x14ac:dyDescent="0.2">
      <c r="A198" s="821">
        <v>9</v>
      </c>
      <c r="B198" s="822" t="s">
        <v>1104</v>
      </c>
      <c r="C198" s="822" t="s">
        <v>1111</v>
      </c>
      <c r="D198" s="823" t="s">
        <v>1803</v>
      </c>
      <c r="E198" s="824" t="s">
        <v>1129</v>
      </c>
      <c r="F198" s="822" t="s">
        <v>1105</v>
      </c>
      <c r="G198" s="822" t="s">
        <v>1539</v>
      </c>
      <c r="H198" s="822" t="s">
        <v>329</v>
      </c>
      <c r="I198" s="822" t="s">
        <v>1540</v>
      </c>
      <c r="J198" s="822" t="s">
        <v>1541</v>
      </c>
      <c r="K198" s="822" t="s">
        <v>1542</v>
      </c>
      <c r="L198" s="825">
        <v>57.48</v>
      </c>
      <c r="M198" s="825">
        <v>57.48</v>
      </c>
      <c r="N198" s="822">
        <v>1</v>
      </c>
      <c r="O198" s="826">
        <v>1</v>
      </c>
      <c r="P198" s="825">
        <v>57.48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9</v>
      </c>
      <c r="B199" s="822" t="s">
        <v>1104</v>
      </c>
      <c r="C199" s="822" t="s">
        <v>1111</v>
      </c>
      <c r="D199" s="823" t="s">
        <v>1803</v>
      </c>
      <c r="E199" s="824" t="s">
        <v>1129</v>
      </c>
      <c r="F199" s="822" t="s">
        <v>1105</v>
      </c>
      <c r="G199" s="822" t="s">
        <v>1205</v>
      </c>
      <c r="H199" s="822" t="s">
        <v>329</v>
      </c>
      <c r="I199" s="822" t="s">
        <v>1543</v>
      </c>
      <c r="J199" s="822" t="s">
        <v>1544</v>
      </c>
      <c r="K199" s="822" t="s">
        <v>1545</v>
      </c>
      <c r="L199" s="825">
        <v>176.32</v>
      </c>
      <c r="M199" s="825">
        <v>176.32</v>
      </c>
      <c r="N199" s="822">
        <v>1</v>
      </c>
      <c r="O199" s="826">
        <v>1</v>
      </c>
      <c r="P199" s="825">
        <v>176.32</v>
      </c>
      <c r="Q199" s="827">
        <v>1</v>
      </c>
      <c r="R199" s="822">
        <v>1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9</v>
      </c>
      <c r="B200" s="822" t="s">
        <v>1104</v>
      </c>
      <c r="C200" s="822" t="s">
        <v>1111</v>
      </c>
      <c r="D200" s="823" t="s">
        <v>1803</v>
      </c>
      <c r="E200" s="824" t="s">
        <v>1129</v>
      </c>
      <c r="F200" s="822" t="s">
        <v>1105</v>
      </c>
      <c r="G200" s="822" t="s">
        <v>1342</v>
      </c>
      <c r="H200" s="822" t="s">
        <v>329</v>
      </c>
      <c r="I200" s="822" t="s">
        <v>1456</v>
      </c>
      <c r="J200" s="822" t="s">
        <v>1457</v>
      </c>
      <c r="K200" s="822" t="s">
        <v>1458</v>
      </c>
      <c r="L200" s="825">
        <v>54.18</v>
      </c>
      <c r="M200" s="825">
        <v>54.18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9</v>
      </c>
      <c r="B201" s="822" t="s">
        <v>1104</v>
      </c>
      <c r="C201" s="822" t="s">
        <v>1111</v>
      </c>
      <c r="D201" s="823" t="s">
        <v>1803</v>
      </c>
      <c r="E201" s="824" t="s">
        <v>1129</v>
      </c>
      <c r="F201" s="822" t="s">
        <v>1105</v>
      </c>
      <c r="G201" s="822" t="s">
        <v>1546</v>
      </c>
      <c r="H201" s="822" t="s">
        <v>329</v>
      </c>
      <c r="I201" s="822" t="s">
        <v>1547</v>
      </c>
      <c r="J201" s="822" t="s">
        <v>754</v>
      </c>
      <c r="K201" s="822" t="s">
        <v>1386</v>
      </c>
      <c r="L201" s="825">
        <v>75.819999999999993</v>
      </c>
      <c r="M201" s="825">
        <v>75.819999999999993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9</v>
      </c>
      <c r="B202" s="822" t="s">
        <v>1104</v>
      </c>
      <c r="C202" s="822" t="s">
        <v>1111</v>
      </c>
      <c r="D202" s="823" t="s">
        <v>1803</v>
      </c>
      <c r="E202" s="824" t="s">
        <v>1129</v>
      </c>
      <c r="F202" s="822" t="s">
        <v>1105</v>
      </c>
      <c r="G202" s="822" t="s">
        <v>1481</v>
      </c>
      <c r="H202" s="822" t="s">
        <v>697</v>
      </c>
      <c r="I202" s="822" t="s">
        <v>1083</v>
      </c>
      <c r="J202" s="822" t="s">
        <v>901</v>
      </c>
      <c r="K202" s="822" t="s">
        <v>902</v>
      </c>
      <c r="L202" s="825">
        <v>63.75</v>
      </c>
      <c r="M202" s="825">
        <v>63.75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9</v>
      </c>
      <c r="B203" s="822" t="s">
        <v>1104</v>
      </c>
      <c r="C203" s="822" t="s">
        <v>1111</v>
      </c>
      <c r="D203" s="823" t="s">
        <v>1803</v>
      </c>
      <c r="E203" s="824" t="s">
        <v>1129</v>
      </c>
      <c r="F203" s="822" t="s">
        <v>1105</v>
      </c>
      <c r="G203" s="822" t="s">
        <v>1481</v>
      </c>
      <c r="H203" s="822" t="s">
        <v>329</v>
      </c>
      <c r="I203" s="822" t="s">
        <v>1548</v>
      </c>
      <c r="J203" s="822" t="s">
        <v>1549</v>
      </c>
      <c r="K203" s="822" t="s">
        <v>1550</v>
      </c>
      <c r="L203" s="825">
        <v>25.5</v>
      </c>
      <c r="M203" s="825">
        <v>25.5</v>
      </c>
      <c r="N203" s="822">
        <v>1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9</v>
      </c>
      <c r="B204" s="822" t="s">
        <v>1104</v>
      </c>
      <c r="C204" s="822" t="s">
        <v>1111</v>
      </c>
      <c r="D204" s="823" t="s">
        <v>1803</v>
      </c>
      <c r="E204" s="824" t="s">
        <v>1129</v>
      </c>
      <c r="F204" s="822" t="s">
        <v>1105</v>
      </c>
      <c r="G204" s="822" t="s">
        <v>1248</v>
      </c>
      <c r="H204" s="822" t="s">
        <v>697</v>
      </c>
      <c r="I204" s="822" t="s">
        <v>1497</v>
      </c>
      <c r="J204" s="822" t="s">
        <v>1412</v>
      </c>
      <c r="K204" s="822" t="s">
        <v>1398</v>
      </c>
      <c r="L204" s="825">
        <v>72.27</v>
      </c>
      <c r="M204" s="825">
        <v>1806.75</v>
      </c>
      <c r="N204" s="822">
        <v>25</v>
      </c>
      <c r="O204" s="826">
        <v>2</v>
      </c>
      <c r="P204" s="825">
        <v>722.69999999999993</v>
      </c>
      <c r="Q204" s="827">
        <v>0.39999999999999997</v>
      </c>
      <c r="R204" s="822">
        <v>10</v>
      </c>
      <c r="S204" s="827">
        <v>0.4</v>
      </c>
      <c r="T204" s="826">
        <v>1</v>
      </c>
      <c r="U204" s="828">
        <v>0.5</v>
      </c>
    </row>
    <row r="205" spans="1:21" ht="14.45" customHeight="1" x14ac:dyDescent="0.2">
      <c r="A205" s="821">
        <v>9</v>
      </c>
      <c r="B205" s="822" t="s">
        <v>1104</v>
      </c>
      <c r="C205" s="822" t="s">
        <v>1111</v>
      </c>
      <c r="D205" s="823" t="s">
        <v>1803</v>
      </c>
      <c r="E205" s="824" t="s">
        <v>1129</v>
      </c>
      <c r="F205" s="822" t="s">
        <v>1105</v>
      </c>
      <c r="G205" s="822" t="s">
        <v>1248</v>
      </c>
      <c r="H205" s="822" t="s">
        <v>697</v>
      </c>
      <c r="I205" s="822" t="s">
        <v>1498</v>
      </c>
      <c r="J205" s="822" t="s">
        <v>1410</v>
      </c>
      <c r="K205" s="822" t="s">
        <v>1398</v>
      </c>
      <c r="L205" s="825">
        <v>72.27</v>
      </c>
      <c r="M205" s="825">
        <v>1806.75</v>
      </c>
      <c r="N205" s="822">
        <v>25</v>
      </c>
      <c r="O205" s="826">
        <v>2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9</v>
      </c>
      <c r="B206" s="822" t="s">
        <v>1104</v>
      </c>
      <c r="C206" s="822" t="s">
        <v>1111</v>
      </c>
      <c r="D206" s="823" t="s">
        <v>1803</v>
      </c>
      <c r="E206" s="824" t="s">
        <v>1129</v>
      </c>
      <c r="F206" s="822" t="s">
        <v>1105</v>
      </c>
      <c r="G206" s="822" t="s">
        <v>1248</v>
      </c>
      <c r="H206" s="822" t="s">
        <v>697</v>
      </c>
      <c r="I206" s="822" t="s">
        <v>1499</v>
      </c>
      <c r="J206" s="822" t="s">
        <v>1406</v>
      </c>
      <c r="K206" s="822" t="s">
        <v>1398</v>
      </c>
      <c r="L206" s="825">
        <v>72.27</v>
      </c>
      <c r="M206" s="825">
        <v>1806.75</v>
      </c>
      <c r="N206" s="822">
        <v>25</v>
      </c>
      <c r="O206" s="826">
        <v>2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9</v>
      </c>
      <c r="B207" s="822" t="s">
        <v>1104</v>
      </c>
      <c r="C207" s="822" t="s">
        <v>1111</v>
      </c>
      <c r="D207" s="823" t="s">
        <v>1803</v>
      </c>
      <c r="E207" s="824" t="s">
        <v>1129</v>
      </c>
      <c r="F207" s="822" t="s">
        <v>1105</v>
      </c>
      <c r="G207" s="822" t="s">
        <v>1248</v>
      </c>
      <c r="H207" s="822" t="s">
        <v>697</v>
      </c>
      <c r="I207" s="822" t="s">
        <v>1500</v>
      </c>
      <c r="J207" s="822" t="s">
        <v>1414</v>
      </c>
      <c r="K207" s="822" t="s">
        <v>1398</v>
      </c>
      <c r="L207" s="825">
        <v>72.27</v>
      </c>
      <c r="M207" s="825">
        <v>722.69999999999993</v>
      </c>
      <c r="N207" s="822">
        <v>10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9</v>
      </c>
      <c r="B208" s="822" t="s">
        <v>1104</v>
      </c>
      <c r="C208" s="822" t="s">
        <v>1111</v>
      </c>
      <c r="D208" s="823" t="s">
        <v>1803</v>
      </c>
      <c r="E208" s="824" t="s">
        <v>1129</v>
      </c>
      <c r="F208" s="822" t="s">
        <v>1105</v>
      </c>
      <c r="G208" s="822" t="s">
        <v>1248</v>
      </c>
      <c r="H208" s="822" t="s">
        <v>329</v>
      </c>
      <c r="I208" s="822" t="s">
        <v>1099</v>
      </c>
      <c r="J208" s="822" t="s">
        <v>940</v>
      </c>
      <c r="K208" s="822" t="s">
        <v>934</v>
      </c>
      <c r="L208" s="825">
        <v>294.81</v>
      </c>
      <c r="M208" s="825">
        <v>3242.91</v>
      </c>
      <c r="N208" s="822">
        <v>11</v>
      </c>
      <c r="O208" s="826">
        <v>5.5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9</v>
      </c>
      <c r="B209" s="822" t="s">
        <v>1104</v>
      </c>
      <c r="C209" s="822" t="s">
        <v>1111</v>
      </c>
      <c r="D209" s="823" t="s">
        <v>1803</v>
      </c>
      <c r="E209" s="824" t="s">
        <v>1129</v>
      </c>
      <c r="F209" s="822" t="s">
        <v>1105</v>
      </c>
      <c r="G209" s="822" t="s">
        <v>1248</v>
      </c>
      <c r="H209" s="822" t="s">
        <v>329</v>
      </c>
      <c r="I209" s="822" t="s">
        <v>1100</v>
      </c>
      <c r="J209" s="822" t="s">
        <v>922</v>
      </c>
      <c r="K209" s="822" t="s">
        <v>923</v>
      </c>
      <c r="L209" s="825">
        <v>2635.97</v>
      </c>
      <c r="M209" s="825">
        <v>108074.77000000002</v>
      </c>
      <c r="N209" s="822">
        <v>41</v>
      </c>
      <c r="O209" s="826">
        <v>13</v>
      </c>
      <c r="P209" s="825">
        <v>2635.97</v>
      </c>
      <c r="Q209" s="827">
        <v>2.4390243902439018E-2</v>
      </c>
      <c r="R209" s="822">
        <v>1</v>
      </c>
      <c r="S209" s="827">
        <v>2.4390243902439025E-2</v>
      </c>
      <c r="T209" s="826">
        <v>1</v>
      </c>
      <c r="U209" s="828">
        <v>7.6923076923076927E-2</v>
      </c>
    </row>
    <row r="210" spans="1:21" ht="14.45" customHeight="1" x14ac:dyDescent="0.2">
      <c r="A210" s="821">
        <v>9</v>
      </c>
      <c r="B210" s="822" t="s">
        <v>1104</v>
      </c>
      <c r="C210" s="822" t="s">
        <v>1111</v>
      </c>
      <c r="D210" s="823" t="s">
        <v>1803</v>
      </c>
      <c r="E210" s="824" t="s">
        <v>1129</v>
      </c>
      <c r="F210" s="822" t="s">
        <v>1105</v>
      </c>
      <c r="G210" s="822" t="s">
        <v>1248</v>
      </c>
      <c r="H210" s="822" t="s">
        <v>329</v>
      </c>
      <c r="I210" s="822" t="s">
        <v>1405</v>
      </c>
      <c r="J210" s="822" t="s">
        <v>1406</v>
      </c>
      <c r="K210" s="822" t="s">
        <v>1407</v>
      </c>
      <c r="L210" s="825">
        <v>289.07</v>
      </c>
      <c r="M210" s="825">
        <v>12140.94</v>
      </c>
      <c r="N210" s="822">
        <v>42</v>
      </c>
      <c r="O210" s="826">
        <v>7</v>
      </c>
      <c r="P210" s="825">
        <v>10695.59</v>
      </c>
      <c r="Q210" s="827">
        <v>0.88095238095238093</v>
      </c>
      <c r="R210" s="822">
        <v>37</v>
      </c>
      <c r="S210" s="827">
        <v>0.88095238095238093</v>
      </c>
      <c r="T210" s="826">
        <v>5.5</v>
      </c>
      <c r="U210" s="828">
        <v>0.7857142857142857</v>
      </c>
    </row>
    <row r="211" spans="1:21" ht="14.45" customHeight="1" x14ac:dyDescent="0.2">
      <c r="A211" s="821">
        <v>9</v>
      </c>
      <c r="B211" s="822" t="s">
        <v>1104</v>
      </c>
      <c r="C211" s="822" t="s">
        <v>1111</v>
      </c>
      <c r="D211" s="823" t="s">
        <v>1803</v>
      </c>
      <c r="E211" s="824" t="s">
        <v>1129</v>
      </c>
      <c r="F211" s="822" t="s">
        <v>1105</v>
      </c>
      <c r="G211" s="822" t="s">
        <v>1248</v>
      </c>
      <c r="H211" s="822" t="s">
        <v>329</v>
      </c>
      <c r="I211" s="822" t="s">
        <v>1408</v>
      </c>
      <c r="J211" s="822" t="s">
        <v>1397</v>
      </c>
      <c r="K211" s="822" t="s">
        <v>1407</v>
      </c>
      <c r="L211" s="825">
        <v>289.07</v>
      </c>
      <c r="M211" s="825">
        <v>7226.75</v>
      </c>
      <c r="N211" s="822">
        <v>25</v>
      </c>
      <c r="O211" s="826">
        <v>4</v>
      </c>
      <c r="P211" s="825">
        <v>5492.33</v>
      </c>
      <c r="Q211" s="827">
        <v>0.76</v>
      </c>
      <c r="R211" s="822">
        <v>19</v>
      </c>
      <c r="S211" s="827">
        <v>0.76</v>
      </c>
      <c r="T211" s="826">
        <v>2.5</v>
      </c>
      <c r="U211" s="828">
        <v>0.625</v>
      </c>
    </row>
    <row r="212" spans="1:21" ht="14.45" customHeight="1" x14ac:dyDescent="0.2">
      <c r="A212" s="821">
        <v>9</v>
      </c>
      <c r="B212" s="822" t="s">
        <v>1104</v>
      </c>
      <c r="C212" s="822" t="s">
        <v>1111</v>
      </c>
      <c r="D212" s="823" t="s">
        <v>1803</v>
      </c>
      <c r="E212" s="824" t="s">
        <v>1129</v>
      </c>
      <c r="F212" s="822" t="s">
        <v>1105</v>
      </c>
      <c r="G212" s="822" t="s">
        <v>1248</v>
      </c>
      <c r="H212" s="822" t="s">
        <v>329</v>
      </c>
      <c r="I212" s="822" t="s">
        <v>1409</v>
      </c>
      <c r="J212" s="822" t="s">
        <v>1410</v>
      </c>
      <c r="K212" s="822" t="s">
        <v>1407</v>
      </c>
      <c r="L212" s="825">
        <v>289.07</v>
      </c>
      <c r="M212" s="825">
        <v>12140.94</v>
      </c>
      <c r="N212" s="822">
        <v>42</v>
      </c>
      <c r="O212" s="826">
        <v>7</v>
      </c>
      <c r="P212" s="825">
        <v>10695.59</v>
      </c>
      <c r="Q212" s="827">
        <v>0.88095238095238093</v>
      </c>
      <c r="R212" s="822">
        <v>37</v>
      </c>
      <c r="S212" s="827">
        <v>0.88095238095238093</v>
      </c>
      <c r="T212" s="826">
        <v>5.5</v>
      </c>
      <c r="U212" s="828">
        <v>0.7857142857142857</v>
      </c>
    </row>
    <row r="213" spans="1:21" ht="14.45" customHeight="1" x14ac:dyDescent="0.2">
      <c r="A213" s="821">
        <v>9</v>
      </c>
      <c r="B213" s="822" t="s">
        <v>1104</v>
      </c>
      <c r="C213" s="822" t="s">
        <v>1111</v>
      </c>
      <c r="D213" s="823" t="s">
        <v>1803</v>
      </c>
      <c r="E213" s="824" t="s">
        <v>1129</v>
      </c>
      <c r="F213" s="822" t="s">
        <v>1105</v>
      </c>
      <c r="G213" s="822" t="s">
        <v>1248</v>
      </c>
      <c r="H213" s="822" t="s">
        <v>329</v>
      </c>
      <c r="I213" s="822" t="s">
        <v>1411</v>
      </c>
      <c r="J213" s="822" t="s">
        <v>1412</v>
      </c>
      <c r="K213" s="822" t="s">
        <v>1407</v>
      </c>
      <c r="L213" s="825">
        <v>289.07</v>
      </c>
      <c r="M213" s="825">
        <v>12140.94</v>
      </c>
      <c r="N213" s="822">
        <v>42</v>
      </c>
      <c r="O213" s="826">
        <v>8</v>
      </c>
      <c r="P213" s="825">
        <v>10695.59</v>
      </c>
      <c r="Q213" s="827">
        <v>0.88095238095238093</v>
      </c>
      <c r="R213" s="822">
        <v>37</v>
      </c>
      <c r="S213" s="827">
        <v>0.88095238095238093</v>
      </c>
      <c r="T213" s="826">
        <v>6</v>
      </c>
      <c r="U213" s="828">
        <v>0.75</v>
      </c>
    </row>
    <row r="214" spans="1:21" ht="14.45" customHeight="1" x14ac:dyDescent="0.2">
      <c r="A214" s="821">
        <v>9</v>
      </c>
      <c r="B214" s="822" t="s">
        <v>1104</v>
      </c>
      <c r="C214" s="822" t="s">
        <v>1111</v>
      </c>
      <c r="D214" s="823" t="s">
        <v>1803</v>
      </c>
      <c r="E214" s="824" t="s">
        <v>1129</v>
      </c>
      <c r="F214" s="822" t="s">
        <v>1105</v>
      </c>
      <c r="G214" s="822" t="s">
        <v>1248</v>
      </c>
      <c r="H214" s="822" t="s">
        <v>329</v>
      </c>
      <c r="I214" s="822" t="s">
        <v>1413</v>
      </c>
      <c r="J214" s="822" t="s">
        <v>1414</v>
      </c>
      <c r="K214" s="822" t="s">
        <v>1407</v>
      </c>
      <c r="L214" s="825">
        <v>289.07</v>
      </c>
      <c r="M214" s="825">
        <v>5492.33</v>
      </c>
      <c r="N214" s="822">
        <v>19</v>
      </c>
      <c r="O214" s="826">
        <v>4</v>
      </c>
      <c r="P214" s="825">
        <v>3757.9100000000003</v>
      </c>
      <c r="Q214" s="827">
        <v>0.68421052631578949</v>
      </c>
      <c r="R214" s="822">
        <v>13</v>
      </c>
      <c r="S214" s="827">
        <v>0.68421052631578949</v>
      </c>
      <c r="T214" s="826">
        <v>1.5</v>
      </c>
      <c r="U214" s="828">
        <v>0.375</v>
      </c>
    </row>
    <row r="215" spans="1:21" ht="14.45" customHeight="1" x14ac:dyDescent="0.2">
      <c r="A215" s="821">
        <v>9</v>
      </c>
      <c r="B215" s="822" t="s">
        <v>1104</v>
      </c>
      <c r="C215" s="822" t="s">
        <v>1111</v>
      </c>
      <c r="D215" s="823" t="s">
        <v>1803</v>
      </c>
      <c r="E215" s="824" t="s">
        <v>1129</v>
      </c>
      <c r="F215" s="822" t="s">
        <v>1105</v>
      </c>
      <c r="G215" s="822" t="s">
        <v>1248</v>
      </c>
      <c r="H215" s="822" t="s">
        <v>329</v>
      </c>
      <c r="I215" s="822" t="s">
        <v>1551</v>
      </c>
      <c r="J215" s="822" t="s">
        <v>1552</v>
      </c>
      <c r="K215" s="822" t="s">
        <v>1418</v>
      </c>
      <c r="L215" s="825">
        <v>283.39999999999998</v>
      </c>
      <c r="M215" s="825">
        <v>1983.7999999999997</v>
      </c>
      <c r="N215" s="822">
        <v>7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9</v>
      </c>
      <c r="B216" s="822" t="s">
        <v>1104</v>
      </c>
      <c r="C216" s="822" t="s">
        <v>1111</v>
      </c>
      <c r="D216" s="823" t="s">
        <v>1803</v>
      </c>
      <c r="E216" s="824" t="s">
        <v>1129</v>
      </c>
      <c r="F216" s="822" t="s">
        <v>1105</v>
      </c>
      <c r="G216" s="822" t="s">
        <v>1248</v>
      </c>
      <c r="H216" s="822" t="s">
        <v>329</v>
      </c>
      <c r="I216" s="822" t="s">
        <v>1249</v>
      </c>
      <c r="J216" s="822" t="s">
        <v>1250</v>
      </c>
      <c r="K216" s="822" t="s">
        <v>1092</v>
      </c>
      <c r="L216" s="825">
        <v>294.81</v>
      </c>
      <c r="M216" s="825">
        <v>2358.48</v>
      </c>
      <c r="N216" s="822">
        <v>8</v>
      </c>
      <c r="O216" s="826">
        <v>2.5</v>
      </c>
      <c r="P216" s="825">
        <v>884.43000000000006</v>
      </c>
      <c r="Q216" s="827">
        <v>0.375</v>
      </c>
      <c r="R216" s="822">
        <v>3</v>
      </c>
      <c r="S216" s="827">
        <v>0.375</v>
      </c>
      <c r="T216" s="826">
        <v>1.5</v>
      </c>
      <c r="U216" s="828">
        <v>0.6</v>
      </c>
    </row>
    <row r="217" spans="1:21" ht="14.45" customHeight="1" x14ac:dyDescent="0.2">
      <c r="A217" s="821">
        <v>9</v>
      </c>
      <c r="B217" s="822" t="s">
        <v>1104</v>
      </c>
      <c r="C217" s="822" t="s">
        <v>1111</v>
      </c>
      <c r="D217" s="823" t="s">
        <v>1803</v>
      </c>
      <c r="E217" s="824" t="s">
        <v>1129</v>
      </c>
      <c r="F217" s="822" t="s">
        <v>1106</v>
      </c>
      <c r="G217" s="822" t="s">
        <v>1251</v>
      </c>
      <c r="H217" s="822" t="s">
        <v>329</v>
      </c>
      <c r="I217" s="822" t="s">
        <v>1254</v>
      </c>
      <c r="J217" s="822" t="s">
        <v>1253</v>
      </c>
      <c r="K217" s="822"/>
      <c r="L217" s="825">
        <v>0</v>
      </c>
      <c r="M217" s="825">
        <v>0</v>
      </c>
      <c r="N217" s="822">
        <v>1</v>
      </c>
      <c r="O217" s="826">
        <v>1</v>
      </c>
      <c r="P217" s="825"/>
      <c r="Q217" s="827"/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9</v>
      </c>
      <c r="B218" s="822" t="s">
        <v>1104</v>
      </c>
      <c r="C218" s="822" t="s">
        <v>1111</v>
      </c>
      <c r="D218" s="823" t="s">
        <v>1803</v>
      </c>
      <c r="E218" s="824" t="s">
        <v>1129</v>
      </c>
      <c r="F218" s="822" t="s">
        <v>1106</v>
      </c>
      <c r="G218" s="822" t="s">
        <v>1251</v>
      </c>
      <c r="H218" s="822" t="s">
        <v>329</v>
      </c>
      <c r="I218" s="822" t="s">
        <v>1427</v>
      </c>
      <c r="J218" s="822" t="s">
        <v>1253</v>
      </c>
      <c r="K218" s="822"/>
      <c r="L218" s="825">
        <v>0</v>
      </c>
      <c r="M218" s="825">
        <v>0</v>
      </c>
      <c r="N218" s="822">
        <v>7</v>
      </c>
      <c r="O218" s="826">
        <v>5</v>
      </c>
      <c r="P218" s="825">
        <v>0</v>
      </c>
      <c r="Q218" s="827"/>
      <c r="R218" s="822">
        <v>5</v>
      </c>
      <c r="S218" s="827">
        <v>0.7142857142857143</v>
      </c>
      <c r="T218" s="826">
        <v>4</v>
      </c>
      <c r="U218" s="828">
        <v>0.8</v>
      </c>
    </row>
    <row r="219" spans="1:21" ht="14.45" customHeight="1" x14ac:dyDescent="0.2">
      <c r="A219" s="821">
        <v>9</v>
      </c>
      <c r="B219" s="822" t="s">
        <v>1104</v>
      </c>
      <c r="C219" s="822" t="s">
        <v>1111</v>
      </c>
      <c r="D219" s="823" t="s">
        <v>1803</v>
      </c>
      <c r="E219" s="824" t="s">
        <v>1129</v>
      </c>
      <c r="F219" s="822" t="s">
        <v>1106</v>
      </c>
      <c r="G219" s="822" t="s">
        <v>1251</v>
      </c>
      <c r="H219" s="822" t="s">
        <v>329</v>
      </c>
      <c r="I219" s="822" t="s">
        <v>1257</v>
      </c>
      <c r="J219" s="822" t="s">
        <v>1253</v>
      </c>
      <c r="K219" s="822"/>
      <c r="L219" s="825">
        <v>0</v>
      </c>
      <c r="M219" s="825">
        <v>0</v>
      </c>
      <c r="N219" s="822">
        <v>1</v>
      </c>
      <c r="O219" s="826">
        <v>1</v>
      </c>
      <c r="P219" s="825"/>
      <c r="Q219" s="827"/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9</v>
      </c>
      <c r="B220" s="822" t="s">
        <v>1104</v>
      </c>
      <c r="C220" s="822" t="s">
        <v>1111</v>
      </c>
      <c r="D220" s="823" t="s">
        <v>1803</v>
      </c>
      <c r="E220" s="824" t="s">
        <v>1129</v>
      </c>
      <c r="F220" s="822" t="s">
        <v>1107</v>
      </c>
      <c r="G220" s="822" t="s">
        <v>1251</v>
      </c>
      <c r="H220" s="822" t="s">
        <v>329</v>
      </c>
      <c r="I220" s="822" t="s">
        <v>1553</v>
      </c>
      <c r="J220" s="822" t="s">
        <v>1253</v>
      </c>
      <c r="K220" s="822"/>
      <c r="L220" s="825">
        <v>0</v>
      </c>
      <c r="M220" s="825">
        <v>0</v>
      </c>
      <c r="N220" s="822">
        <v>1</v>
      </c>
      <c r="O220" s="826">
        <v>1</v>
      </c>
      <c r="P220" s="825">
        <v>0</v>
      </c>
      <c r="Q220" s="827"/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9</v>
      </c>
      <c r="B221" s="822" t="s">
        <v>1104</v>
      </c>
      <c r="C221" s="822" t="s">
        <v>1111</v>
      </c>
      <c r="D221" s="823" t="s">
        <v>1803</v>
      </c>
      <c r="E221" s="824" t="s">
        <v>1129</v>
      </c>
      <c r="F221" s="822" t="s">
        <v>1107</v>
      </c>
      <c r="G221" s="822" t="s">
        <v>1251</v>
      </c>
      <c r="H221" s="822" t="s">
        <v>329</v>
      </c>
      <c r="I221" s="822" t="s">
        <v>1508</v>
      </c>
      <c r="J221" s="822" t="s">
        <v>1253</v>
      </c>
      <c r="K221" s="822"/>
      <c r="L221" s="825">
        <v>0</v>
      </c>
      <c r="M221" s="825">
        <v>0</v>
      </c>
      <c r="N221" s="822">
        <v>1979</v>
      </c>
      <c r="O221" s="826">
        <v>21</v>
      </c>
      <c r="P221" s="825">
        <v>0</v>
      </c>
      <c r="Q221" s="827"/>
      <c r="R221" s="822">
        <v>10</v>
      </c>
      <c r="S221" s="827">
        <v>5.053057099545225E-3</v>
      </c>
      <c r="T221" s="826">
        <v>4</v>
      </c>
      <c r="U221" s="828">
        <v>0.19047619047619047</v>
      </c>
    </row>
    <row r="222" spans="1:21" ht="14.45" customHeight="1" x14ac:dyDescent="0.2">
      <c r="A222" s="821">
        <v>9</v>
      </c>
      <c r="B222" s="822" t="s">
        <v>1104</v>
      </c>
      <c r="C222" s="822" t="s">
        <v>1111</v>
      </c>
      <c r="D222" s="823" t="s">
        <v>1803</v>
      </c>
      <c r="E222" s="824" t="s">
        <v>1129</v>
      </c>
      <c r="F222" s="822" t="s">
        <v>1107</v>
      </c>
      <c r="G222" s="822" t="s">
        <v>1251</v>
      </c>
      <c r="H222" s="822" t="s">
        <v>329</v>
      </c>
      <c r="I222" s="822" t="s">
        <v>1554</v>
      </c>
      <c r="J222" s="822" t="s">
        <v>1253</v>
      </c>
      <c r="K222" s="822"/>
      <c r="L222" s="825">
        <v>0</v>
      </c>
      <c r="M222" s="825">
        <v>0</v>
      </c>
      <c r="N222" s="822">
        <v>1</v>
      </c>
      <c r="O222" s="826">
        <v>1</v>
      </c>
      <c r="P222" s="825">
        <v>0</v>
      </c>
      <c r="Q222" s="827"/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9</v>
      </c>
      <c r="B223" s="822" t="s">
        <v>1104</v>
      </c>
      <c r="C223" s="822" t="s">
        <v>1111</v>
      </c>
      <c r="D223" s="823" t="s">
        <v>1803</v>
      </c>
      <c r="E223" s="824" t="s">
        <v>1129</v>
      </c>
      <c r="F223" s="822" t="s">
        <v>1107</v>
      </c>
      <c r="G223" s="822" t="s">
        <v>1251</v>
      </c>
      <c r="H223" s="822" t="s">
        <v>329</v>
      </c>
      <c r="I223" s="822" t="s">
        <v>1555</v>
      </c>
      <c r="J223" s="822" t="s">
        <v>1253</v>
      </c>
      <c r="K223" s="822"/>
      <c r="L223" s="825">
        <v>0</v>
      </c>
      <c r="M223" s="825">
        <v>0</v>
      </c>
      <c r="N223" s="822">
        <v>3</v>
      </c>
      <c r="O223" s="826">
        <v>1</v>
      </c>
      <c r="P223" s="825">
        <v>0</v>
      </c>
      <c r="Q223" s="827"/>
      <c r="R223" s="822">
        <v>3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9</v>
      </c>
      <c r="B224" s="822" t="s">
        <v>1104</v>
      </c>
      <c r="C224" s="822" t="s">
        <v>1111</v>
      </c>
      <c r="D224" s="823" t="s">
        <v>1803</v>
      </c>
      <c r="E224" s="824" t="s">
        <v>1129</v>
      </c>
      <c r="F224" s="822" t="s">
        <v>1107</v>
      </c>
      <c r="G224" s="822" t="s">
        <v>1251</v>
      </c>
      <c r="H224" s="822" t="s">
        <v>329</v>
      </c>
      <c r="I224" s="822" t="s">
        <v>1556</v>
      </c>
      <c r="J224" s="822" t="s">
        <v>1557</v>
      </c>
      <c r="K224" s="822" t="s">
        <v>1558</v>
      </c>
      <c r="L224" s="825">
        <v>260.42</v>
      </c>
      <c r="M224" s="825">
        <v>1041.68</v>
      </c>
      <c r="N224" s="822">
        <v>4</v>
      </c>
      <c r="O224" s="826">
        <v>4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9</v>
      </c>
      <c r="B225" s="822" t="s">
        <v>1104</v>
      </c>
      <c r="C225" s="822" t="s">
        <v>1111</v>
      </c>
      <c r="D225" s="823" t="s">
        <v>1803</v>
      </c>
      <c r="E225" s="824" t="s">
        <v>1129</v>
      </c>
      <c r="F225" s="822" t="s">
        <v>1107</v>
      </c>
      <c r="G225" s="822" t="s">
        <v>1251</v>
      </c>
      <c r="H225" s="822" t="s">
        <v>329</v>
      </c>
      <c r="I225" s="822" t="s">
        <v>1559</v>
      </c>
      <c r="J225" s="822" t="s">
        <v>1560</v>
      </c>
      <c r="K225" s="822" t="s">
        <v>1561</v>
      </c>
      <c r="L225" s="825">
        <v>492.34</v>
      </c>
      <c r="M225" s="825">
        <v>51203.360000000001</v>
      </c>
      <c r="N225" s="822">
        <v>104</v>
      </c>
      <c r="O225" s="826">
        <v>3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9</v>
      </c>
      <c r="B226" s="822" t="s">
        <v>1104</v>
      </c>
      <c r="C226" s="822" t="s">
        <v>1111</v>
      </c>
      <c r="D226" s="823" t="s">
        <v>1803</v>
      </c>
      <c r="E226" s="824" t="s">
        <v>1129</v>
      </c>
      <c r="F226" s="822" t="s">
        <v>1107</v>
      </c>
      <c r="G226" s="822" t="s">
        <v>1251</v>
      </c>
      <c r="H226" s="822" t="s">
        <v>329</v>
      </c>
      <c r="I226" s="822" t="s">
        <v>1562</v>
      </c>
      <c r="J226" s="822" t="s">
        <v>1563</v>
      </c>
      <c r="K226" s="822" t="s">
        <v>1564</v>
      </c>
      <c r="L226" s="825">
        <v>2517.42</v>
      </c>
      <c r="M226" s="825">
        <v>5034.84</v>
      </c>
      <c r="N226" s="822">
        <v>2</v>
      </c>
      <c r="O226" s="826">
        <v>2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9</v>
      </c>
      <c r="B227" s="822" t="s">
        <v>1104</v>
      </c>
      <c r="C227" s="822" t="s">
        <v>1111</v>
      </c>
      <c r="D227" s="823" t="s">
        <v>1803</v>
      </c>
      <c r="E227" s="824" t="s">
        <v>1129</v>
      </c>
      <c r="F227" s="822" t="s">
        <v>1107</v>
      </c>
      <c r="G227" s="822" t="s">
        <v>1251</v>
      </c>
      <c r="H227" s="822" t="s">
        <v>329</v>
      </c>
      <c r="I227" s="822" t="s">
        <v>1565</v>
      </c>
      <c r="J227" s="822" t="s">
        <v>1566</v>
      </c>
      <c r="K227" s="822" t="s">
        <v>1567</v>
      </c>
      <c r="L227" s="825">
        <v>1380</v>
      </c>
      <c r="M227" s="825">
        <v>8280</v>
      </c>
      <c r="N227" s="822">
        <v>6</v>
      </c>
      <c r="O227" s="826">
        <v>2</v>
      </c>
      <c r="P227" s="825">
        <v>4140</v>
      </c>
      <c r="Q227" s="827">
        <v>0.5</v>
      </c>
      <c r="R227" s="822">
        <v>3</v>
      </c>
      <c r="S227" s="827">
        <v>0.5</v>
      </c>
      <c r="T227" s="826">
        <v>1</v>
      </c>
      <c r="U227" s="828">
        <v>0.5</v>
      </c>
    </row>
    <row r="228" spans="1:21" ht="14.45" customHeight="1" x14ac:dyDescent="0.2">
      <c r="A228" s="821">
        <v>9</v>
      </c>
      <c r="B228" s="822" t="s">
        <v>1104</v>
      </c>
      <c r="C228" s="822" t="s">
        <v>1111</v>
      </c>
      <c r="D228" s="823" t="s">
        <v>1803</v>
      </c>
      <c r="E228" s="824" t="s">
        <v>1129</v>
      </c>
      <c r="F228" s="822" t="s">
        <v>1107</v>
      </c>
      <c r="G228" s="822" t="s">
        <v>1251</v>
      </c>
      <c r="H228" s="822" t="s">
        <v>329</v>
      </c>
      <c r="I228" s="822" t="s">
        <v>1568</v>
      </c>
      <c r="J228" s="822" t="s">
        <v>1569</v>
      </c>
      <c r="K228" s="822" t="s">
        <v>1570</v>
      </c>
      <c r="L228" s="825">
        <v>747.5</v>
      </c>
      <c r="M228" s="825">
        <v>747.5</v>
      </c>
      <c r="N228" s="822">
        <v>1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9</v>
      </c>
      <c r="B229" s="822" t="s">
        <v>1104</v>
      </c>
      <c r="C229" s="822" t="s">
        <v>1111</v>
      </c>
      <c r="D229" s="823" t="s">
        <v>1803</v>
      </c>
      <c r="E229" s="824" t="s">
        <v>1129</v>
      </c>
      <c r="F229" s="822" t="s">
        <v>1107</v>
      </c>
      <c r="G229" s="822" t="s">
        <v>1251</v>
      </c>
      <c r="H229" s="822" t="s">
        <v>329</v>
      </c>
      <c r="I229" s="822" t="s">
        <v>1571</v>
      </c>
      <c r="J229" s="822" t="s">
        <v>1572</v>
      </c>
      <c r="K229" s="822" t="s">
        <v>1573</v>
      </c>
      <c r="L229" s="825">
        <v>600</v>
      </c>
      <c r="M229" s="825">
        <v>2400</v>
      </c>
      <c r="N229" s="822">
        <v>4</v>
      </c>
      <c r="O229" s="826">
        <v>2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9</v>
      </c>
      <c r="B230" s="822" t="s">
        <v>1104</v>
      </c>
      <c r="C230" s="822" t="s">
        <v>1111</v>
      </c>
      <c r="D230" s="823" t="s">
        <v>1803</v>
      </c>
      <c r="E230" s="824" t="s">
        <v>1129</v>
      </c>
      <c r="F230" s="822" t="s">
        <v>1107</v>
      </c>
      <c r="G230" s="822" t="s">
        <v>1251</v>
      </c>
      <c r="H230" s="822" t="s">
        <v>329</v>
      </c>
      <c r="I230" s="822" t="s">
        <v>1574</v>
      </c>
      <c r="J230" s="822" t="s">
        <v>1575</v>
      </c>
      <c r="K230" s="822" t="s">
        <v>1576</v>
      </c>
      <c r="L230" s="825">
        <v>17.440000000000001</v>
      </c>
      <c r="M230" s="825">
        <v>523.20000000000005</v>
      </c>
      <c r="N230" s="822">
        <v>30</v>
      </c>
      <c r="O230" s="826">
        <v>1</v>
      </c>
      <c r="P230" s="825">
        <v>523.20000000000005</v>
      </c>
      <c r="Q230" s="827">
        <v>1</v>
      </c>
      <c r="R230" s="822">
        <v>30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9</v>
      </c>
      <c r="B231" s="822" t="s">
        <v>1104</v>
      </c>
      <c r="C231" s="822" t="s">
        <v>1111</v>
      </c>
      <c r="D231" s="823" t="s">
        <v>1803</v>
      </c>
      <c r="E231" s="824" t="s">
        <v>1129</v>
      </c>
      <c r="F231" s="822" t="s">
        <v>1107</v>
      </c>
      <c r="G231" s="822" t="s">
        <v>1251</v>
      </c>
      <c r="H231" s="822" t="s">
        <v>329</v>
      </c>
      <c r="I231" s="822" t="s">
        <v>1577</v>
      </c>
      <c r="J231" s="822" t="s">
        <v>1578</v>
      </c>
      <c r="K231" s="822" t="s">
        <v>1579</v>
      </c>
      <c r="L231" s="825">
        <v>42.22</v>
      </c>
      <c r="M231" s="825">
        <v>337.76</v>
      </c>
      <c r="N231" s="822">
        <v>8</v>
      </c>
      <c r="O231" s="826">
        <v>3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9</v>
      </c>
      <c r="B232" s="822" t="s">
        <v>1104</v>
      </c>
      <c r="C232" s="822" t="s">
        <v>1111</v>
      </c>
      <c r="D232" s="823" t="s">
        <v>1803</v>
      </c>
      <c r="E232" s="824" t="s">
        <v>1129</v>
      </c>
      <c r="F232" s="822" t="s">
        <v>1107</v>
      </c>
      <c r="G232" s="822" t="s">
        <v>1251</v>
      </c>
      <c r="H232" s="822" t="s">
        <v>329</v>
      </c>
      <c r="I232" s="822" t="s">
        <v>1580</v>
      </c>
      <c r="J232" s="822" t="s">
        <v>1581</v>
      </c>
      <c r="K232" s="822" t="s">
        <v>1582</v>
      </c>
      <c r="L232" s="825">
        <v>129.16</v>
      </c>
      <c r="M232" s="825">
        <v>774.96</v>
      </c>
      <c r="N232" s="822">
        <v>6</v>
      </c>
      <c r="O232" s="826">
        <v>2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9</v>
      </c>
      <c r="B233" s="822" t="s">
        <v>1104</v>
      </c>
      <c r="C233" s="822" t="s">
        <v>1111</v>
      </c>
      <c r="D233" s="823" t="s">
        <v>1803</v>
      </c>
      <c r="E233" s="824" t="s">
        <v>1129</v>
      </c>
      <c r="F233" s="822" t="s">
        <v>1107</v>
      </c>
      <c r="G233" s="822" t="s">
        <v>1251</v>
      </c>
      <c r="H233" s="822" t="s">
        <v>329</v>
      </c>
      <c r="I233" s="822" t="s">
        <v>1583</v>
      </c>
      <c r="J233" s="822" t="s">
        <v>1584</v>
      </c>
      <c r="K233" s="822" t="s">
        <v>1585</v>
      </c>
      <c r="L233" s="825">
        <v>290.86</v>
      </c>
      <c r="M233" s="825">
        <v>290.86</v>
      </c>
      <c r="N233" s="822">
        <v>1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9</v>
      </c>
      <c r="B234" s="822" t="s">
        <v>1104</v>
      </c>
      <c r="C234" s="822" t="s">
        <v>1111</v>
      </c>
      <c r="D234" s="823" t="s">
        <v>1803</v>
      </c>
      <c r="E234" s="824" t="s">
        <v>1129</v>
      </c>
      <c r="F234" s="822" t="s">
        <v>1107</v>
      </c>
      <c r="G234" s="822" t="s">
        <v>1251</v>
      </c>
      <c r="H234" s="822" t="s">
        <v>329</v>
      </c>
      <c r="I234" s="822" t="s">
        <v>1586</v>
      </c>
      <c r="J234" s="822" t="s">
        <v>1253</v>
      </c>
      <c r="K234" s="822"/>
      <c r="L234" s="825">
        <v>0</v>
      </c>
      <c r="M234" s="825">
        <v>0</v>
      </c>
      <c r="N234" s="822">
        <v>2</v>
      </c>
      <c r="O234" s="826">
        <v>1</v>
      </c>
      <c r="P234" s="825">
        <v>0</v>
      </c>
      <c r="Q234" s="827"/>
      <c r="R234" s="822">
        <v>2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9</v>
      </c>
      <c r="B235" s="822" t="s">
        <v>1104</v>
      </c>
      <c r="C235" s="822" t="s">
        <v>1111</v>
      </c>
      <c r="D235" s="823" t="s">
        <v>1803</v>
      </c>
      <c r="E235" s="824" t="s">
        <v>1129</v>
      </c>
      <c r="F235" s="822" t="s">
        <v>1107</v>
      </c>
      <c r="G235" s="822" t="s">
        <v>1251</v>
      </c>
      <c r="H235" s="822" t="s">
        <v>329</v>
      </c>
      <c r="I235" s="822" t="s">
        <v>1587</v>
      </c>
      <c r="J235" s="822" t="s">
        <v>1253</v>
      </c>
      <c r="K235" s="822"/>
      <c r="L235" s="825">
        <v>0</v>
      </c>
      <c r="M235" s="825">
        <v>0</v>
      </c>
      <c r="N235" s="822">
        <v>1</v>
      </c>
      <c r="O235" s="826">
        <v>1</v>
      </c>
      <c r="P235" s="825">
        <v>0</v>
      </c>
      <c r="Q235" s="827"/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9</v>
      </c>
      <c r="B236" s="822" t="s">
        <v>1104</v>
      </c>
      <c r="C236" s="822" t="s">
        <v>1111</v>
      </c>
      <c r="D236" s="823" t="s">
        <v>1803</v>
      </c>
      <c r="E236" s="824" t="s">
        <v>1129</v>
      </c>
      <c r="F236" s="822" t="s">
        <v>1107</v>
      </c>
      <c r="G236" s="822" t="s">
        <v>1251</v>
      </c>
      <c r="H236" s="822" t="s">
        <v>329</v>
      </c>
      <c r="I236" s="822" t="s">
        <v>1588</v>
      </c>
      <c r="J236" s="822" t="s">
        <v>1589</v>
      </c>
      <c r="K236" s="822" t="s">
        <v>1590</v>
      </c>
      <c r="L236" s="825">
        <v>219.65</v>
      </c>
      <c r="M236" s="825">
        <v>658.95</v>
      </c>
      <c r="N236" s="822">
        <v>3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9</v>
      </c>
      <c r="B237" s="822" t="s">
        <v>1104</v>
      </c>
      <c r="C237" s="822" t="s">
        <v>1111</v>
      </c>
      <c r="D237" s="823" t="s">
        <v>1803</v>
      </c>
      <c r="E237" s="824" t="s">
        <v>1127</v>
      </c>
      <c r="F237" s="822" t="s">
        <v>1105</v>
      </c>
      <c r="G237" s="822" t="s">
        <v>1258</v>
      </c>
      <c r="H237" s="822" t="s">
        <v>329</v>
      </c>
      <c r="I237" s="822" t="s">
        <v>1591</v>
      </c>
      <c r="J237" s="822" t="s">
        <v>1592</v>
      </c>
      <c r="K237" s="822" t="s">
        <v>1261</v>
      </c>
      <c r="L237" s="825">
        <v>247.17</v>
      </c>
      <c r="M237" s="825">
        <v>247.17</v>
      </c>
      <c r="N237" s="822">
        <v>1</v>
      </c>
      <c r="O237" s="826">
        <v>1</v>
      </c>
      <c r="P237" s="825">
        <v>247.17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9</v>
      </c>
      <c r="B238" s="822" t="s">
        <v>1104</v>
      </c>
      <c r="C238" s="822" t="s">
        <v>1111</v>
      </c>
      <c r="D238" s="823" t="s">
        <v>1803</v>
      </c>
      <c r="E238" s="824" t="s">
        <v>1127</v>
      </c>
      <c r="F238" s="822" t="s">
        <v>1105</v>
      </c>
      <c r="G238" s="822" t="s">
        <v>1262</v>
      </c>
      <c r="H238" s="822" t="s">
        <v>329</v>
      </c>
      <c r="I238" s="822" t="s">
        <v>1263</v>
      </c>
      <c r="J238" s="822" t="s">
        <v>1264</v>
      </c>
      <c r="K238" s="822" t="s">
        <v>1265</v>
      </c>
      <c r="L238" s="825">
        <v>17.72</v>
      </c>
      <c r="M238" s="825">
        <v>17.72</v>
      </c>
      <c r="N238" s="822">
        <v>1</v>
      </c>
      <c r="O238" s="826">
        <v>0.5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9</v>
      </c>
      <c r="B239" s="822" t="s">
        <v>1104</v>
      </c>
      <c r="C239" s="822" t="s">
        <v>1111</v>
      </c>
      <c r="D239" s="823" t="s">
        <v>1803</v>
      </c>
      <c r="E239" s="824" t="s">
        <v>1127</v>
      </c>
      <c r="F239" s="822" t="s">
        <v>1105</v>
      </c>
      <c r="G239" s="822" t="s">
        <v>1593</v>
      </c>
      <c r="H239" s="822" t="s">
        <v>329</v>
      </c>
      <c r="I239" s="822" t="s">
        <v>1594</v>
      </c>
      <c r="J239" s="822" t="s">
        <v>1595</v>
      </c>
      <c r="K239" s="822" t="s">
        <v>1596</v>
      </c>
      <c r="L239" s="825">
        <v>57.76</v>
      </c>
      <c r="M239" s="825">
        <v>173.28</v>
      </c>
      <c r="N239" s="822">
        <v>3</v>
      </c>
      <c r="O239" s="826">
        <v>2.5</v>
      </c>
      <c r="P239" s="825">
        <v>57.76</v>
      </c>
      <c r="Q239" s="827">
        <v>0.33333333333333331</v>
      </c>
      <c r="R239" s="822">
        <v>1</v>
      </c>
      <c r="S239" s="827">
        <v>0.33333333333333331</v>
      </c>
      <c r="T239" s="826">
        <v>1</v>
      </c>
      <c r="U239" s="828">
        <v>0.4</v>
      </c>
    </row>
    <row r="240" spans="1:21" ht="14.45" customHeight="1" x14ac:dyDescent="0.2">
      <c r="A240" s="821">
        <v>9</v>
      </c>
      <c r="B240" s="822" t="s">
        <v>1104</v>
      </c>
      <c r="C240" s="822" t="s">
        <v>1111</v>
      </c>
      <c r="D240" s="823" t="s">
        <v>1803</v>
      </c>
      <c r="E240" s="824" t="s">
        <v>1127</v>
      </c>
      <c r="F240" s="822" t="s">
        <v>1105</v>
      </c>
      <c r="G240" s="822" t="s">
        <v>1144</v>
      </c>
      <c r="H240" s="822" t="s">
        <v>697</v>
      </c>
      <c r="I240" s="822" t="s">
        <v>1145</v>
      </c>
      <c r="J240" s="822" t="s">
        <v>1146</v>
      </c>
      <c r="K240" s="822" t="s">
        <v>1147</v>
      </c>
      <c r="L240" s="825">
        <v>119.7</v>
      </c>
      <c r="M240" s="825">
        <v>119.7</v>
      </c>
      <c r="N240" s="822">
        <v>1</v>
      </c>
      <c r="O240" s="826">
        <v>1</v>
      </c>
      <c r="P240" s="825">
        <v>119.7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9</v>
      </c>
      <c r="B241" s="822" t="s">
        <v>1104</v>
      </c>
      <c r="C241" s="822" t="s">
        <v>1111</v>
      </c>
      <c r="D241" s="823" t="s">
        <v>1803</v>
      </c>
      <c r="E241" s="824" t="s">
        <v>1127</v>
      </c>
      <c r="F241" s="822" t="s">
        <v>1105</v>
      </c>
      <c r="G241" s="822" t="s">
        <v>1597</v>
      </c>
      <c r="H241" s="822" t="s">
        <v>329</v>
      </c>
      <c r="I241" s="822" t="s">
        <v>1598</v>
      </c>
      <c r="J241" s="822" t="s">
        <v>1599</v>
      </c>
      <c r="K241" s="822" t="s">
        <v>1600</v>
      </c>
      <c r="L241" s="825">
        <v>55.95</v>
      </c>
      <c r="M241" s="825">
        <v>55.95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9</v>
      </c>
      <c r="B242" s="822" t="s">
        <v>1104</v>
      </c>
      <c r="C242" s="822" t="s">
        <v>1111</v>
      </c>
      <c r="D242" s="823" t="s">
        <v>1803</v>
      </c>
      <c r="E242" s="824" t="s">
        <v>1127</v>
      </c>
      <c r="F242" s="822" t="s">
        <v>1105</v>
      </c>
      <c r="G242" s="822" t="s">
        <v>1601</v>
      </c>
      <c r="H242" s="822" t="s">
        <v>329</v>
      </c>
      <c r="I242" s="822" t="s">
        <v>1602</v>
      </c>
      <c r="J242" s="822" t="s">
        <v>1603</v>
      </c>
      <c r="K242" s="822" t="s">
        <v>1604</v>
      </c>
      <c r="L242" s="825">
        <v>97.96</v>
      </c>
      <c r="M242" s="825">
        <v>97.96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9</v>
      </c>
      <c r="B243" s="822" t="s">
        <v>1104</v>
      </c>
      <c r="C243" s="822" t="s">
        <v>1111</v>
      </c>
      <c r="D243" s="823" t="s">
        <v>1803</v>
      </c>
      <c r="E243" s="824" t="s">
        <v>1127</v>
      </c>
      <c r="F243" s="822" t="s">
        <v>1105</v>
      </c>
      <c r="G243" s="822" t="s">
        <v>1605</v>
      </c>
      <c r="H243" s="822" t="s">
        <v>329</v>
      </c>
      <c r="I243" s="822" t="s">
        <v>1606</v>
      </c>
      <c r="J243" s="822" t="s">
        <v>1607</v>
      </c>
      <c r="K243" s="822" t="s">
        <v>1608</v>
      </c>
      <c r="L243" s="825">
        <v>0</v>
      </c>
      <c r="M243" s="825">
        <v>0</v>
      </c>
      <c r="N243" s="822">
        <v>1</v>
      </c>
      <c r="O243" s="826">
        <v>0.5</v>
      </c>
      <c r="P243" s="825">
        <v>0</v>
      </c>
      <c r="Q243" s="827"/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9</v>
      </c>
      <c r="B244" s="822" t="s">
        <v>1104</v>
      </c>
      <c r="C244" s="822" t="s">
        <v>1111</v>
      </c>
      <c r="D244" s="823" t="s">
        <v>1803</v>
      </c>
      <c r="E244" s="824" t="s">
        <v>1127</v>
      </c>
      <c r="F244" s="822" t="s">
        <v>1105</v>
      </c>
      <c r="G244" s="822" t="s">
        <v>1609</v>
      </c>
      <c r="H244" s="822" t="s">
        <v>329</v>
      </c>
      <c r="I244" s="822" t="s">
        <v>1610</v>
      </c>
      <c r="J244" s="822" t="s">
        <v>1611</v>
      </c>
      <c r="K244" s="822" t="s">
        <v>1612</v>
      </c>
      <c r="L244" s="825">
        <v>0</v>
      </c>
      <c r="M244" s="825">
        <v>0</v>
      </c>
      <c r="N244" s="822">
        <v>2</v>
      </c>
      <c r="O244" s="826">
        <v>2</v>
      </c>
      <c r="P244" s="825"/>
      <c r="Q244" s="827"/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9</v>
      </c>
      <c r="B245" s="822" t="s">
        <v>1104</v>
      </c>
      <c r="C245" s="822" t="s">
        <v>1111</v>
      </c>
      <c r="D245" s="823" t="s">
        <v>1803</v>
      </c>
      <c r="E245" s="824" t="s">
        <v>1127</v>
      </c>
      <c r="F245" s="822" t="s">
        <v>1105</v>
      </c>
      <c r="G245" s="822" t="s">
        <v>1613</v>
      </c>
      <c r="H245" s="822" t="s">
        <v>329</v>
      </c>
      <c r="I245" s="822" t="s">
        <v>1614</v>
      </c>
      <c r="J245" s="822" t="s">
        <v>1615</v>
      </c>
      <c r="K245" s="822" t="s">
        <v>1616</v>
      </c>
      <c r="L245" s="825">
        <v>140.96</v>
      </c>
      <c r="M245" s="825">
        <v>140.96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9</v>
      </c>
      <c r="B246" s="822" t="s">
        <v>1104</v>
      </c>
      <c r="C246" s="822" t="s">
        <v>1111</v>
      </c>
      <c r="D246" s="823" t="s">
        <v>1803</v>
      </c>
      <c r="E246" s="824" t="s">
        <v>1127</v>
      </c>
      <c r="F246" s="822" t="s">
        <v>1105</v>
      </c>
      <c r="G246" s="822" t="s">
        <v>1533</v>
      </c>
      <c r="H246" s="822" t="s">
        <v>329</v>
      </c>
      <c r="I246" s="822" t="s">
        <v>1617</v>
      </c>
      <c r="J246" s="822" t="s">
        <v>1618</v>
      </c>
      <c r="K246" s="822" t="s">
        <v>1619</v>
      </c>
      <c r="L246" s="825">
        <v>79.64</v>
      </c>
      <c r="M246" s="825">
        <v>79.64</v>
      </c>
      <c r="N246" s="822">
        <v>1</v>
      </c>
      <c r="O246" s="826">
        <v>1</v>
      </c>
      <c r="P246" s="825">
        <v>79.64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9</v>
      </c>
      <c r="B247" s="822" t="s">
        <v>1104</v>
      </c>
      <c r="C247" s="822" t="s">
        <v>1111</v>
      </c>
      <c r="D247" s="823" t="s">
        <v>1803</v>
      </c>
      <c r="E247" s="824" t="s">
        <v>1127</v>
      </c>
      <c r="F247" s="822" t="s">
        <v>1105</v>
      </c>
      <c r="G247" s="822" t="s">
        <v>1170</v>
      </c>
      <c r="H247" s="822" t="s">
        <v>329</v>
      </c>
      <c r="I247" s="822" t="s">
        <v>1620</v>
      </c>
      <c r="J247" s="822" t="s">
        <v>667</v>
      </c>
      <c r="K247" s="822" t="s">
        <v>1621</v>
      </c>
      <c r="L247" s="825">
        <v>49.04</v>
      </c>
      <c r="M247" s="825">
        <v>49.04</v>
      </c>
      <c r="N247" s="822">
        <v>1</v>
      </c>
      <c r="O247" s="826">
        <v>0.5</v>
      </c>
      <c r="P247" s="825">
        <v>49.04</v>
      </c>
      <c r="Q247" s="827">
        <v>1</v>
      </c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9</v>
      </c>
      <c r="B248" s="822" t="s">
        <v>1104</v>
      </c>
      <c r="C248" s="822" t="s">
        <v>1111</v>
      </c>
      <c r="D248" s="823" t="s">
        <v>1803</v>
      </c>
      <c r="E248" s="824" t="s">
        <v>1127</v>
      </c>
      <c r="F248" s="822" t="s">
        <v>1105</v>
      </c>
      <c r="G248" s="822" t="s">
        <v>1443</v>
      </c>
      <c r="H248" s="822" t="s">
        <v>329</v>
      </c>
      <c r="I248" s="822" t="s">
        <v>1622</v>
      </c>
      <c r="J248" s="822" t="s">
        <v>1623</v>
      </c>
      <c r="K248" s="822" t="s">
        <v>1624</v>
      </c>
      <c r="L248" s="825">
        <v>89.91</v>
      </c>
      <c r="M248" s="825">
        <v>449.54999999999995</v>
      </c>
      <c r="N248" s="822">
        <v>5</v>
      </c>
      <c r="O248" s="826">
        <v>2</v>
      </c>
      <c r="P248" s="825">
        <v>359.64</v>
      </c>
      <c r="Q248" s="827">
        <v>0.8</v>
      </c>
      <c r="R248" s="822">
        <v>4</v>
      </c>
      <c r="S248" s="827">
        <v>0.8</v>
      </c>
      <c r="T248" s="826">
        <v>1</v>
      </c>
      <c r="U248" s="828">
        <v>0.5</v>
      </c>
    </row>
    <row r="249" spans="1:21" ht="14.45" customHeight="1" x14ac:dyDescent="0.2">
      <c r="A249" s="821">
        <v>9</v>
      </c>
      <c r="B249" s="822" t="s">
        <v>1104</v>
      </c>
      <c r="C249" s="822" t="s">
        <v>1111</v>
      </c>
      <c r="D249" s="823" t="s">
        <v>1803</v>
      </c>
      <c r="E249" s="824" t="s">
        <v>1127</v>
      </c>
      <c r="F249" s="822" t="s">
        <v>1105</v>
      </c>
      <c r="G249" s="822" t="s">
        <v>1625</v>
      </c>
      <c r="H249" s="822" t="s">
        <v>329</v>
      </c>
      <c r="I249" s="822" t="s">
        <v>1626</v>
      </c>
      <c r="J249" s="822" t="s">
        <v>663</v>
      </c>
      <c r="K249" s="822" t="s">
        <v>664</v>
      </c>
      <c r="L249" s="825">
        <v>0</v>
      </c>
      <c r="M249" s="825">
        <v>0</v>
      </c>
      <c r="N249" s="822">
        <v>1</v>
      </c>
      <c r="O249" s="826">
        <v>1</v>
      </c>
      <c r="P249" s="825"/>
      <c r="Q249" s="827"/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9</v>
      </c>
      <c r="B250" s="822" t="s">
        <v>1104</v>
      </c>
      <c r="C250" s="822" t="s">
        <v>1111</v>
      </c>
      <c r="D250" s="823" t="s">
        <v>1803</v>
      </c>
      <c r="E250" s="824" t="s">
        <v>1127</v>
      </c>
      <c r="F250" s="822" t="s">
        <v>1105</v>
      </c>
      <c r="G250" s="822" t="s">
        <v>1323</v>
      </c>
      <c r="H250" s="822" t="s">
        <v>329</v>
      </c>
      <c r="I250" s="822" t="s">
        <v>1627</v>
      </c>
      <c r="J250" s="822" t="s">
        <v>956</v>
      </c>
      <c r="K250" s="822" t="s">
        <v>1277</v>
      </c>
      <c r="L250" s="825">
        <v>111.72</v>
      </c>
      <c r="M250" s="825">
        <v>111.72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9</v>
      </c>
      <c r="B251" s="822" t="s">
        <v>1104</v>
      </c>
      <c r="C251" s="822" t="s">
        <v>1111</v>
      </c>
      <c r="D251" s="823" t="s">
        <v>1803</v>
      </c>
      <c r="E251" s="824" t="s">
        <v>1127</v>
      </c>
      <c r="F251" s="822" t="s">
        <v>1105</v>
      </c>
      <c r="G251" s="822" t="s">
        <v>1323</v>
      </c>
      <c r="H251" s="822" t="s">
        <v>329</v>
      </c>
      <c r="I251" s="822" t="s">
        <v>1324</v>
      </c>
      <c r="J251" s="822" t="s">
        <v>956</v>
      </c>
      <c r="K251" s="822" t="s">
        <v>1325</v>
      </c>
      <c r="L251" s="825">
        <v>39.24</v>
      </c>
      <c r="M251" s="825">
        <v>78.48</v>
      </c>
      <c r="N251" s="822">
        <v>2</v>
      </c>
      <c r="O251" s="826">
        <v>0.5</v>
      </c>
      <c r="P251" s="825">
        <v>78.48</v>
      </c>
      <c r="Q251" s="827">
        <v>1</v>
      </c>
      <c r="R251" s="822">
        <v>2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9</v>
      </c>
      <c r="B252" s="822" t="s">
        <v>1104</v>
      </c>
      <c r="C252" s="822" t="s">
        <v>1111</v>
      </c>
      <c r="D252" s="823" t="s">
        <v>1803</v>
      </c>
      <c r="E252" s="824" t="s">
        <v>1127</v>
      </c>
      <c r="F252" s="822" t="s">
        <v>1105</v>
      </c>
      <c r="G252" s="822" t="s">
        <v>1186</v>
      </c>
      <c r="H252" s="822" t="s">
        <v>329</v>
      </c>
      <c r="I252" s="822" t="s">
        <v>1628</v>
      </c>
      <c r="J252" s="822" t="s">
        <v>1629</v>
      </c>
      <c r="K252" s="822" t="s">
        <v>1630</v>
      </c>
      <c r="L252" s="825">
        <v>0</v>
      </c>
      <c r="M252" s="825">
        <v>0</v>
      </c>
      <c r="N252" s="822">
        <v>1</v>
      </c>
      <c r="O252" s="826">
        <v>1</v>
      </c>
      <c r="P252" s="825">
        <v>0</v>
      </c>
      <c r="Q252" s="827"/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9</v>
      </c>
      <c r="B253" s="822" t="s">
        <v>1104</v>
      </c>
      <c r="C253" s="822" t="s">
        <v>1111</v>
      </c>
      <c r="D253" s="823" t="s">
        <v>1803</v>
      </c>
      <c r="E253" s="824" t="s">
        <v>1127</v>
      </c>
      <c r="F253" s="822" t="s">
        <v>1105</v>
      </c>
      <c r="G253" s="822" t="s">
        <v>1194</v>
      </c>
      <c r="H253" s="822" t="s">
        <v>329</v>
      </c>
      <c r="I253" s="822" t="s">
        <v>1195</v>
      </c>
      <c r="J253" s="822" t="s">
        <v>1196</v>
      </c>
      <c r="K253" s="822" t="s">
        <v>1197</v>
      </c>
      <c r="L253" s="825">
        <v>73.989999999999995</v>
      </c>
      <c r="M253" s="825">
        <v>73.989999999999995</v>
      </c>
      <c r="N253" s="822">
        <v>1</v>
      </c>
      <c r="O253" s="826">
        <v>1</v>
      </c>
      <c r="P253" s="825">
        <v>73.989999999999995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9</v>
      </c>
      <c r="B254" s="822" t="s">
        <v>1104</v>
      </c>
      <c r="C254" s="822" t="s">
        <v>1111</v>
      </c>
      <c r="D254" s="823" t="s">
        <v>1803</v>
      </c>
      <c r="E254" s="824" t="s">
        <v>1127</v>
      </c>
      <c r="F254" s="822" t="s">
        <v>1105</v>
      </c>
      <c r="G254" s="822" t="s">
        <v>1198</v>
      </c>
      <c r="H254" s="822" t="s">
        <v>329</v>
      </c>
      <c r="I254" s="822" t="s">
        <v>1199</v>
      </c>
      <c r="J254" s="822" t="s">
        <v>834</v>
      </c>
      <c r="K254" s="822" t="s">
        <v>1200</v>
      </c>
      <c r="L254" s="825">
        <v>36.54</v>
      </c>
      <c r="M254" s="825">
        <v>146.16</v>
      </c>
      <c r="N254" s="822">
        <v>4</v>
      </c>
      <c r="O254" s="826">
        <v>3</v>
      </c>
      <c r="P254" s="825">
        <v>109.62</v>
      </c>
      <c r="Q254" s="827">
        <v>0.75</v>
      </c>
      <c r="R254" s="822">
        <v>3</v>
      </c>
      <c r="S254" s="827">
        <v>0.75</v>
      </c>
      <c r="T254" s="826">
        <v>2.5</v>
      </c>
      <c r="U254" s="828">
        <v>0.83333333333333337</v>
      </c>
    </row>
    <row r="255" spans="1:21" ht="14.45" customHeight="1" x14ac:dyDescent="0.2">
      <c r="A255" s="821">
        <v>9</v>
      </c>
      <c r="B255" s="822" t="s">
        <v>1104</v>
      </c>
      <c r="C255" s="822" t="s">
        <v>1111</v>
      </c>
      <c r="D255" s="823" t="s">
        <v>1803</v>
      </c>
      <c r="E255" s="824" t="s">
        <v>1127</v>
      </c>
      <c r="F255" s="822" t="s">
        <v>1105</v>
      </c>
      <c r="G255" s="822" t="s">
        <v>1464</v>
      </c>
      <c r="H255" s="822" t="s">
        <v>329</v>
      </c>
      <c r="I255" s="822" t="s">
        <v>1631</v>
      </c>
      <c r="J255" s="822" t="s">
        <v>1632</v>
      </c>
      <c r="K255" s="822" t="s">
        <v>1633</v>
      </c>
      <c r="L255" s="825">
        <v>92.04</v>
      </c>
      <c r="M255" s="825">
        <v>92.04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9</v>
      </c>
      <c r="B256" s="822" t="s">
        <v>1104</v>
      </c>
      <c r="C256" s="822" t="s">
        <v>1111</v>
      </c>
      <c r="D256" s="823" t="s">
        <v>1803</v>
      </c>
      <c r="E256" s="824" t="s">
        <v>1127</v>
      </c>
      <c r="F256" s="822" t="s">
        <v>1105</v>
      </c>
      <c r="G256" s="822" t="s">
        <v>1634</v>
      </c>
      <c r="H256" s="822" t="s">
        <v>697</v>
      </c>
      <c r="I256" s="822" t="s">
        <v>1635</v>
      </c>
      <c r="J256" s="822" t="s">
        <v>1636</v>
      </c>
      <c r="K256" s="822" t="s">
        <v>1637</v>
      </c>
      <c r="L256" s="825">
        <v>48.89</v>
      </c>
      <c r="M256" s="825">
        <v>48.89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9</v>
      </c>
      <c r="B257" s="822" t="s">
        <v>1104</v>
      </c>
      <c r="C257" s="822" t="s">
        <v>1111</v>
      </c>
      <c r="D257" s="823" t="s">
        <v>1803</v>
      </c>
      <c r="E257" s="824" t="s">
        <v>1127</v>
      </c>
      <c r="F257" s="822" t="s">
        <v>1105</v>
      </c>
      <c r="G257" s="822" t="s">
        <v>1638</v>
      </c>
      <c r="H257" s="822" t="s">
        <v>329</v>
      </c>
      <c r="I257" s="822" t="s">
        <v>1639</v>
      </c>
      <c r="J257" s="822" t="s">
        <v>1640</v>
      </c>
      <c r="K257" s="822" t="s">
        <v>1641</v>
      </c>
      <c r="L257" s="825">
        <v>181.04</v>
      </c>
      <c r="M257" s="825">
        <v>1267.28</v>
      </c>
      <c r="N257" s="822">
        <v>7</v>
      </c>
      <c r="O257" s="826">
        <v>5</v>
      </c>
      <c r="P257" s="825">
        <v>1267.28</v>
      </c>
      <c r="Q257" s="827">
        <v>1</v>
      </c>
      <c r="R257" s="822">
        <v>7</v>
      </c>
      <c r="S257" s="827">
        <v>1</v>
      </c>
      <c r="T257" s="826">
        <v>5</v>
      </c>
      <c r="U257" s="828">
        <v>1</v>
      </c>
    </row>
    <row r="258" spans="1:21" ht="14.45" customHeight="1" x14ac:dyDescent="0.2">
      <c r="A258" s="821">
        <v>9</v>
      </c>
      <c r="B258" s="822" t="s">
        <v>1104</v>
      </c>
      <c r="C258" s="822" t="s">
        <v>1111</v>
      </c>
      <c r="D258" s="823" t="s">
        <v>1803</v>
      </c>
      <c r="E258" s="824" t="s">
        <v>1127</v>
      </c>
      <c r="F258" s="822" t="s">
        <v>1105</v>
      </c>
      <c r="G258" s="822" t="s">
        <v>1221</v>
      </c>
      <c r="H258" s="822" t="s">
        <v>697</v>
      </c>
      <c r="I258" s="822" t="s">
        <v>1222</v>
      </c>
      <c r="J258" s="822" t="s">
        <v>855</v>
      </c>
      <c r="K258" s="822" t="s">
        <v>1223</v>
      </c>
      <c r="L258" s="825">
        <v>0</v>
      </c>
      <c r="M258" s="825">
        <v>0</v>
      </c>
      <c r="N258" s="822">
        <v>5</v>
      </c>
      <c r="O258" s="826">
        <v>2</v>
      </c>
      <c r="P258" s="825"/>
      <c r="Q258" s="827"/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9</v>
      </c>
      <c r="B259" s="822" t="s">
        <v>1104</v>
      </c>
      <c r="C259" s="822" t="s">
        <v>1111</v>
      </c>
      <c r="D259" s="823" t="s">
        <v>1803</v>
      </c>
      <c r="E259" s="824" t="s">
        <v>1127</v>
      </c>
      <c r="F259" s="822" t="s">
        <v>1105</v>
      </c>
      <c r="G259" s="822" t="s">
        <v>1380</v>
      </c>
      <c r="H259" s="822" t="s">
        <v>329</v>
      </c>
      <c r="I259" s="822" t="s">
        <v>1642</v>
      </c>
      <c r="J259" s="822" t="s">
        <v>1643</v>
      </c>
      <c r="K259" s="822" t="s">
        <v>1644</v>
      </c>
      <c r="L259" s="825">
        <v>42.54</v>
      </c>
      <c r="M259" s="825">
        <v>85.08</v>
      </c>
      <c r="N259" s="822">
        <v>2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9</v>
      </c>
      <c r="B260" s="822" t="s">
        <v>1104</v>
      </c>
      <c r="C260" s="822" t="s">
        <v>1111</v>
      </c>
      <c r="D260" s="823" t="s">
        <v>1803</v>
      </c>
      <c r="E260" s="824" t="s">
        <v>1127</v>
      </c>
      <c r="F260" s="822" t="s">
        <v>1105</v>
      </c>
      <c r="G260" s="822" t="s">
        <v>1645</v>
      </c>
      <c r="H260" s="822" t="s">
        <v>329</v>
      </c>
      <c r="I260" s="822" t="s">
        <v>1646</v>
      </c>
      <c r="J260" s="822" t="s">
        <v>1647</v>
      </c>
      <c r="K260" s="822" t="s">
        <v>1648</v>
      </c>
      <c r="L260" s="825">
        <v>77.13</v>
      </c>
      <c r="M260" s="825">
        <v>154.26</v>
      </c>
      <c r="N260" s="822">
        <v>2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9</v>
      </c>
      <c r="B261" s="822" t="s">
        <v>1104</v>
      </c>
      <c r="C261" s="822" t="s">
        <v>1111</v>
      </c>
      <c r="D261" s="823" t="s">
        <v>1803</v>
      </c>
      <c r="E261" s="824" t="s">
        <v>1127</v>
      </c>
      <c r="F261" s="822" t="s">
        <v>1105</v>
      </c>
      <c r="G261" s="822" t="s">
        <v>1649</v>
      </c>
      <c r="H261" s="822" t="s">
        <v>329</v>
      </c>
      <c r="I261" s="822" t="s">
        <v>1650</v>
      </c>
      <c r="J261" s="822" t="s">
        <v>1651</v>
      </c>
      <c r="K261" s="822" t="s">
        <v>1652</v>
      </c>
      <c r="L261" s="825">
        <v>100.76</v>
      </c>
      <c r="M261" s="825">
        <v>302.28000000000003</v>
      </c>
      <c r="N261" s="822">
        <v>3</v>
      </c>
      <c r="O261" s="826">
        <v>3</v>
      </c>
      <c r="P261" s="825">
        <v>302.28000000000003</v>
      </c>
      <c r="Q261" s="827">
        <v>1</v>
      </c>
      <c r="R261" s="822">
        <v>3</v>
      </c>
      <c r="S261" s="827">
        <v>1</v>
      </c>
      <c r="T261" s="826">
        <v>3</v>
      </c>
      <c r="U261" s="828">
        <v>1</v>
      </c>
    </row>
    <row r="262" spans="1:21" ht="14.45" customHeight="1" x14ac:dyDescent="0.2">
      <c r="A262" s="821">
        <v>9</v>
      </c>
      <c r="B262" s="822" t="s">
        <v>1104</v>
      </c>
      <c r="C262" s="822" t="s">
        <v>1111</v>
      </c>
      <c r="D262" s="823" t="s">
        <v>1803</v>
      </c>
      <c r="E262" s="824" t="s">
        <v>1127</v>
      </c>
      <c r="F262" s="822" t="s">
        <v>1105</v>
      </c>
      <c r="G262" s="822" t="s">
        <v>1236</v>
      </c>
      <c r="H262" s="822" t="s">
        <v>329</v>
      </c>
      <c r="I262" s="822" t="s">
        <v>1653</v>
      </c>
      <c r="J262" s="822" t="s">
        <v>1654</v>
      </c>
      <c r="K262" s="822" t="s">
        <v>1239</v>
      </c>
      <c r="L262" s="825">
        <v>0</v>
      </c>
      <c r="M262" s="825">
        <v>0</v>
      </c>
      <c r="N262" s="822">
        <v>5</v>
      </c>
      <c r="O262" s="826">
        <v>4</v>
      </c>
      <c r="P262" s="825">
        <v>0</v>
      </c>
      <c r="Q262" s="827"/>
      <c r="R262" s="822">
        <v>4</v>
      </c>
      <c r="S262" s="827">
        <v>0.8</v>
      </c>
      <c r="T262" s="826">
        <v>3</v>
      </c>
      <c r="U262" s="828">
        <v>0.75</v>
      </c>
    </row>
    <row r="263" spans="1:21" ht="14.45" customHeight="1" x14ac:dyDescent="0.2">
      <c r="A263" s="821">
        <v>9</v>
      </c>
      <c r="B263" s="822" t="s">
        <v>1104</v>
      </c>
      <c r="C263" s="822" t="s">
        <v>1111</v>
      </c>
      <c r="D263" s="823" t="s">
        <v>1803</v>
      </c>
      <c r="E263" s="824" t="s">
        <v>1127</v>
      </c>
      <c r="F263" s="822" t="s">
        <v>1105</v>
      </c>
      <c r="G263" s="822" t="s">
        <v>1236</v>
      </c>
      <c r="H263" s="822" t="s">
        <v>329</v>
      </c>
      <c r="I263" s="822" t="s">
        <v>1237</v>
      </c>
      <c r="J263" s="822" t="s">
        <v>1238</v>
      </c>
      <c r="K263" s="822" t="s">
        <v>1239</v>
      </c>
      <c r="L263" s="825">
        <v>0</v>
      </c>
      <c r="M263" s="825">
        <v>0</v>
      </c>
      <c r="N263" s="822">
        <v>3</v>
      </c>
      <c r="O263" s="826">
        <v>2</v>
      </c>
      <c r="P263" s="825"/>
      <c r="Q263" s="827"/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9</v>
      </c>
      <c r="B264" s="822" t="s">
        <v>1104</v>
      </c>
      <c r="C264" s="822" t="s">
        <v>1111</v>
      </c>
      <c r="D264" s="823" t="s">
        <v>1803</v>
      </c>
      <c r="E264" s="824" t="s">
        <v>1127</v>
      </c>
      <c r="F264" s="822" t="s">
        <v>1105</v>
      </c>
      <c r="G264" s="822" t="s">
        <v>1240</v>
      </c>
      <c r="H264" s="822" t="s">
        <v>329</v>
      </c>
      <c r="I264" s="822" t="s">
        <v>1655</v>
      </c>
      <c r="J264" s="822" t="s">
        <v>1656</v>
      </c>
      <c r="K264" s="822" t="s">
        <v>1657</v>
      </c>
      <c r="L264" s="825">
        <v>75.73</v>
      </c>
      <c r="M264" s="825">
        <v>75.73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9</v>
      </c>
      <c r="B265" s="822" t="s">
        <v>1104</v>
      </c>
      <c r="C265" s="822" t="s">
        <v>1111</v>
      </c>
      <c r="D265" s="823" t="s">
        <v>1803</v>
      </c>
      <c r="E265" s="824" t="s">
        <v>1127</v>
      </c>
      <c r="F265" s="822" t="s">
        <v>1105</v>
      </c>
      <c r="G265" s="822" t="s">
        <v>1248</v>
      </c>
      <c r="H265" s="822" t="s">
        <v>329</v>
      </c>
      <c r="I265" s="822" t="s">
        <v>1099</v>
      </c>
      <c r="J265" s="822" t="s">
        <v>940</v>
      </c>
      <c r="K265" s="822" t="s">
        <v>934</v>
      </c>
      <c r="L265" s="825">
        <v>294.81</v>
      </c>
      <c r="M265" s="825">
        <v>4422.1499999999996</v>
      </c>
      <c r="N265" s="822">
        <v>15</v>
      </c>
      <c r="O265" s="826">
        <v>4</v>
      </c>
      <c r="P265" s="825">
        <v>3832.5299999999997</v>
      </c>
      <c r="Q265" s="827">
        <v>0.8666666666666667</v>
      </c>
      <c r="R265" s="822">
        <v>13</v>
      </c>
      <c r="S265" s="827">
        <v>0.8666666666666667</v>
      </c>
      <c r="T265" s="826">
        <v>3</v>
      </c>
      <c r="U265" s="828">
        <v>0.75</v>
      </c>
    </row>
    <row r="266" spans="1:21" ht="14.45" customHeight="1" x14ac:dyDescent="0.2">
      <c r="A266" s="821">
        <v>9</v>
      </c>
      <c r="B266" s="822" t="s">
        <v>1104</v>
      </c>
      <c r="C266" s="822" t="s">
        <v>1111</v>
      </c>
      <c r="D266" s="823" t="s">
        <v>1803</v>
      </c>
      <c r="E266" s="824" t="s">
        <v>1127</v>
      </c>
      <c r="F266" s="822" t="s">
        <v>1105</v>
      </c>
      <c r="G266" s="822" t="s">
        <v>1248</v>
      </c>
      <c r="H266" s="822" t="s">
        <v>329</v>
      </c>
      <c r="I266" s="822" t="s">
        <v>1100</v>
      </c>
      <c r="J266" s="822" t="s">
        <v>922</v>
      </c>
      <c r="K266" s="822" t="s">
        <v>923</v>
      </c>
      <c r="L266" s="825">
        <v>2635.97</v>
      </c>
      <c r="M266" s="825">
        <v>18451.789999999997</v>
      </c>
      <c r="N266" s="822">
        <v>7</v>
      </c>
      <c r="O266" s="826">
        <v>1</v>
      </c>
      <c r="P266" s="825">
        <v>18451.789999999997</v>
      </c>
      <c r="Q266" s="827">
        <v>1</v>
      </c>
      <c r="R266" s="822">
        <v>7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9</v>
      </c>
      <c r="B267" s="822" t="s">
        <v>1104</v>
      </c>
      <c r="C267" s="822" t="s">
        <v>1111</v>
      </c>
      <c r="D267" s="823" t="s">
        <v>1803</v>
      </c>
      <c r="E267" s="824" t="s">
        <v>1127</v>
      </c>
      <c r="F267" s="822" t="s">
        <v>1105</v>
      </c>
      <c r="G267" s="822" t="s">
        <v>1248</v>
      </c>
      <c r="H267" s="822" t="s">
        <v>329</v>
      </c>
      <c r="I267" s="822" t="s">
        <v>1658</v>
      </c>
      <c r="J267" s="822" t="s">
        <v>1659</v>
      </c>
      <c r="K267" s="822" t="s">
        <v>1407</v>
      </c>
      <c r="L267" s="825">
        <v>283.32</v>
      </c>
      <c r="M267" s="825">
        <v>1416.6</v>
      </c>
      <c r="N267" s="822">
        <v>5</v>
      </c>
      <c r="O267" s="826">
        <v>1</v>
      </c>
      <c r="P267" s="825">
        <v>1416.6</v>
      </c>
      <c r="Q267" s="827">
        <v>1</v>
      </c>
      <c r="R267" s="822">
        <v>5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9</v>
      </c>
      <c r="B268" s="822" t="s">
        <v>1104</v>
      </c>
      <c r="C268" s="822" t="s">
        <v>1111</v>
      </c>
      <c r="D268" s="823" t="s">
        <v>1803</v>
      </c>
      <c r="E268" s="824" t="s">
        <v>1127</v>
      </c>
      <c r="F268" s="822" t="s">
        <v>1105</v>
      </c>
      <c r="G268" s="822" t="s">
        <v>1248</v>
      </c>
      <c r="H268" s="822" t="s">
        <v>329</v>
      </c>
      <c r="I268" s="822" t="s">
        <v>1660</v>
      </c>
      <c r="J268" s="822" t="s">
        <v>1661</v>
      </c>
      <c r="K268" s="822" t="s">
        <v>1407</v>
      </c>
      <c r="L268" s="825">
        <v>283.32</v>
      </c>
      <c r="M268" s="825">
        <v>1416.6</v>
      </c>
      <c r="N268" s="822">
        <v>5</v>
      </c>
      <c r="O268" s="826">
        <v>1</v>
      </c>
      <c r="P268" s="825">
        <v>1416.6</v>
      </c>
      <c r="Q268" s="827">
        <v>1</v>
      </c>
      <c r="R268" s="822">
        <v>5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9</v>
      </c>
      <c r="B269" s="822" t="s">
        <v>1104</v>
      </c>
      <c r="C269" s="822" t="s">
        <v>1111</v>
      </c>
      <c r="D269" s="823" t="s">
        <v>1803</v>
      </c>
      <c r="E269" s="824" t="s">
        <v>1127</v>
      </c>
      <c r="F269" s="822" t="s">
        <v>1105</v>
      </c>
      <c r="G269" s="822" t="s">
        <v>1248</v>
      </c>
      <c r="H269" s="822" t="s">
        <v>329</v>
      </c>
      <c r="I269" s="822" t="s">
        <v>1409</v>
      </c>
      <c r="J269" s="822" t="s">
        <v>1410</v>
      </c>
      <c r="K269" s="822" t="s">
        <v>1407</v>
      </c>
      <c r="L269" s="825">
        <v>289.07</v>
      </c>
      <c r="M269" s="825">
        <v>1734.42</v>
      </c>
      <c r="N269" s="822">
        <v>6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9</v>
      </c>
      <c r="B270" s="822" t="s">
        <v>1104</v>
      </c>
      <c r="C270" s="822" t="s">
        <v>1111</v>
      </c>
      <c r="D270" s="823" t="s">
        <v>1803</v>
      </c>
      <c r="E270" s="824" t="s">
        <v>1127</v>
      </c>
      <c r="F270" s="822" t="s">
        <v>1105</v>
      </c>
      <c r="G270" s="822" t="s">
        <v>1248</v>
      </c>
      <c r="H270" s="822" t="s">
        <v>697</v>
      </c>
      <c r="I270" s="822" t="s">
        <v>1662</v>
      </c>
      <c r="J270" s="822" t="s">
        <v>1663</v>
      </c>
      <c r="K270" s="822" t="s">
        <v>1407</v>
      </c>
      <c r="L270" s="825">
        <v>176.46</v>
      </c>
      <c r="M270" s="825">
        <v>176.46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9</v>
      </c>
      <c r="B271" s="822" t="s">
        <v>1104</v>
      </c>
      <c r="C271" s="822" t="s">
        <v>1111</v>
      </c>
      <c r="D271" s="823" t="s">
        <v>1803</v>
      </c>
      <c r="E271" s="824" t="s">
        <v>1127</v>
      </c>
      <c r="F271" s="822" t="s">
        <v>1105</v>
      </c>
      <c r="G271" s="822" t="s">
        <v>1248</v>
      </c>
      <c r="H271" s="822" t="s">
        <v>697</v>
      </c>
      <c r="I271" s="822" t="s">
        <v>1664</v>
      </c>
      <c r="J271" s="822" t="s">
        <v>1665</v>
      </c>
      <c r="K271" s="822" t="s">
        <v>1407</v>
      </c>
      <c r="L271" s="825">
        <v>176.46</v>
      </c>
      <c r="M271" s="825">
        <v>352.92</v>
      </c>
      <c r="N271" s="822">
        <v>2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9</v>
      </c>
      <c r="B272" s="822" t="s">
        <v>1104</v>
      </c>
      <c r="C272" s="822" t="s">
        <v>1111</v>
      </c>
      <c r="D272" s="823" t="s">
        <v>1803</v>
      </c>
      <c r="E272" s="824" t="s">
        <v>1127</v>
      </c>
      <c r="F272" s="822" t="s">
        <v>1105</v>
      </c>
      <c r="G272" s="822" t="s">
        <v>1248</v>
      </c>
      <c r="H272" s="822" t="s">
        <v>329</v>
      </c>
      <c r="I272" s="822" t="s">
        <v>1413</v>
      </c>
      <c r="J272" s="822" t="s">
        <v>1414</v>
      </c>
      <c r="K272" s="822" t="s">
        <v>1407</v>
      </c>
      <c r="L272" s="825">
        <v>289.07</v>
      </c>
      <c r="M272" s="825">
        <v>1734.42</v>
      </c>
      <c r="N272" s="822">
        <v>6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9</v>
      </c>
      <c r="B273" s="822" t="s">
        <v>1104</v>
      </c>
      <c r="C273" s="822" t="s">
        <v>1111</v>
      </c>
      <c r="D273" s="823" t="s">
        <v>1803</v>
      </c>
      <c r="E273" s="824" t="s">
        <v>1127</v>
      </c>
      <c r="F273" s="822" t="s">
        <v>1105</v>
      </c>
      <c r="G273" s="822" t="s">
        <v>1248</v>
      </c>
      <c r="H273" s="822" t="s">
        <v>697</v>
      </c>
      <c r="I273" s="822" t="s">
        <v>1666</v>
      </c>
      <c r="J273" s="822" t="s">
        <v>1667</v>
      </c>
      <c r="K273" s="822" t="s">
        <v>1407</v>
      </c>
      <c r="L273" s="825">
        <v>176.46</v>
      </c>
      <c r="M273" s="825">
        <v>352.92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9</v>
      </c>
      <c r="B274" s="822" t="s">
        <v>1104</v>
      </c>
      <c r="C274" s="822" t="s">
        <v>1111</v>
      </c>
      <c r="D274" s="823" t="s">
        <v>1803</v>
      </c>
      <c r="E274" s="824" t="s">
        <v>1127</v>
      </c>
      <c r="F274" s="822" t="s">
        <v>1105</v>
      </c>
      <c r="G274" s="822" t="s">
        <v>1248</v>
      </c>
      <c r="H274" s="822" t="s">
        <v>697</v>
      </c>
      <c r="I274" s="822" t="s">
        <v>1668</v>
      </c>
      <c r="J274" s="822" t="s">
        <v>1669</v>
      </c>
      <c r="K274" s="822" t="s">
        <v>1407</v>
      </c>
      <c r="L274" s="825">
        <v>176.46</v>
      </c>
      <c r="M274" s="825">
        <v>352.92</v>
      </c>
      <c r="N274" s="822">
        <v>2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9</v>
      </c>
      <c r="B275" s="822" t="s">
        <v>1104</v>
      </c>
      <c r="C275" s="822" t="s">
        <v>1111</v>
      </c>
      <c r="D275" s="823" t="s">
        <v>1803</v>
      </c>
      <c r="E275" s="824" t="s">
        <v>1127</v>
      </c>
      <c r="F275" s="822" t="s">
        <v>1105</v>
      </c>
      <c r="G275" s="822" t="s">
        <v>1248</v>
      </c>
      <c r="H275" s="822" t="s">
        <v>329</v>
      </c>
      <c r="I275" s="822" t="s">
        <v>1249</v>
      </c>
      <c r="J275" s="822" t="s">
        <v>1250</v>
      </c>
      <c r="K275" s="822" t="s">
        <v>1092</v>
      </c>
      <c r="L275" s="825">
        <v>294.81</v>
      </c>
      <c r="M275" s="825">
        <v>4422.1499999999996</v>
      </c>
      <c r="N275" s="822">
        <v>15</v>
      </c>
      <c r="O275" s="826">
        <v>4.5</v>
      </c>
      <c r="P275" s="825">
        <v>1768.8600000000001</v>
      </c>
      <c r="Q275" s="827">
        <v>0.40000000000000008</v>
      </c>
      <c r="R275" s="822">
        <v>6</v>
      </c>
      <c r="S275" s="827">
        <v>0.4</v>
      </c>
      <c r="T275" s="826">
        <v>2</v>
      </c>
      <c r="U275" s="828">
        <v>0.44444444444444442</v>
      </c>
    </row>
    <row r="276" spans="1:21" ht="14.45" customHeight="1" x14ac:dyDescent="0.2">
      <c r="A276" s="821">
        <v>9</v>
      </c>
      <c r="B276" s="822" t="s">
        <v>1104</v>
      </c>
      <c r="C276" s="822" t="s">
        <v>1111</v>
      </c>
      <c r="D276" s="823" t="s">
        <v>1803</v>
      </c>
      <c r="E276" s="824" t="s">
        <v>1127</v>
      </c>
      <c r="F276" s="822" t="s">
        <v>1106</v>
      </c>
      <c r="G276" s="822" t="s">
        <v>1251</v>
      </c>
      <c r="H276" s="822" t="s">
        <v>329</v>
      </c>
      <c r="I276" s="822" t="s">
        <v>1427</v>
      </c>
      <c r="J276" s="822" t="s">
        <v>1253</v>
      </c>
      <c r="K276" s="822"/>
      <c r="L276" s="825">
        <v>0</v>
      </c>
      <c r="M276" s="825">
        <v>0</v>
      </c>
      <c r="N276" s="822">
        <v>2</v>
      </c>
      <c r="O276" s="826">
        <v>2</v>
      </c>
      <c r="P276" s="825">
        <v>0</v>
      </c>
      <c r="Q276" s="827"/>
      <c r="R276" s="822">
        <v>1</v>
      </c>
      <c r="S276" s="827">
        <v>0.5</v>
      </c>
      <c r="T276" s="826">
        <v>1</v>
      </c>
      <c r="U276" s="828">
        <v>0.5</v>
      </c>
    </row>
    <row r="277" spans="1:21" ht="14.45" customHeight="1" x14ac:dyDescent="0.2">
      <c r="A277" s="821">
        <v>9</v>
      </c>
      <c r="B277" s="822" t="s">
        <v>1104</v>
      </c>
      <c r="C277" s="822" t="s">
        <v>1111</v>
      </c>
      <c r="D277" s="823" t="s">
        <v>1803</v>
      </c>
      <c r="E277" s="824" t="s">
        <v>1127</v>
      </c>
      <c r="F277" s="822" t="s">
        <v>1106</v>
      </c>
      <c r="G277" s="822" t="s">
        <v>1251</v>
      </c>
      <c r="H277" s="822" t="s">
        <v>329</v>
      </c>
      <c r="I277" s="822" t="s">
        <v>1257</v>
      </c>
      <c r="J277" s="822" t="s">
        <v>1253</v>
      </c>
      <c r="K277" s="822"/>
      <c r="L277" s="825">
        <v>0</v>
      </c>
      <c r="M277" s="825">
        <v>0</v>
      </c>
      <c r="N277" s="822">
        <v>1</v>
      </c>
      <c r="O277" s="826"/>
      <c r="P277" s="825">
        <v>0</v>
      </c>
      <c r="Q277" s="827"/>
      <c r="R277" s="822">
        <v>1</v>
      </c>
      <c r="S277" s="827">
        <v>1</v>
      </c>
      <c r="T277" s="826"/>
      <c r="U277" s="828"/>
    </row>
    <row r="278" spans="1:21" ht="14.45" customHeight="1" x14ac:dyDescent="0.2">
      <c r="A278" s="821">
        <v>9</v>
      </c>
      <c r="B278" s="822" t="s">
        <v>1104</v>
      </c>
      <c r="C278" s="822" t="s">
        <v>1111</v>
      </c>
      <c r="D278" s="823" t="s">
        <v>1803</v>
      </c>
      <c r="E278" s="824" t="s">
        <v>1127</v>
      </c>
      <c r="F278" s="822" t="s">
        <v>1106</v>
      </c>
      <c r="G278" s="822" t="s">
        <v>1251</v>
      </c>
      <c r="H278" s="822" t="s">
        <v>329</v>
      </c>
      <c r="I278" s="822" t="s">
        <v>1429</v>
      </c>
      <c r="J278" s="822" t="s">
        <v>1253</v>
      </c>
      <c r="K278" s="822"/>
      <c r="L278" s="825">
        <v>0</v>
      </c>
      <c r="M278" s="825">
        <v>0</v>
      </c>
      <c r="N278" s="822">
        <v>1</v>
      </c>
      <c r="O278" s="826">
        <v>1</v>
      </c>
      <c r="P278" s="825">
        <v>0</v>
      </c>
      <c r="Q278" s="827"/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9</v>
      </c>
      <c r="B279" s="822" t="s">
        <v>1104</v>
      </c>
      <c r="C279" s="822" t="s">
        <v>1111</v>
      </c>
      <c r="D279" s="823" t="s">
        <v>1803</v>
      </c>
      <c r="E279" s="824" t="s">
        <v>1127</v>
      </c>
      <c r="F279" s="822" t="s">
        <v>1107</v>
      </c>
      <c r="G279" s="822" t="s">
        <v>1251</v>
      </c>
      <c r="H279" s="822" t="s">
        <v>329</v>
      </c>
      <c r="I279" s="822" t="s">
        <v>1508</v>
      </c>
      <c r="J279" s="822" t="s">
        <v>1253</v>
      </c>
      <c r="K279" s="822"/>
      <c r="L279" s="825">
        <v>0</v>
      </c>
      <c r="M279" s="825">
        <v>0</v>
      </c>
      <c r="N279" s="822">
        <v>1</v>
      </c>
      <c r="O279" s="826">
        <v>1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9</v>
      </c>
      <c r="B280" s="822" t="s">
        <v>1104</v>
      </c>
      <c r="C280" s="822" t="s">
        <v>1111</v>
      </c>
      <c r="D280" s="823" t="s">
        <v>1803</v>
      </c>
      <c r="E280" s="824" t="s">
        <v>1127</v>
      </c>
      <c r="F280" s="822" t="s">
        <v>1107</v>
      </c>
      <c r="G280" s="822" t="s">
        <v>1251</v>
      </c>
      <c r="H280" s="822" t="s">
        <v>329</v>
      </c>
      <c r="I280" s="822" t="s">
        <v>1670</v>
      </c>
      <c r="J280" s="822" t="s">
        <v>1671</v>
      </c>
      <c r="K280" s="822" t="s">
        <v>1672</v>
      </c>
      <c r="L280" s="825">
        <v>3044</v>
      </c>
      <c r="M280" s="825">
        <v>6088</v>
      </c>
      <c r="N280" s="822">
        <v>2</v>
      </c>
      <c r="O280" s="826">
        <v>2</v>
      </c>
      <c r="P280" s="825">
        <v>3044</v>
      </c>
      <c r="Q280" s="827">
        <v>0.5</v>
      </c>
      <c r="R280" s="822">
        <v>1</v>
      </c>
      <c r="S280" s="827">
        <v>0.5</v>
      </c>
      <c r="T280" s="826">
        <v>1</v>
      </c>
      <c r="U280" s="828">
        <v>0.5</v>
      </c>
    </row>
    <row r="281" spans="1:21" ht="14.45" customHeight="1" x14ac:dyDescent="0.2">
      <c r="A281" s="821">
        <v>9</v>
      </c>
      <c r="B281" s="822" t="s">
        <v>1104</v>
      </c>
      <c r="C281" s="822" t="s">
        <v>1111</v>
      </c>
      <c r="D281" s="823" t="s">
        <v>1803</v>
      </c>
      <c r="E281" s="824" t="s">
        <v>1121</v>
      </c>
      <c r="F281" s="822" t="s">
        <v>1105</v>
      </c>
      <c r="G281" s="822" t="s">
        <v>1289</v>
      </c>
      <c r="H281" s="822" t="s">
        <v>329</v>
      </c>
      <c r="I281" s="822" t="s">
        <v>1290</v>
      </c>
      <c r="J281" s="822" t="s">
        <v>1291</v>
      </c>
      <c r="K281" s="822" t="s">
        <v>1292</v>
      </c>
      <c r="L281" s="825">
        <v>182.22</v>
      </c>
      <c r="M281" s="825">
        <v>182.22</v>
      </c>
      <c r="N281" s="822">
        <v>1</v>
      </c>
      <c r="O281" s="826">
        <v>1</v>
      </c>
      <c r="P281" s="825">
        <v>182.22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9</v>
      </c>
      <c r="B282" s="822" t="s">
        <v>1104</v>
      </c>
      <c r="C282" s="822" t="s">
        <v>1111</v>
      </c>
      <c r="D282" s="823" t="s">
        <v>1803</v>
      </c>
      <c r="E282" s="824" t="s">
        <v>1121</v>
      </c>
      <c r="F282" s="822" t="s">
        <v>1105</v>
      </c>
      <c r="G282" s="822" t="s">
        <v>1170</v>
      </c>
      <c r="H282" s="822" t="s">
        <v>329</v>
      </c>
      <c r="I282" s="822" t="s">
        <v>1171</v>
      </c>
      <c r="J282" s="822" t="s">
        <v>667</v>
      </c>
      <c r="K282" s="822" t="s">
        <v>668</v>
      </c>
      <c r="L282" s="825">
        <v>49.04</v>
      </c>
      <c r="M282" s="825">
        <v>49.04</v>
      </c>
      <c r="N282" s="822">
        <v>1</v>
      </c>
      <c r="O282" s="826">
        <v>1</v>
      </c>
      <c r="P282" s="825">
        <v>49.04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9</v>
      </c>
      <c r="B283" s="822" t="s">
        <v>1104</v>
      </c>
      <c r="C283" s="822" t="s">
        <v>1111</v>
      </c>
      <c r="D283" s="823" t="s">
        <v>1803</v>
      </c>
      <c r="E283" s="824" t="s">
        <v>1121</v>
      </c>
      <c r="F283" s="822" t="s">
        <v>1105</v>
      </c>
      <c r="G283" s="822" t="s">
        <v>1198</v>
      </c>
      <c r="H283" s="822" t="s">
        <v>329</v>
      </c>
      <c r="I283" s="822" t="s">
        <v>1199</v>
      </c>
      <c r="J283" s="822" t="s">
        <v>834</v>
      </c>
      <c r="K283" s="822" t="s">
        <v>1200</v>
      </c>
      <c r="L283" s="825">
        <v>36.54</v>
      </c>
      <c r="M283" s="825">
        <v>146.16</v>
      </c>
      <c r="N283" s="822">
        <v>4</v>
      </c>
      <c r="O283" s="826">
        <v>4</v>
      </c>
      <c r="P283" s="825">
        <v>109.62</v>
      </c>
      <c r="Q283" s="827">
        <v>0.75</v>
      </c>
      <c r="R283" s="822">
        <v>3</v>
      </c>
      <c r="S283" s="827">
        <v>0.75</v>
      </c>
      <c r="T283" s="826">
        <v>3</v>
      </c>
      <c r="U283" s="828">
        <v>0.75</v>
      </c>
    </row>
    <row r="284" spans="1:21" ht="14.45" customHeight="1" x14ac:dyDescent="0.2">
      <c r="A284" s="821">
        <v>9</v>
      </c>
      <c r="B284" s="822" t="s">
        <v>1104</v>
      </c>
      <c r="C284" s="822" t="s">
        <v>1111</v>
      </c>
      <c r="D284" s="823" t="s">
        <v>1803</v>
      </c>
      <c r="E284" s="824" t="s">
        <v>1121</v>
      </c>
      <c r="F284" s="822" t="s">
        <v>1105</v>
      </c>
      <c r="G284" s="822" t="s">
        <v>1468</v>
      </c>
      <c r="H284" s="822" t="s">
        <v>329</v>
      </c>
      <c r="I284" s="822" t="s">
        <v>1469</v>
      </c>
      <c r="J284" s="822" t="s">
        <v>1470</v>
      </c>
      <c r="K284" s="822" t="s">
        <v>1471</v>
      </c>
      <c r="L284" s="825">
        <v>69.59</v>
      </c>
      <c r="M284" s="825">
        <v>69.59</v>
      </c>
      <c r="N284" s="822">
        <v>1</v>
      </c>
      <c r="O284" s="826">
        <v>1</v>
      </c>
      <c r="P284" s="825">
        <v>69.59</v>
      </c>
      <c r="Q284" s="827">
        <v>1</v>
      </c>
      <c r="R284" s="822">
        <v>1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9</v>
      </c>
      <c r="B285" s="822" t="s">
        <v>1104</v>
      </c>
      <c r="C285" s="822" t="s">
        <v>1111</v>
      </c>
      <c r="D285" s="823" t="s">
        <v>1803</v>
      </c>
      <c r="E285" s="824" t="s">
        <v>1121</v>
      </c>
      <c r="F285" s="822" t="s">
        <v>1105</v>
      </c>
      <c r="G285" s="822" t="s">
        <v>1673</v>
      </c>
      <c r="H285" s="822" t="s">
        <v>329</v>
      </c>
      <c r="I285" s="822" t="s">
        <v>1674</v>
      </c>
      <c r="J285" s="822" t="s">
        <v>1675</v>
      </c>
      <c r="K285" s="822" t="s">
        <v>1676</v>
      </c>
      <c r="L285" s="825">
        <v>0</v>
      </c>
      <c r="M285" s="825">
        <v>0</v>
      </c>
      <c r="N285" s="822">
        <v>1</v>
      </c>
      <c r="O285" s="826">
        <v>1</v>
      </c>
      <c r="P285" s="825">
        <v>0</v>
      </c>
      <c r="Q285" s="827"/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9</v>
      </c>
      <c r="B286" s="822" t="s">
        <v>1104</v>
      </c>
      <c r="C286" s="822" t="s">
        <v>1111</v>
      </c>
      <c r="D286" s="823" t="s">
        <v>1803</v>
      </c>
      <c r="E286" s="824" t="s">
        <v>1121</v>
      </c>
      <c r="F286" s="822" t="s">
        <v>1105</v>
      </c>
      <c r="G286" s="822" t="s">
        <v>1677</v>
      </c>
      <c r="H286" s="822" t="s">
        <v>697</v>
      </c>
      <c r="I286" s="822" t="s">
        <v>1678</v>
      </c>
      <c r="J286" s="822" t="s">
        <v>1679</v>
      </c>
      <c r="K286" s="822" t="s">
        <v>1680</v>
      </c>
      <c r="L286" s="825">
        <v>126.27</v>
      </c>
      <c r="M286" s="825">
        <v>378.81</v>
      </c>
      <c r="N286" s="822">
        <v>3</v>
      </c>
      <c r="O286" s="826">
        <v>3</v>
      </c>
      <c r="P286" s="825">
        <v>378.81</v>
      </c>
      <c r="Q286" s="827">
        <v>1</v>
      </c>
      <c r="R286" s="822">
        <v>3</v>
      </c>
      <c r="S286" s="827">
        <v>1</v>
      </c>
      <c r="T286" s="826">
        <v>3</v>
      </c>
      <c r="U286" s="828">
        <v>1</v>
      </c>
    </row>
    <row r="287" spans="1:21" ht="14.45" customHeight="1" x14ac:dyDescent="0.2">
      <c r="A287" s="821">
        <v>9</v>
      </c>
      <c r="B287" s="822" t="s">
        <v>1104</v>
      </c>
      <c r="C287" s="822" t="s">
        <v>1111</v>
      </c>
      <c r="D287" s="823" t="s">
        <v>1803</v>
      </c>
      <c r="E287" s="824" t="s">
        <v>1121</v>
      </c>
      <c r="F287" s="822" t="s">
        <v>1105</v>
      </c>
      <c r="G287" s="822" t="s">
        <v>1248</v>
      </c>
      <c r="H287" s="822" t="s">
        <v>329</v>
      </c>
      <c r="I287" s="822" t="s">
        <v>1099</v>
      </c>
      <c r="J287" s="822" t="s">
        <v>940</v>
      </c>
      <c r="K287" s="822" t="s">
        <v>934</v>
      </c>
      <c r="L287" s="825">
        <v>294.81</v>
      </c>
      <c r="M287" s="825">
        <v>4127.34</v>
      </c>
      <c r="N287" s="822">
        <v>14</v>
      </c>
      <c r="O287" s="826">
        <v>9</v>
      </c>
      <c r="P287" s="825">
        <v>2653.29</v>
      </c>
      <c r="Q287" s="827">
        <v>0.64285714285714279</v>
      </c>
      <c r="R287" s="822">
        <v>9</v>
      </c>
      <c r="S287" s="827">
        <v>0.6428571428571429</v>
      </c>
      <c r="T287" s="826">
        <v>6</v>
      </c>
      <c r="U287" s="828">
        <v>0.66666666666666663</v>
      </c>
    </row>
    <row r="288" spans="1:21" ht="14.45" customHeight="1" x14ac:dyDescent="0.2">
      <c r="A288" s="821">
        <v>9</v>
      </c>
      <c r="B288" s="822" t="s">
        <v>1104</v>
      </c>
      <c r="C288" s="822" t="s">
        <v>1111</v>
      </c>
      <c r="D288" s="823" t="s">
        <v>1803</v>
      </c>
      <c r="E288" s="824" t="s">
        <v>1121</v>
      </c>
      <c r="F288" s="822" t="s">
        <v>1105</v>
      </c>
      <c r="G288" s="822" t="s">
        <v>1248</v>
      </c>
      <c r="H288" s="822" t="s">
        <v>697</v>
      </c>
      <c r="I288" s="822" t="s">
        <v>1090</v>
      </c>
      <c r="J288" s="822" t="s">
        <v>926</v>
      </c>
      <c r="K288" s="822" t="s">
        <v>927</v>
      </c>
      <c r="L288" s="825">
        <v>1614.9</v>
      </c>
      <c r="M288" s="825">
        <v>3229.8</v>
      </c>
      <c r="N288" s="822">
        <v>2</v>
      </c>
      <c r="O288" s="826">
        <v>1</v>
      </c>
      <c r="P288" s="825">
        <v>3229.8</v>
      </c>
      <c r="Q288" s="827">
        <v>1</v>
      </c>
      <c r="R288" s="822">
        <v>2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9</v>
      </c>
      <c r="B289" s="822" t="s">
        <v>1104</v>
      </c>
      <c r="C289" s="822" t="s">
        <v>1111</v>
      </c>
      <c r="D289" s="823" t="s">
        <v>1803</v>
      </c>
      <c r="E289" s="824" t="s">
        <v>1121</v>
      </c>
      <c r="F289" s="822" t="s">
        <v>1105</v>
      </c>
      <c r="G289" s="822" t="s">
        <v>1248</v>
      </c>
      <c r="H289" s="822" t="s">
        <v>329</v>
      </c>
      <c r="I289" s="822" t="s">
        <v>1249</v>
      </c>
      <c r="J289" s="822" t="s">
        <v>1250</v>
      </c>
      <c r="K289" s="822" t="s">
        <v>1092</v>
      </c>
      <c r="L289" s="825">
        <v>294.81</v>
      </c>
      <c r="M289" s="825">
        <v>5011.7700000000004</v>
      </c>
      <c r="N289" s="822">
        <v>17</v>
      </c>
      <c r="O289" s="826">
        <v>9</v>
      </c>
      <c r="P289" s="825">
        <v>2653.29</v>
      </c>
      <c r="Q289" s="827">
        <v>0.52941176470588225</v>
      </c>
      <c r="R289" s="822">
        <v>9</v>
      </c>
      <c r="S289" s="827">
        <v>0.52941176470588236</v>
      </c>
      <c r="T289" s="826">
        <v>5</v>
      </c>
      <c r="U289" s="828">
        <v>0.55555555555555558</v>
      </c>
    </row>
    <row r="290" spans="1:21" ht="14.45" customHeight="1" x14ac:dyDescent="0.2">
      <c r="A290" s="821">
        <v>9</v>
      </c>
      <c r="B290" s="822" t="s">
        <v>1104</v>
      </c>
      <c r="C290" s="822" t="s">
        <v>1111</v>
      </c>
      <c r="D290" s="823" t="s">
        <v>1803</v>
      </c>
      <c r="E290" s="824" t="s">
        <v>1121</v>
      </c>
      <c r="F290" s="822" t="s">
        <v>1106</v>
      </c>
      <c r="G290" s="822" t="s">
        <v>1251</v>
      </c>
      <c r="H290" s="822" t="s">
        <v>329</v>
      </c>
      <c r="I290" s="822" t="s">
        <v>1681</v>
      </c>
      <c r="J290" s="822" t="s">
        <v>1253</v>
      </c>
      <c r="K290" s="822"/>
      <c r="L290" s="825">
        <v>0</v>
      </c>
      <c r="M290" s="825">
        <v>0</v>
      </c>
      <c r="N290" s="822">
        <v>2</v>
      </c>
      <c r="O290" s="826">
        <v>2</v>
      </c>
      <c r="P290" s="825">
        <v>0</v>
      </c>
      <c r="Q290" s="827"/>
      <c r="R290" s="822">
        <v>2</v>
      </c>
      <c r="S290" s="827">
        <v>1</v>
      </c>
      <c r="T290" s="826">
        <v>2</v>
      </c>
      <c r="U290" s="828">
        <v>1</v>
      </c>
    </row>
    <row r="291" spans="1:21" ht="14.45" customHeight="1" x14ac:dyDescent="0.2">
      <c r="A291" s="821">
        <v>9</v>
      </c>
      <c r="B291" s="822" t="s">
        <v>1104</v>
      </c>
      <c r="C291" s="822" t="s">
        <v>1111</v>
      </c>
      <c r="D291" s="823" t="s">
        <v>1803</v>
      </c>
      <c r="E291" s="824" t="s">
        <v>1118</v>
      </c>
      <c r="F291" s="822" t="s">
        <v>1105</v>
      </c>
      <c r="G291" s="822" t="s">
        <v>1682</v>
      </c>
      <c r="H291" s="822" t="s">
        <v>697</v>
      </c>
      <c r="I291" s="822" t="s">
        <v>1683</v>
      </c>
      <c r="J291" s="822" t="s">
        <v>1684</v>
      </c>
      <c r="K291" s="822" t="s">
        <v>1685</v>
      </c>
      <c r="L291" s="825">
        <v>23.4</v>
      </c>
      <c r="M291" s="825">
        <v>23.4</v>
      </c>
      <c r="N291" s="822">
        <v>1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9</v>
      </c>
      <c r="B292" s="822" t="s">
        <v>1104</v>
      </c>
      <c r="C292" s="822" t="s">
        <v>1111</v>
      </c>
      <c r="D292" s="823" t="s">
        <v>1803</v>
      </c>
      <c r="E292" s="824" t="s">
        <v>1118</v>
      </c>
      <c r="F292" s="822" t="s">
        <v>1105</v>
      </c>
      <c r="G292" s="822" t="s">
        <v>1268</v>
      </c>
      <c r="H292" s="822" t="s">
        <v>329</v>
      </c>
      <c r="I292" s="822" t="s">
        <v>1269</v>
      </c>
      <c r="J292" s="822" t="s">
        <v>1270</v>
      </c>
      <c r="K292" s="822" t="s">
        <v>1271</v>
      </c>
      <c r="L292" s="825">
        <v>42.1</v>
      </c>
      <c r="M292" s="825">
        <v>42.1</v>
      </c>
      <c r="N292" s="822">
        <v>1</v>
      </c>
      <c r="O292" s="826">
        <v>0.5</v>
      </c>
      <c r="P292" s="825">
        <v>42.1</v>
      </c>
      <c r="Q292" s="827">
        <v>1</v>
      </c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9</v>
      </c>
      <c r="B293" s="822" t="s">
        <v>1104</v>
      </c>
      <c r="C293" s="822" t="s">
        <v>1111</v>
      </c>
      <c r="D293" s="823" t="s">
        <v>1803</v>
      </c>
      <c r="E293" s="824" t="s">
        <v>1118</v>
      </c>
      <c r="F293" s="822" t="s">
        <v>1105</v>
      </c>
      <c r="G293" s="822" t="s">
        <v>1686</v>
      </c>
      <c r="H293" s="822" t="s">
        <v>329</v>
      </c>
      <c r="I293" s="822" t="s">
        <v>1687</v>
      </c>
      <c r="J293" s="822" t="s">
        <v>1688</v>
      </c>
      <c r="K293" s="822" t="s">
        <v>1155</v>
      </c>
      <c r="L293" s="825">
        <v>0</v>
      </c>
      <c r="M293" s="825">
        <v>0</v>
      </c>
      <c r="N293" s="822">
        <v>1</v>
      </c>
      <c r="O293" s="826">
        <v>1</v>
      </c>
      <c r="P293" s="825">
        <v>0</v>
      </c>
      <c r="Q293" s="827"/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9</v>
      </c>
      <c r="B294" s="822" t="s">
        <v>1104</v>
      </c>
      <c r="C294" s="822" t="s">
        <v>1111</v>
      </c>
      <c r="D294" s="823" t="s">
        <v>1803</v>
      </c>
      <c r="E294" s="824" t="s">
        <v>1118</v>
      </c>
      <c r="F294" s="822" t="s">
        <v>1105</v>
      </c>
      <c r="G294" s="822" t="s">
        <v>1689</v>
      </c>
      <c r="H294" s="822" t="s">
        <v>697</v>
      </c>
      <c r="I294" s="822" t="s">
        <v>1690</v>
      </c>
      <c r="J294" s="822" t="s">
        <v>1691</v>
      </c>
      <c r="K294" s="822" t="s">
        <v>1208</v>
      </c>
      <c r="L294" s="825">
        <v>176.32</v>
      </c>
      <c r="M294" s="825">
        <v>352.64</v>
      </c>
      <c r="N294" s="822">
        <v>2</v>
      </c>
      <c r="O294" s="826">
        <v>2</v>
      </c>
      <c r="P294" s="825">
        <v>352.64</v>
      </c>
      <c r="Q294" s="827">
        <v>1</v>
      </c>
      <c r="R294" s="822">
        <v>2</v>
      </c>
      <c r="S294" s="827">
        <v>1</v>
      </c>
      <c r="T294" s="826">
        <v>2</v>
      </c>
      <c r="U294" s="828">
        <v>1</v>
      </c>
    </row>
    <row r="295" spans="1:21" ht="14.45" customHeight="1" x14ac:dyDescent="0.2">
      <c r="A295" s="821">
        <v>9</v>
      </c>
      <c r="B295" s="822" t="s">
        <v>1104</v>
      </c>
      <c r="C295" s="822" t="s">
        <v>1111</v>
      </c>
      <c r="D295" s="823" t="s">
        <v>1803</v>
      </c>
      <c r="E295" s="824" t="s">
        <v>1118</v>
      </c>
      <c r="F295" s="822" t="s">
        <v>1105</v>
      </c>
      <c r="G295" s="822" t="s">
        <v>1297</v>
      </c>
      <c r="H295" s="822" t="s">
        <v>329</v>
      </c>
      <c r="I295" s="822" t="s">
        <v>1531</v>
      </c>
      <c r="J295" s="822" t="s">
        <v>748</v>
      </c>
      <c r="K295" s="822" t="s">
        <v>1532</v>
      </c>
      <c r="L295" s="825">
        <v>92.85</v>
      </c>
      <c r="M295" s="825">
        <v>92.85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9</v>
      </c>
      <c r="B296" s="822" t="s">
        <v>1104</v>
      </c>
      <c r="C296" s="822" t="s">
        <v>1111</v>
      </c>
      <c r="D296" s="823" t="s">
        <v>1803</v>
      </c>
      <c r="E296" s="824" t="s">
        <v>1118</v>
      </c>
      <c r="F296" s="822" t="s">
        <v>1105</v>
      </c>
      <c r="G296" s="822" t="s">
        <v>1692</v>
      </c>
      <c r="H296" s="822" t="s">
        <v>329</v>
      </c>
      <c r="I296" s="822" t="s">
        <v>1693</v>
      </c>
      <c r="J296" s="822" t="s">
        <v>1694</v>
      </c>
      <c r="K296" s="822" t="s">
        <v>1695</v>
      </c>
      <c r="L296" s="825">
        <v>132</v>
      </c>
      <c r="M296" s="825">
        <v>792</v>
      </c>
      <c r="N296" s="822">
        <v>6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9</v>
      </c>
      <c r="B297" s="822" t="s">
        <v>1104</v>
      </c>
      <c r="C297" s="822" t="s">
        <v>1111</v>
      </c>
      <c r="D297" s="823" t="s">
        <v>1803</v>
      </c>
      <c r="E297" s="824" t="s">
        <v>1118</v>
      </c>
      <c r="F297" s="822" t="s">
        <v>1105</v>
      </c>
      <c r="G297" s="822" t="s">
        <v>1613</v>
      </c>
      <c r="H297" s="822" t="s">
        <v>329</v>
      </c>
      <c r="I297" s="822" t="s">
        <v>1696</v>
      </c>
      <c r="J297" s="822" t="s">
        <v>1697</v>
      </c>
      <c r="K297" s="822" t="s">
        <v>1698</v>
      </c>
      <c r="L297" s="825">
        <v>112.77</v>
      </c>
      <c r="M297" s="825">
        <v>112.77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9</v>
      </c>
      <c r="B298" s="822" t="s">
        <v>1104</v>
      </c>
      <c r="C298" s="822" t="s">
        <v>1111</v>
      </c>
      <c r="D298" s="823" t="s">
        <v>1803</v>
      </c>
      <c r="E298" s="824" t="s">
        <v>1118</v>
      </c>
      <c r="F298" s="822" t="s">
        <v>1105</v>
      </c>
      <c r="G298" s="822" t="s">
        <v>1699</v>
      </c>
      <c r="H298" s="822" t="s">
        <v>329</v>
      </c>
      <c r="I298" s="822" t="s">
        <v>1700</v>
      </c>
      <c r="J298" s="822" t="s">
        <v>1701</v>
      </c>
      <c r="K298" s="822" t="s">
        <v>1702</v>
      </c>
      <c r="L298" s="825">
        <v>121.07</v>
      </c>
      <c r="M298" s="825">
        <v>121.07</v>
      </c>
      <c r="N298" s="822">
        <v>1</v>
      </c>
      <c r="O298" s="826">
        <v>1</v>
      </c>
      <c r="P298" s="825">
        <v>121.07</v>
      </c>
      <c r="Q298" s="827">
        <v>1</v>
      </c>
      <c r="R298" s="822">
        <v>1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9</v>
      </c>
      <c r="B299" s="822" t="s">
        <v>1104</v>
      </c>
      <c r="C299" s="822" t="s">
        <v>1111</v>
      </c>
      <c r="D299" s="823" t="s">
        <v>1803</v>
      </c>
      <c r="E299" s="824" t="s">
        <v>1118</v>
      </c>
      <c r="F299" s="822" t="s">
        <v>1105</v>
      </c>
      <c r="G299" s="822" t="s">
        <v>1304</v>
      </c>
      <c r="H299" s="822" t="s">
        <v>329</v>
      </c>
      <c r="I299" s="822" t="s">
        <v>1305</v>
      </c>
      <c r="J299" s="822" t="s">
        <v>642</v>
      </c>
      <c r="K299" s="822" t="s">
        <v>643</v>
      </c>
      <c r="L299" s="825">
        <v>105.63</v>
      </c>
      <c r="M299" s="825">
        <v>316.89</v>
      </c>
      <c r="N299" s="822">
        <v>3</v>
      </c>
      <c r="O299" s="826">
        <v>2</v>
      </c>
      <c r="P299" s="825">
        <v>105.63</v>
      </c>
      <c r="Q299" s="827">
        <v>0.33333333333333331</v>
      </c>
      <c r="R299" s="822">
        <v>1</v>
      </c>
      <c r="S299" s="827">
        <v>0.33333333333333331</v>
      </c>
      <c r="T299" s="826">
        <v>0.5</v>
      </c>
      <c r="U299" s="828">
        <v>0.25</v>
      </c>
    </row>
    <row r="300" spans="1:21" ht="14.45" customHeight="1" x14ac:dyDescent="0.2">
      <c r="A300" s="821">
        <v>9</v>
      </c>
      <c r="B300" s="822" t="s">
        <v>1104</v>
      </c>
      <c r="C300" s="822" t="s">
        <v>1111</v>
      </c>
      <c r="D300" s="823" t="s">
        <v>1803</v>
      </c>
      <c r="E300" s="824" t="s">
        <v>1118</v>
      </c>
      <c r="F300" s="822" t="s">
        <v>1105</v>
      </c>
      <c r="G300" s="822" t="s">
        <v>1304</v>
      </c>
      <c r="H300" s="822" t="s">
        <v>329</v>
      </c>
      <c r="I300" s="822" t="s">
        <v>1440</v>
      </c>
      <c r="J300" s="822" t="s">
        <v>642</v>
      </c>
      <c r="K300" s="822" t="s">
        <v>643</v>
      </c>
      <c r="L300" s="825">
        <v>105.63</v>
      </c>
      <c r="M300" s="825">
        <v>633.78</v>
      </c>
      <c r="N300" s="822">
        <v>6</v>
      </c>
      <c r="O300" s="826">
        <v>4</v>
      </c>
      <c r="P300" s="825">
        <v>528.15</v>
      </c>
      <c r="Q300" s="827">
        <v>0.83333333333333337</v>
      </c>
      <c r="R300" s="822">
        <v>5</v>
      </c>
      <c r="S300" s="827">
        <v>0.83333333333333337</v>
      </c>
      <c r="T300" s="826">
        <v>3</v>
      </c>
      <c r="U300" s="828">
        <v>0.75</v>
      </c>
    </row>
    <row r="301" spans="1:21" ht="14.45" customHeight="1" x14ac:dyDescent="0.2">
      <c r="A301" s="821">
        <v>9</v>
      </c>
      <c r="B301" s="822" t="s">
        <v>1104</v>
      </c>
      <c r="C301" s="822" t="s">
        <v>1111</v>
      </c>
      <c r="D301" s="823" t="s">
        <v>1803</v>
      </c>
      <c r="E301" s="824" t="s">
        <v>1118</v>
      </c>
      <c r="F301" s="822" t="s">
        <v>1105</v>
      </c>
      <c r="G301" s="822" t="s">
        <v>1533</v>
      </c>
      <c r="H301" s="822" t="s">
        <v>329</v>
      </c>
      <c r="I301" s="822" t="s">
        <v>1703</v>
      </c>
      <c r="J301" s="822" t="s">
        <v>1535</v>
      </c>
      <c r="K301" s="822" t="s">
        <v>1704</v>
      </c>
      <c r="L301" s="825">
        <v>79.64</v>
      </c>
      <c r="M301" s="825">
        <v>79.64</v>
      </c>
      <c r="N301" s="822">
        <v>1</v>
      </c>
      <c r="O301" s="826">
        <v>1</v>
      </c>
      <c r="P301" s="825">
        <v>79.64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9</v>
      </c>
      <c r="B302" s="822" t="s">
        <v>1104</v>
      </c>
      <c r="C302" s="822" t="s">
        <v>1111</v>
      </c>
      <c r="D302" s="823" t="s">
        <v>1803</v>
      </c>
      <c r="E302" s="824" t="s">
        <v>1118</v>
      </c>
      <c r="F302" s="822" t="s">
        <v>1105</v>
      </c>
      <c r="G302" s="822" t="s">
        <v>1705</v>
      </c>
      <c r="H302" s="822" t="s">
        <v>329</v>
      </c>
      <c r="I302" s="822" t="s">
        <v>1706</v>
      </c>
      <c r="J302" s="822" t="s">
        <v>1707</v>
      </c>
      <c r="K302" s="822" t="s">
        <v>1708</v>
      </c>
      <c r="L302" s="825">
        <v>75.05</v>
      </c>
      <c r="M302" s="825">
        <v>225.14999999999998</v>
      </c>
      <c r="N302" s="822">
        <v>3</v>
      </c>
      <c r="O302" s="826">
        <v>1.5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9</v>
      </c>
      <c r="B303" s="822" t="s">
        <v>1104</v>
      </c>
      <c r="C303" s="822" t="s">
        <v>1111</v>
      </c>
      <c r="D303" s="823" t="s">
        <v>1803</v>
      </c>
      <c r="E303" s="824" t="s">
        <v>1118</v>
      </c>
      <c r="F303" s="822" t="s">
        <v>1105</v>
      </c>
      <c r="G303" s="822" t="s">
        <v>1170</v>
      </c>
      <c r="H303" s="822" t="s">
        <v>329</v>
      </c>
      <c r="I303" s="822" t="s">
        <v>1171</v>
      </c>
      <c r="J303" s="822" t="s">
        <v>667</v>
      </c>
      <c r="K303" s="822" t="s">
        <v>668</v>
      </c>
      <c r="L303" s="825">
        <v>94.7</v>
      </c>
      <c r="M303" s="825">
        <v>94.7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9</v>
      </c>
      <c r="B304" s="822" t="s">
        <v>1104</v>
      </c>
      <c r="C304" s="822" t="s">
        <v>1111</v>
      </c>
      <c r="D304" s="823" t="s">
        <v>1803</v>
      </c>
      <c r="E304" s="824" t="s">
        <v>1118</v>
      </c>
      <c r="F304" s="822" t="s">
        <v>1105</v>
      </c>
      <c r="G304" s="822" t="s">
        <v>1170</v>
      </c>
      <c r="H304" s="822" t="s">
        <v>329</v>
      </c>
      <c r="I304" s="822" t="s">
        <v>1171</v>
      </c>
      <c r="J304" s="822" t="s">
        <v>667</v>
      </c>
      <c r="K304" s="822" t="s">
        <v>668</v>
      </c>
      <c r="L304" s="825">
        <v>49.04</v>
      </c>
      <c r="M304" s="825">
        <v>196.16</v>
      </c>
      <c r="N304" s="822">
        <v>4</v>
      </c>
      <c r="O304" s="826">
        <v>2</v>
      </c>
      <c r="P304" s="825">
        <v>98.08</v>
      </c>
      <c r="Q304" s="827">
        <v>0.5</v>
      </c>
      <c r="R304" s="822">
        <v>2</v>
      </c>
      <c r="S304" s="827">
        <v>0.5</v>
      </c>
      <c r="T304" s="826">
        <v>1</v>
      </c>
      <c r="U304" s="828">
        <v>0.5</v>
      </c>
    </row>
    <row r="305" spans="1:21" ht="14.45" customHeight="1" x14ac:dyDescent="0.2">
      <c r="A305" s="821">
        <v>9</v>
      </c>
      <c r="B305" s="822" t="s">
        <v>1104</v>
      </c>
      <c r="C305" s="822" t="s">
        <v>1111</v>
      </c>
      <c r="D305" s="823" t="s">
        <v>1803</v>
      </c>
      <c r="E305" s="824" t="s">
        <v>1118</v>
      </c>
      <c r="F305" s="822" t="s">
        <v>1105</v>
      </c>
      <c r="G305" s="822" t="s">
        <v>1170</v>
      </c>
      <c r="H305" s="822" t="s">
        <v>329</v>
      </c>
      <c r="I305" s="822" t="s">
        <v>1709</v>
      </c>
      <c r="J305" s="822" t="s">
        <v>667</v>
      </c>
      <c r="K305" s="822" t="s">
        <v>1621</v>
      </c>
      <c r="L305" s="825">
        <v>49.04</v>
      </c>
      <c r="M305" s="825">
        <v>245.2</v>
      </c>
      <c r="N305" s="822">
        <v>5</v>
      </c>
      <c r="O305" s="826">
        <v>2.5</v>
      </c>
      <c r="P305" s="825">
        <v>245.2</v>
      </c>
      <c r="Q305" s="827">
        <v>1</v>
      </c>
      <c r="R305" s="822">
        <v>5</v>
      </c>
      <c r="S305" s="827">
        <v>1</v>
      </c>
      <c r="T305" s="826">
        <v>2.5</v>
      </c>
      <c r="U305" s="828">
        <v>1</v>
      </c>
    </row>
    <row r="306" spans="1:21" ht="14.45" customHeight="1" x14ac:dyDescent="0.2">
      <c r="A306" s="821">
        <v>9</v>
      </c>
      <c r="B306" s="822" t="s">
        <v>1104</v>
      </c>
      <c r="C306" s="822" t="s">
        <v>1111</v>
      </c>
      <c r="D306" s="823" t="s">
        <v>1803</v>
      </c>
      <c r="E306" s="824" t="s">
        <v>1118</v>
      </c>
      <c r="F306" s="822" t="s">
        <v>1105</v>
      </c>
      <c r="G306" s="822" t="s">
        <v>1170</v>
      </c>
      <c r="H306" s="822" t="s">
        <v>329</v>
      </c>
      <c r="I306" s="822" t="s">
        <v>1318</v>
      </c>
      <c r="J306" s="822" t="s">
        <v>667</v>
      </c>
      <c r="K306" s="822" t="s">
        <v>668</v>
      </c>
      <c r="L306" s="825">
        <v>94.7</v>
      </c>
      <c r="M306" s="825">
        <v>94.7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9</v>
      </c>
      <c r="B307" s="822" t="s">
        <v>1104</v>
      </c>
      <c r="C307" s="822" t="s">
        <v>1111</v>
      </c>
      <c r="D307" s="823" t="s">
        <v>1803</v>
      </c>
      <c r="E307" s="824" t="s">
        <v>1118</v>
      </c>
      <c r="F307" s="822" t="s">
        <v>1105</v>
      </c>
      <c r="G307" s="822" t="s">
        <v>1176</v>
      </c>
      <c r="H307" s="822" t="s">
        <v>697</v>
      </c>
      <c r="I307" s="822" t="s">
        <v>1180</v>
      </c>
      <c r="J307" s="822" t="s">
        <v>1178</v>
      </c>
      <c r="K307" s="822" t="s">
        <v>1181</v>
      </c>
      <c r="L307" s="825">
        <v>773.45</v>
      </c>
      <c r="M307" s="825">
        <v>773.45</v>
      </c>
      <c r="N307" s="822">
        <v>1</v>
      </c>
      <c r="O307" s="826">
        <v>1</v>
      </c>
      <c r="P307" s="825">
        <v>773.45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9</v>
      </c>
      <c r="B308" s="822" t="s">
        <v>1104</v>
      </c>
      <c r="C308" s="822" t="s">
        <v>1111</v>
      </c>
      <c r="D308" s="823" t="s">
        <v>1803</v>
      </c>
      <c r="E308" s="824" t="s">
        <v>1118</v>
      </c>
      <c r="F308" s="822" t="s">
        <v>1105</v>
      </c>
      <c r="G308" s="822" t="s">
        <v>1251</v>
      </c>
      <c r="H308" s="822" t="s">
        <v>329</v>
      </c>
      <c r="I308" s="822" t="s">
        <v>1508</v>
      </c>
      <c r="J308" s="822" t="s">
        <v>1253</v>
      </c>
      <c r="K308" s="822"/>
      <c r="L308" s="825">
        <v>0</v>
      </c>
      <c r="M308" s="825">
        <v>0</v>
      </c>
      <c r="N308" s="822">
        <v>15</v>
      </c>
      <c r="O308" s="826">
        <v>1</v>
      </c>
      <c r="P308" s="825"/>
      <c r="Q308" s="827"/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9</v>
      </c>
      <c r="B309" s="822" t="s">
        <v>1104</v>
      </c>
      <c r="C309" s="822" t="s">
        <v>1111</v>
      </c>
      <c r="D309" s="823" t="s">
        <v>1803</v>
      </c>
      <c r="E309" s="824" t="s">
        <v>1118</v>
      </c>
      <c r="F309" s="822" t="s">
        <v>1105</v>
      </c>
      <c r="G309" s="822" t="s">
        <v>1443</v>
      </c>
      <c r="H309" s="822" t="s">
        <v>329</v>
      </c>
      <c r="I309" s="822" t="s">
        <v>1444</v>
      </c>
      <c r="J309" s="822" t="s">
        <v>679</v>
      </c>
      <c r="K309" s="822" t="s">
        <v>1445</v>
      </c>
      <c r="L309" s="825">
        <v>42.14</v>
      </c>
      <c r="M309" s="825">
        <v>84.28</v>
      </c>
      <c r="N309" s="822">
        <v>2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9</v>
      </c>
      <c r="B310" s="822" t="s">
        <v>1104</v>
      </c>
      <c r="C310" s="822" t="s">
        <v>1111</v>
      </c>
      <c r="D310" s="823" t="s">
        <v>1803</v>
      </c>
      <c r="E310" s="824" t="s">
        <v>1118</v>
      </c>
      <c r="F310" s="822" t="s">
        <v>1105</v>
      </c>
      <c r="G310" s="822" t="s">
        <v>1710</v>
      </c>
      <c r="H310" s="822" t="s">
        <v>329</v>
      </c>
      <c r="I310" s="822" t="s">
        <v>1711</v>
      </c>
      <c r="J310" s="822" t="s">
        <v>1712</v>
      </c>
      <c r="K310" s="822" t="s">
        <v>1713</v>
      </c>
      <c r="L310" s="825">
        <v>25.53</v>
      </c>
      <c r="M310" s="825">
        <v>25.53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9</v>
      </c>
      <c r="B311" s="822" t="s">
        <v>1104</v>
      </c>
      <c r="C311" s="822" t="s">
        <v>1111</v>
      </c>
      <c r="D311" s="823" t="s">
        <v>1803</v>
      </c>
      <c r="E311" s="824" t="s">
        <v>1118</v>
      </c>
      <c r="F311" s="822" t="s">
        <v>1105</v>
      </c>
      <c r="G311" s="822" t="s">
        <v>1323</v>
      </c>
      <c r="H311" s="822" t="s">
        <v>329</v>
      </c>
      <c r="I311" s="822" t="s">
        <v>1627</v>
      </c>
      <c r="J311" s="822" t="s">
        <v>956</v>
      </c>
      <c r="K311" s="822" t="s">
        <v>1277</v>
      </c>
      <c r="L311" s="825">
        <v>111.72</v>
      </c>
      <c r="M311" s="825">
        <v>223.44</v>
      </c>
      <c r="N311" s="822">
        <v>2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9</v>
      </c>
      <c r="B312" s="822" t="s">
        <v>1104</v>
      </c>
      <c r="C312" s="822" t="s">
        <v>1111</v>
      </c>
      <c r="D312" s="823" t="s">
        <v>1803</v>
      </c>
      <c r="E312" s="824" t="s">
        <v>1118</v>
      </c>
      <c r="F312" s="822" t="s">
        <v>1105</v>
      </c>
      <c r="G312" s="822" t="s">
        <v>1326</v>
      </c>
      <c r="H312" s="822" t="s">
        <v>329</v>
      </c>
      <c r="I312" s="822" t="s">
        <v>1327</v>
      </c>
      <c r="J312" s="822" t="s">
        <v>1328</v>
      </c>
      <c r="K312" s="822" t="s">
        <v>1329</v>
      </c>
      <c r="L312" s="825">
        <v>16.079999999999998</v>
      </c>
      <c r="M312" s="825">
        <v>16.079999999999998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9</v>
      </c>
      <c r="B313" s="822" t="s">
        <v>1104</v>
      </c>
      <c r="C313" s="822" t="s">
        <v>1111</v>
      </c>
      <c r="D313" s="823" t="s">
        <v>1803</v>
      </c>
      <c r="E313" s="824" t="s">
        <v>1118</v>
      </c>
      <c r="F313" s="822" t="s">
        <v>1105</v>
      </c>
      <c r="G313" s="822" t="s">
        <v>1331</v>
      </c>
      <c r="H313" s="822" t="s">
        <v>329</v>
      </c>
      <c r="I313" s="822" t="s">
        <v>1332</v>
      </c>
      <c r="J313" s="822" t="s">
        <v>960</v>
      </c>
      <c r="K313" s="822" t="s">
        <v>1333</v>
      </c>
      <c r="L313" s="825">
        <v>61.97</v>
      </c>
      <c r="M313" s="825">
        <v>123.94</v>
      </c>
      <c r="N313" s="822">
        <v>2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9</v>
      </c>
      <c r="B314" s="822" t="s">
        <v>1104</v>
      </c>
      <c r="C314" s="822" t="s">
        <v>1111</v>
      </c>
      <c r="D314" s="823" t="s">
        <v>1803</v>
      </c>
      <c r="E314" s="824" t="s">
        <v>1118</v>
      </c>
      <c r="F314" s="822" t="s">
        <v>1105</v>
      </c>
      <c r="G314" s="822" t="s">
        <v>1198</v>
      </c>
      <c r="H314" s="822" t="s">
        <v>329</v>
      </c>
      <c r="I314" s="822" t="s">
        <v>1199</v>
      </c>
      <c r="J314" s="822" t="s">
        <v>834</v>
      </c>
      <c r="K314" s="822" t="s">
        <v>1200</v>
      </c>
      <c r="L314" s="825">
        <v>36.54</v>
      </c>
      <c r="M314" s="825">
        <v>146.16</v>
      </c>
      <c r="N314" s="822">
        <v>4</v>
      </c>
      <c r="O314" s="826">
        <v>3.5</v>
      </c>
      <c r="P314" s="825">
        <v>146.16</v>
      </c>
      <c r="Q314" s="827">
        <v>1</v>
      </c>
      <c r="R314" s="822">
        <v>4</v>
      </c>
      <c r="S314" s="827">
        <v>1</v>
      </c>
      <c r="T314" s="826">
        <v>3.5</v>
      </c>
      <c r="U314" s="828">
        <v>1</v>
      </c>
    </row>
    <row r="315" spans="1:21" ht="14.45" customHeight="1" x14ac:dyDescent="0.2">
      <c r="A315" s="821">
        <v>9</v>
      </c>
      <c r="B315" s="822" t="s">
        <v>1104</v>
      </c>
      <c r="C315" s="822" t="s">
        <v>1111</v>
      </c>
      <c r="D315" s="823" t="s">
        <v>1803</v>
      </c>
      <c r="E315" s="824" t="s">
        <v>1118</v>
      </c>
      <c r="F315" s="822" t="s">
        <v>1105</v>
      </c>
      <c r="G315" s="822" t="s">
        <v>1342</v>
      </c>
      <c r="H315" s="822" t="s">
        <v>329</v>
      </c>
      <c r="I315" s="822" t="s">
        <v>1459</v>
      </c>
      <c r="J315" s="822" t="s">
        <v>1457</v>
      </c>
      <c r="K315" s="822" t="s">
        <v>1458</v>
      </c>
      <c r="L315" s="825">
        <v>54.18</v>
      </c>
      <c r="M315" s="825">
        <v>54.18</v>
      </c>
      <c r="N315" s="822">
        <v>1</v>
      </c>
      <c r="O315" s="826">
        <v>1</v>
      </c>
      <c r="P315" s="825">
        <v>54.18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9</v>
      </c>
      <c r="B316" s="822" t="s">
        <v>1104</v>
      </c>
      <c r="C316" s="822" t="s">
        <v>1111</v>
      </c>
      <c r="D316" s="823" t="s">
        <v>1803</v>
      </c>
      <c r="E316" s="824" t="s">
        <v>1118</v>
      </c>
      <c r="F316" s="822" t="s">
        <v>1105</v>
      </c>
      <c r="G316" s="822" t="s">
        <v>1464</v>
      </c>
      <c r="H316" s="822" t="s">
        <v>329</v>
      </c>
      <c r="I316" s="822" t="s">
        <v>1465</v>
      </c>
      <c r="J316" s="822" t="s">
        <v>1466</v>
      </c>
      <c r="K316" s="822" t="s">
        <v>1467</v>
      </c>
      <c r="L316" s="825">
        <v>141.25</v>
      </c>
      <c r="M316" s="825">
        <v>282.5</v>
      </c>
      <c r="N316" s="822">
        <v>2</v>
      </c>
      <c r="O316" s="826">
        <v>0.5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9</v>
      </c>
      <c r="B317" s="822" t="s">
        <v>1104</v>
      </c>
      <c r="C317" s="822" t="s">
        <v>1111</v>
      </c>
      <c r="D317" s="823" t="s">
        <v>1803</v>
      </c>
      <c r="E317" s="824" t="s">
        <v>1118</v>
      </c>
      <c r="F317" s="822" t="s">
        <v>1105</v>
      </c>
      <c r="G317" s="822" t="s">
        <v>1634</v>
      </c>
      <c r="H317" s="822" t="s">
        <v>329</v>
      </c>
      <c r="I317" s="822" t="s">
        <v>1714</v>
      </c>
      <c r="J317" s="822" t="s">
        <v>1715</v>
      </c>
      <c r="K317" s="822" t="s">
        <v>1716</v>
      </c>
      <c r="L317" s="825">
        <v>205.84</v>
      </c>
      <c r="M317" s="825">
        <v>205.84</v>
      </c>
      <c r="N317" s="822">
        <v>1</v>
      </c>
      <c r="O317" s="826">
        <v>0.5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9</v>
      </c>
      <c r="B318" s="822" t="s">
        <v>1104</v>
      </c>
      <c r="C318" s="822" t="s">
        <v>1111</v>
      </c>
      <c r="D318" s="823" t="s">
        <v>1803</v>
      </c>
      <c r="E318" s="824" t="s">
        <v>1118</v>
      </c>
      <c r="F318" s="822" t="s">
        <v>1105</v>
      </c>
      <c r="G318" s="822" t="s">
        <v>1634</v>
      </c>
      <c r="H318" s="822" t="s">
        <v>329</v>
      </c>
      <c r="I318" s="822" t="s">
        <v>1714</v>
      </c>
      <c r="J318" s="822" t="s">
        <v>1715</v>
      </c>
      <c r="K318" s="822" t="s">
        <v>1716</v>
      </c>
      <c r="L318" s="825">
        <v>97.76</v>
      </c>
      <c r="M318" s="825">
        <v>195.52</v>
      </c>
      <c r="N318" s="822">
        <v>2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9</v>
      </c>
      <c r="B319" s="822" t="s">
        <v>1104</v>
      </c>
      <c r="C319" s="822" t="s">
        <v>1111</v>
      </c>
      <c r="D319" s="823" t="s">
        <v>1803</v>
      </c>
      <c r="E319" s="824" t="s">
        <v>1118</v>
      </c>
      <c r="F319" s="822" t="s">
        <v>1105</v>
      </c>
      <c r="G319" s="822" t="s">
        <v>1217</v>
      </c>
      <c r="H319" s="822" t="s">
        <v>329</v>
      </c>
      <c r="I319" s="822" t="s">
        <v>1373</v>
      </c>
      <c r="J319" s="822" t="s">
        <v>1374</v>
      </c>
      <c r="K319" s="822" t="s">
        <v>1375</v>
      </c>
      <c r="L319" s="825">
        <v>127.91</v>
      </c>
      <c r="M319" s="825">
        <v>255.82</v>
      </c>
      <c r="N319" s="822">
        <v>2</v>
      </c>
      <c r="O319" s="826">
        <v>1.5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9</v>
      </c>
      <c r="B320" s="822" t="s">
        <v>1104</v>
      </c>
      <c r="C320" s="822" t="s">
        <v>1111</v>
      </c>
      <c r="D320" s="823" t="s">
        <v>1803</v>
      </c>
      <c r="E320" s="824" t="s">
        <v>1118</v>
      </c>
      <c r="F320" s="822" t="s">
        <v>1105</v>
      </c>
      <c r="G320" s="822" t="s">
        <v>1717</v>
      </c>
      <c r="H320" s="822" t="s">
        <v>329</v>
      </c>
      <c r="I320" s="822" t="s">
        <v>1718</v>
      </c>
      <c r="J320" s="822" t="s">
        <v>1719</v>
      </c>
      <c r="K320" s="822" t="s">
        <v>1720</v>
      </c>
      <c r="L320" s="825">
        <v>87.67</v>
      </c>
      <c r="M320" s="825">
        <v>263.01</v>
      </c>
      <c r="N320" s="822">
        <v>3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9</v>
      </c>
      <c r="B321" s="822" t="s">
        <v>1104</v>
      </c>
      <c r="C321" s="822" t="s">
        <v>1111</v>
      </c>
      <c r="D321" s="823" t="s">
        <v>1803</v>
      </c>
      <c r="E321" s="824" t="s">
        <v>1118</v>
      </c>
      <c r="F321" s="822" t="s">
        <v>1105</v>
      </c>
      <c r="G321" s="822" t="s">
        <v>1221</v>
      </c>
      <c r="H321" s="822" t="s">
        <v>697</v>
      </c>
      <c r="I321" s="822" t="s">
        <v>1222</v>
      </c>
      <c r="J321" s="822" t="s">
        <v>855</v>
      </c>
      <c r="K321" s="822" t="s">
        <v>1223</v>
      </c>
      <c r="L321" s="825">
        <v>0</v>
      </c>
      <c r="M321" s="825">
        <v>0</v>
      </c>
      <c r="N321" s="822">
        <v>1</v>
      </c>
      <c r="O321" s="826">
        <v>0.5</v>
      </c>
      <c r="P321" s="825"/>
      <c r="Q321" s="827"/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9</v>
      </c>
      <c r="B322" s="822" t="s">
        <v>1104</v>
      </c>
      <c r="C322" s="822" t="s">
        <v>1111</v>
      </c>
      <c r="D322" s="823" t="s">
        <v>1803</v>
      </c>
      <c r="E322" s="824" t="s">
        <v>1118</v>
      </c>
      <c r="F322" s="822" t="s">
        <v>1105</v>
      </c>
      <c r="G322" s="822" t="s">
        <v>1232</v>
      </c>
      <c r="H322" s="822" t="s">
        <v>329</v>
      </c>
      <c r="I322" s="822" t="s">
        <v>1721</v>
      </c>
      <c r="J322" s="822" t="s">
        <v>1722</v>
      </c>
      <c r="K322" s="822" t="s">
        <v>1723</v>
      </c>
      <c r="L322" s="825">
        <v>177.92</v>
      </c>
      <c r="M322" s="825">
        <v>355.84</v>
      </c>
      <c r="N322" s="822">
        <v>2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9</v>
      </c>
      <c r="B323" s="822" t="s">
        <v>1104</v>
      </c>
      <c r="C323" s="822" t="s">
        <v>1111</v>
      </c>
      <c r="D323" s="823" t="s">
        <v>1803</v>
      </c>
      <c r="E323" s="824" t="s">
        <v>1118</v>
      </c>
      <c r="F323" s="822" t="s">
        <v>1105</v>
      </c>
      <c r="G323" s="822" t="s">
        <v>1486</v>
      </c>
      <c r="H323" s="822" t="s">
        <v>697</v>
      </c>
      <c r="I323" s="822" t="s">
        <v>1487</v>
      </c>
      <c r="J323" s="822" t="s">
        <v>1488</v>
      </c>
      <c r="K323" s="822" t="s">
        <v>1489</v>
      </c>
      <c r="L323" s="825">
        <v>0</v>
      </c>
      <c r="M323" s="825">
        <v>0</v>
      </c>
      <c r="N323" s="822">
        <v>2</v>
      </c>
      <c r="O323" s="826">
        <v>1</v>
      </c>
      <c r="P323" s="825"/>
      <c r="Q323" s="827"/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9</v>
      </c>
      <c r="B324" s="822" t="s">
        <v>1104</v>
      </c>
      <c r="C324" s="822" t="s">
        <v>1111</v>
      </c>
      <c r="D324" s="823" t="s">
        <v>1803</v>
      </c>
      <c r="E324" s="824" t="s">
        <v>1118</v>
      </c>
      <c r="F324" s="822" t="s">
        <v>1105</v>
      </c>
      <c r="G324" s="822" t="s">
        <v>1248</v>
      </c>
      <c r="H324" s="822" t="s">
        <v>697</v>
      </c>
      <c r="I324" s="822" t="s">
        <v>1396</v>
      </c>
      <c r="J324" s="822" t="s">
        <v>1397</v>
      </c>
      <c r="K324" s="822" t="s">
        <v>1398</v>
      </c>
      <c r="L324" s="825">
        <v>72.27</v>
      </c>
      <c r="M324" s="825">
        <v>5203.4399999999996</v>
      </c>
      <c r="N324" s="822">
        <v>72</v>
      </c>
      <c r="O324" s="826">
        <v>0.5</v>
      </c>
      <c r="P324" s="825">
        <v>5203.4399999999996</v>
      </c>
      <c r="Q324" s="827">
        <v>1</v>
      </c>
      <c r="R324" s="822">
        <v>72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9</v>
      </c>
      <c r="B325" s="822" t="s">
        <v>1104</v>
      </c>
      <c r="C325" s="822" t="s">
        <v>1111</v>
      </c>
      <c r="D325" s="823" t="s">
        <v>1803</v>
      </c>
      <c r="E325" s="824" t="s">
        <v>1118</v>
      </c>
      <c r="F325" s="822" t="s">
        <v>1105</v>
      </c>
      <c r="G325" s="822" t="s">
        <v>1248</v>
      </c>
      <c r="H325" s="822" t="s">
        <v>329</v>
      </c>
      <c r="I325" s="822" t="s">
        <v>1249</v>
      </c>
      <c r="J325" s="822" t="s">
        <v>1250</v>
      </c>
      <c r="K325" s="822" t="s">
        <v>1092</v>
      </c>
      <c r="L325" s="825">
        <v>294.81</v>
      </c>
      <c r="M325" s="825">
        <v>1768.8600000000001</v>
      </c>
      <c r="N325" s="822">
        <v>6</v>
      </c>
      <c r="O325" s="826">
        <v>1</v>
      </c>
      <c r="P325" s="825">
        <v>1768.8600000000001</v>
      </c>
      <c r="Q325" s="827">
        <v>1</v>
      </c>
      <c r="R325" s="822">
        <v>6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9</v>
      </c>
      <c r="B326" s="822" t="s">
        <v>1104</v>
      </c>
      <c r="C326" s="822" t="s">
        <v>1111</v>
      </c>
      <c r="D326" s="823" t="s">
        <v>1803</v>
      </c>
      <c r="E326" s="824" t="s">
        <v>1118</v>
      </c>
      <c r="F326" s="822" t="s">
        <v>1105</v>
      </c>
      <c r="G326" s="822" t="s">
        <v>1248</v>
      </c>
      <c r="H326" s="822" t="s">
        <v>697</v>
      </c>
      <c r="I326" s="822" t="s">
        <v>1094</v>
      </c>
      <c r="J326" s="822" t="s">
        <v>922</v>
      </c>
      <c r="K326" s="822" t="s">
        <v>923</v>
      </c>
      <c r="L326" s="825">
        <v>2963.52</v>
      </c>
      <c r="M326" s="825">
        <v>14817.6</v>
      </c>
      <c r="N326" s="822">
        <v>5</v>
      </c>
      <c r="O326" s="826">
        <v>1.5</v>
      </c>
      <c r="P326" s="825">
        <v>2963.52</v>
      </c>
      <c r="Q326" s="827">
        <v>0.19999999999999998</v>
      </c>
      <c r="R326" s="822">
        <v>1</v>
      </c>
      <c r="S326" s="827">
        <v>0.2</v>
      </c>
      <c r="T326" s="826">
        <v>0.5</v>
      </c>
      <c r="U326" s="828">
        <v>0.33333333333333331</v>
      </c>
    </row>
    <row r="327" spans="1:21" ht="14.45" customHeight="1" x14ac:dyDescent="0.2">
      <c r="A327" s="821">
        <v>9</v>
      </c>
      <c r="B327" s="822" t="s">
        <v>1104</v>
      </c>
      <c r="C327" s="822" t="s">
        <v>1111</v>
      </c>
      <c r="D327" s="823" t="s">
        <v>1803</v>
      </c>
      <c r="E327" s="824" t="s">
        <v>1118</v>
      </c>
      <c r="F327" s="822" t="s">
        <v>1105</v>
      </c>
      <c r="G327" s="822" t="s">
        <v>1248</v>
      </c>
      <c r="H327" s="822" t="s">
        <v>329</v>
      </c>
      <c r="I327" s="822" t="s">
        <v>1506</v>
      </c>
      <c r="J327" s="822" t="s">
        <v>1507</v>
      </c>
      <c r="K327" s="822" t="s">
        <v>1092</v>
      </c>
      <c r="L327" s="825">
        <v>294.81</v>
      </c>
      <c r="M327" s="825">
        <v>2948.1</v>
      </c>
      <c r="N327" s="822">
        <v>10</v>
      </c>
      <c r="O327" s="826">
        <v>1</v>
      </c>
      <c r="P327" s="825">
        <v>2948.1</v>
      </c>
      <c r="Q327" s="827">
        <v>1</v>
      </c>
      <c r="R327" s="822">
        <v>10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9</v>
      </c>
      <c r="B328" s="822" t="s">
        <v>1104</v>
      </c>
      <c r="C328" s="822" t="s">
        <v>1111</v>
      </c>
      <c r="D328" s="823" t="s">
        <v>1803</v>
      </c>
      <c r="E328" s="824" t="s">
        <v>1118</v>
      </c>
      <c r="F328" s="822" t="s">
        <v>1106</v>
      </c>
      <c r="G328" s="822" t="s">
        <v>1251</v>
      </c>
      <c r="H328" s="822" t="s">
        <v>329</v>
      </c>
      <c r="I328" s="822" t="s">
        <v>1254</v>
      </c>
      <c r="J328" s="822" t="s">
        <v>1253</v>
      </c>
      <c r="K328" s="822"/>
      <c r="L328" s="825">
        <v>0</v>
      </c>
      <c r="M328" s="825">
        <v>0</v>
      </c>
      <c r="N328" s="822">
        <v>2</v>
      </c>
      <c r="O328" s="826">
        <v>2</v>
      </c>
      <c r="P328" s="825">
        <v>0</v>
      </c>
      <c r="Q328" s="827"/>
      <c r="R328" s="822">
        <v>1</v>
      </c>
      <c r="S328" s="827">
        <v>0.5</v>
      </c>
      <c r="T328" s="826">
        <v>1</v>
      </c>
      <c r="U328" s="828">
        <v>0.5</v>
      </c>
    </row>
    <row r="329" spans="1:21" ht="14.45" customHeight="1" x14ac:dyDescent="0.2">
      <c r="A329" s="821">
        <v>9</v>
      </c>
      <c r="B329" s="822" t="s">
        <v>1104</v>
      </c>
      <c r="C329" s="822" t="s">
        <v>1111</v>
      </c>
      <c r="D329" s="823" t="s">
        <v>1803</v>
      </c>
      <c r="E329" s="824" t="s">
        <v>1118</v>
      </c>
      <c r="F329" s="822" t="s">
        <v>1106</v>
      </c>
      <c r="G329" s="822" t="s">
        <v>1251</v>
      </c>
      <c r="H329" s="822" t="s">
        <v>329</v>
      </c>
      <c r="I329" s="822" t="s">
        <v>1427</v>
      </c>
      <c r="J329" s="822" t="s">
        <v>1253</v>
      </c>
      <c r="K329" s="822"/>
      <c r="L329" s="825">
        <v>0</v>
      </c>
      <c r="M329" s="825">
        <v>0</v>
      </c>
      <c r="N329" s="822">
        <v>6</v>
      </c>
      <c r="O329" s="826">
        <v>6</v>
      </c>
      <c r="P329" s="825">
        <v>0</v>
      </c>
      <c r="Q329" s="827"/>
      <c r="R329" s="822">
        <v>3</v>
      </c>
      <c r="S329" s="827">
        <v>0.5</v>
      </c>
      <c r="T329" s="826">
        <v>3</v>
      </c>
      <c r="U329" s="828">
        <v>0.5</v>
      </c>
    </row>
    <row r="330" spans="1:21" ht="14.45" customHeight="1" x14ac:dyDescent="0.2">
      <c r="A330" s="821">
        <v>9</v>
      </c>
      <c r="B330" s="822" t="s">
        <v>1104</v>
      </c>
      <c r="C330" s="822" t="s">
        <v>1111</v>
      </c>
      <c r="D330" s="823" t="s">
        <v>1803</v>
      </c>
      <c r="E330" s="824" t="s">
        <v>1118</v>
      </c>
      <c r="F330" s="822" t="s">
        <v>1106</v>
      </c>
      <c r="G330" s="822" t="s">
        <v>1251</v>
      </c>
      <c r="H330" s="822" t="s">
        <v>329</v>
      </c>
      <c r="I330" s="822" t="s">
        <v>1257</v>
      </c>
      <c r="J330" s="822" t="s">
        <v>1253</v>
      </c>
      <c r="K330" s="822"/>
      <c r="L330" s="825">
        <v>0</v>
      </c>
      <c r="M330" s="825">
        <v>0</v>
      </c>
      <c r="N330" s="822">
        <v>1</v>
      </c>
      <c r="O330" s="826">
        <v>1</v>
      </c>
      <c r="P330" s="825">
        <v>0</v>
      </c>
      <c r="Q330" s="827"/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9</v>
      </c>
      <c r="B331" s="822" t="s">
        <v>1104</v>
      </c>
      <c r="C331" s="822" t="s">
        <v>1111</v>
      </c>
      <c r="D331" s="823" t="s">
        <v>1803</v>
      </c>
      <c r="E331" s="824" t="s">
        <v>1118</v>
      </c>
      <c r="F331" s="822" t="s">
        <v>1106</v>
      </c>
      <c r="G331" s="822" t="s">
        <v>1251</v>
      </c>
      <c r="H331" s="822" t="s">
        <v>329</v>
      </c>
      <c r="I331" s="822" t="s">
        <v>1724</v>
      </c>
      <c r="J331" s="822" t="s">
        <v>1253</v>
      </c>
      <c r="K331" s="822"/>
      <c r="L331" s="825">
        <v>0</v>
      </c>
      <c r="M331" s="825">
        <v>0</v>
      </c>
      <c r="N331" s="822">
        <v>1</v>
      </c>
      <c r="O331" s="826">
        <v>1</v>
      </c>
      <c r="P331" s="825">
        <v>0</v>
      </c>
      <c r="Q331" s="827"/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9</v>
      </c>
      <c r="B332" s="822" t="s">
        <v>1104</v>
      </c>
      <c r="C332" s="822" t="s">
        <v>1111</v>
      </c>
      <c r="D332" s="823" t="s">
        <v>1803</v>
      </c>
      <c r="E332" s="824" t="s">
        <v>1118</v>
      </c>
      <c r="F332" s="822" t="s">
        <v>1107</v>
      </c>
      <c r="G332" s="822" t="s">
        <v>1251</v>
      </c>
      <c r="H332" s="822" t="s">
        <v>329</v>
      </c>
      <c r="I332" s="822" t="s">
        <v>1508</v>
      </c>
      <c r="J332" s="822" t="s">
        <v>1253</v>
      </c>
      <c r="K332" s="822"/>
      <c r="L332" s="825">
        <v>0</v>
      </c>
      <c r="M332" s="825">
        <v>0</v>
      </c>
      <c r="N332" s="822">
        <v>20</v>
      </c>
      <c r="O332" s="826">
        <v>5</v>
      </c>
      <c r="P332" s="825"/>
      <c r="Q332" s="827"/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9</v>
      </c>
      <c r="B333" s="822" t="s">
        <v>1104</v>
      </c>
      <c r="C333" s="822" t="s">
        <v>1111</v>
      </c>
      <c r="D333" s="823" t="s">
        <v>1803</v>
      </c>
      <c r="E333" s="824" t="s">
        <v>1118</v>
      </c>
      <c r="F333" s="822" t="s">
        <v>1107</v>
      </c>
      <c r="G333" s="822" t="s">
        <v>1251</v>
      </c>
      <c r="H333" s="822" t="s">
        <v>329</v>
      </c>
      <c r="I333" s="822" t="s">
        <v>1725</v>
      </c>
      <c r="J333" s="822" t="s">
        <v>1726</v>
      </c>
      <c r="K333" s="822" t="s">
        <v>1727</v>
      </c>
      <c r="L333" s="825">
        <v>1934.94</v>
      </c>
      <c r="M333" s="825">
        <v>1934.94</v>
      </c>
      <c r="N333" s="822">
        <v>1</v>
      </c>
      <c r="O333" s="826">
        <v>1</v>
      </c>
      <c r="P333" s="825">
        <v>1934.94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9</v>
      </c>
      <c r="B334" s="822" t="s">
        <v>1104</v>
      </c>
      <c r="C334" s="822" t="s">
        <v>1111</v>
      </c>
      <c r="D334" s="823" t="s">
        <v>1803</v>
      </c>
      <c r="E334" s="824" t="s">
        <v>1118</v>
      </c>
      <c r="F334" s="822" t="s">
        <v>1107</v>
      </c>
      <c r="G334" s="822" t="s">
        <v>1251</v>
      </c>
      <c r="H334" s="822" t="s">
        <v>329</v>
      </c>
      <c r="I334" s="822" t="s">
        <v>1571</v>
      </c>
      <c r="J334" s="822" t="s">
        <v>1572</v>
      </c>
      <c r="K334" s="822" t="s">
        <v>1573</v>
      </c>
      <c r="L334" s="825">
        <v>600</v>
      </c>
      <c r="M334" s="825">
        <v>600</v>
      </c>
      <c r="N334" s="822">
        <v>1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9</v>
      </c>
      <c r="B335" s="822" t="s">
        <v>1104</v>
      </c>
      <c r="C335" s="822" t="s">
        <v>1111</v>
      </c>
      <c r="D335" s="823" t="s">
        <v>1803</v>
      </c>
      <c r="E335" s="824" t="s">
        <v>1118</v>
      </c>
      <c r="F335" s="822" t="s">
        <v>1107</v>
      </c>
      <c r="G335" s="822" t="s">
        <v>1251</v>
      </c>
      <c r="H335" s="822" t="s">
        <v>329</v>
      </c>
      <c r="I335" s="822" t="s">
        <v>1574</v>
      </c>
      <c r="J335" s="822" t="s">
        <v>1575</v>
      </c>
      <c r="K335" s="822" t="s">
        <v>1576</v>
      </c>
      <c r="L335" s="825">
        <v>17.440000000000001</v>
      </c>
      <c r="M335" s="825">
        <v>191.84</v>
      </c>
      <c r="N335" s="822">
        <v>11</v>
      </c>
      <c r="O335" s="826">
        <v>2</v>
      </c>
      <c r="P335" s="825">
        <v>17.440000000000001</v>
      </c>
      <c r="Q335" s="827">
        <v>9.0909090909090912E-2</v>
      </c>
      <c r="R335" s="822">
        <v>1</v>
      </c>
      <c r="S335" s="827">
        <v>9.0909090909090912E-2</v>
      </c>
      <c r="T335" s="826">
        <v>1</v>
      </c>
      <c r="U335" s="828">
        <v>0.5</v>
      </c>
    </row>
    <row r="336" spans="1:21" ht="14.45" customHeight="1" x14ac:dyDescent="0.2">
      <c r="A336" s="821">
        <v>9</v>
      </c>
      <c r="B336" s="822" t="s">
        <v>1104</v>
      </c>
      <c r="C336" s="822" t="s">
        <v>1111</v>
      </c>
      <c r="D336" s="823" t="s">
        <v>1803</v>
      </c>
      <c r="E336" s="824" t="s">
        <v>1118</v>
      </c>
      <c r="F336" s="822" t="s">
        <v>1107</v>
      </c>
      <c r="G336" s="822" t="s">
        <v>1251</v>
      </c>
      <c r="H336" s="822" t="s">
        <v>329</v>
      </c>
      <c r="I336" s="822" t="s">
        <v>1670</v>
      </c>
      <c r="J336" s="822" t="s">
        <v>1253</v>
      </c>
      <c r="K336" s="822"/>
      <c r="L336" s="825">
        <v>3044</v>
      </c>
      <c r="M336" s="825">
        <v>3044</v>
      </c>
      <c r="N336" s="822">
        <v>1</v>
      </c>
      <c r="O336" s="826">
        <v>1</v>
      </c>
      <c r="P336" s="825">
        <v>3044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9</v>
      </c>
      <c r="B337" s="822" t="s">
        <v>1104</v>
      </c>
      <c r="C337" s="822" t="s">
        <v>1111</v>
      </c>
      <c r="D337" s="823" t="s">
        <v>1803</v>
      </c>
      <c r="E337" s="824" t="s">
        <v>1118</v>
      </c>
      <c r="F337" s="822" t="s">
        <v>1107</v>
      </c>
      <c r="G337" s="822" t="s">
        <v>1251</v>
      </c>
      <c r="H337" s="822" t="s">
        <v>329</v>
      </c>
      <c r="I337" s="822" t="s">
        <v>1728</v>
      </c>
      <c r="J337" s="822" t="s">
        <v>1729</v>
      </c>
      <c r="K337" s="822" t="s">
        <v>1730</v>
      </c>
      <c r="L337" s="825">
        <v>219.65</v>
      </c>
      <c r="M337" s="825">
        <v>1098.25</v>
      </c>
      <c r="N337" s="822">
        <v>5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9</v>
      </c>
      <c r="B338" s="822" t="s">
        <v>1104</v>
      </c>
      <c r="C338" s="822" t="s">
        <v>1111</v>
      </c>
      <c r="D338" s="823" t="s">
        <v>1803</v>
      </c>
      <c r="E338" s="824" t="s">
        <v>1118</v>
      </c>
      <c r="F338" s="822" t="s">
        <v>1107</v>
      </c>
      <c r="G338" s="822" t="s">
        <v>1251</v>
      </c>
      <c r="H338" s="822" t="s">
        <v>329</v>
      </c>
      <c r="I338" s="822" t="s">
        <v>1731</v>
      </c>
      <c r="J338" s="822" t="s">
        <v>1732</v>
      </c>
      <c r="K338" s="822" t="s">
        <v>1733</v>
      </c>
      <c r="L338" s="825">
        <v>276</v>
      </c>
      <c r="M338" s="825">
        <v>2208</v>
      </c>
      <c r="N338" s="822">
        <v>8</v>
      </c>
      <c r="O338" s="826">
        <v>1</v>
      </c>
      <c r="P338" s="825">
        <v>2208</v>
      </c>
      <c r="Q338" s="827">
        <v>1</v>
      </c>
      <c r="R338" s="822">
        <v>8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9</v>
      </c>
      <c r="B339" s="822" t="s">
        <v>1104</v>
      </c>
      <c r="C339" s="822" t="s">
        <v>1111</v>
      </c>
      <c r="D339" s="823" t="s">
        <v>1803</v>
      </c>
      <c r="E339" s="824" t="s">
        <v>1118</v>
      </c>
      <c r="F339" s="822" t="s">
        <v>1107</v>
      </c>
      <c r="G339" s="822" t="s">
        <v>1251</v>
      </c>
      <c r="H339" s="822" t="s">
        <v>329</v>
      </c>
      <c r="I339" s="822" t="s">
        <v>1734</v>
      </c>
      <c r="J339" s="822" t="s">
        <v>1735</v>
      </c>
      <c r="K339" s="822"/>
      <c r="L339" s="825">
        <v>2630.54</v>
      </c>
      <c r="M339" s="825">
        <v>2630.54</v>
      </c>
      <c r="N339" s="822">
        <v>1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9</v>
      </c>
      <c r="B340" s="822" t="s">
        <v>1104</v>
      </c>
      <c r="C340" s="822" t="s">
        <v>1111</v>
      </c>
      <c r="D340" s="823" t="s">
        <v>1803</v>
      </c>
      <c r="E340" s="824" t="s">
        <v>1118</v>
      </c>
      <c r="F340" s="822" t="s">
        <v>1107</v>
      </c>
      <c r="G340" s="822" t="s">
        <v>1251</v>
      </c>
      <c r="H340" s="822" t="s">
        <v>329</v>
      </c>
      <c r="I340" s="822" t="s">
        <v>1736</v>
      </c>
      <c r="J340" s="822" t="s">
        <v>1732</v>
      </c>
      <c r="K340" s="822" t="s">
        <v>1737</v>
      </c>
      <c r="L340" s="825">
        <v>276</v>
      </c>
      <c r="M340" s="825">
        <v>1932</v>
      </c>
      <c r="N340" s="822">
        <v>7</v>
      </c>
      <c r="O340" s="826">
        <v>1</v>
      </c>
      <c r="P340" s="825">
        <v>1932</v>
      </c>
      <c r="Q340" s="827">
        <v>1</v>
      </c>
      <c r="R340" s="822">
        <v>7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9</v>
      </c>
      <c r="B341" s="822" t="s">
        <v>1104</v>
      </c>
      <c r="C341" s="822" t="s">
        <v>1111</v>
      </c>
      <c r="D341" s="823" t="s">
        <v>1803</v>
      </c>
      <c r="E341" s="824" t="s">
        <v>1116</v>
      </c>
      <c r="F341" s="822" t="s">
        <v>1105</v>
      </c>
      <c r="G341" s="822" t="s">
        <v>1268</v>
      </c>
      <c r="H341" s="822" t="s">
        <v>329</v>
      </c>
      <c r="I341" s="822" t="s">
        <v>1269</v>
      </c>
      <c r="J341" s="822" t="s">
        <v>1270</v>
      </c>
      <c r="K341" s="822" t="s">
        <v>1271</v>
      </c>
      <c r="L341" s="825">
        <v>24.01</v>
      </c>
      <c r="M341" s="825">
        <v>24.01</v>
      </c>
      <c r="N341" s="822">
        <v>1</v>
      </c>
      <c r="O341" s="826">
        <v>1</v>
      </c>
      <c r="P341" s="825">
        <v>24.01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9</v>
      </c>
      <c r="B342" s="822" t="s">
        <v>1104</v>
      </c>
      <c r="C342" s="822" t="s">
        <v>1111</v>
      </c>
      <c r="D342" s="823" t="s">
        <v>1803</v>
      </c>
      <c r="E342" s="824" t="s">
        <v>1116</v>
      </c>
      <c r="F342" s="822" t="s">
        <v>1105</v>
      </c>
      <c r="G342" s="822" t="s">
        <v>1738</v>
      </c>
      <c r="H342" s="822" t="s">
        <v>329</v>
      </c>
      <c r="I342" s="822" t="s">
        <v>1739</v>
      </c>
      <c r="J342" s="822" t="s">
        <v>1740</v>
      </c>
      <c r="K342" s="822" t="s">
        <v>1741</v>
      </c>
      <c r="L342" s="825">
        <v>644.83000000000004</v>
      </c>
      <c r="M342" s="825">
        <v>1289.6600000000001</v>
      </c>
      <c r="N342" s="822">
        <v>2</v>
      </c>
      <c r="O342" s="826">
        <v>0.5</v>
      </c>
      <c r="P342" s="825">
        <v>1289.6600000000001</v>
      </c>
      <c r="Q342" s="827">
        <v>1</v>
      </c>
      <c r="R342" s="822">
        <v>2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9</v>
      </c>
      <c r="B343" s="822" t="s">
        <v>1104</v>
      </c>
      <c r="C343" s="822" t="s">
        <v>1111</v>
      </c>
      <c r="D343" s="823" t="s">
        <v>1803</v>
      </c>
      <c r="E343" s="824" t="s">
        <v>1116</v>
      </c>
      <c r="F343" s="822" t="s">
        <v>1105</v>
      </c>
      <c r="G343" s="822" t="s">
        <v>1304</v>
      </c>
      <c r="H343" s="822" t="s">
        <v>329</v>
      </c>
      <c r="I343" s="822" t="s">
        <v>1305</v>
      </c>
      <c r="J343" s="822" t="s">
        <v>642</v>
      </c>
      <c r="K343" s="822" t="s">
        <v>643</v>
      </c>
      <c r="L343" s="825">
        <v>105.63</v>
      </c>
      <c r="M343" s="825">
        <v>1161.9299999999998</v>
      </c>
      <c r="N343" s="822">
        <v>11</v>
      </c>
      <c r="O343" s="826">
        <v>5.5</v>
      </c>
      <c r="P343" s="825">
        <v>633.78</v>
      </c>
      <c r="Q343" s="827">
        <v>0.54545454545454553</v>
      </c>
      <c r="R343" s="822">
        <v>6</v>
      </c>
      <c r="S343" s="827">
        <v>0.54545454545454541</v>
      </c>
      <c r="T343" s="826">
        <v>3</v>
      </c>
      <c r="U343" s="828">
        <v>0.54545454545454541</v>
      </c>
    </row>
    <row r="344" spans="1:21" ht="14.45" customHeight="1" x14ac:dyDescent="0.2">
      <c r="A344" s="821">
        <v>9</v>
      </c>
      <c r="B344" s="822" t="s">
        <v>1104</v>
      </c>
      <c r="C344" s="822" t="s">
        <v>1111</v>
      </c>
      <c r="D344" s="823" t="s">
        <v>1803</v>
      </c>
      <c r="E344" s="824" t="s">
        <v>1116</v>
      </c>
      <c r="F344" s="822" t="s">
        <v>1105</v>
      </c>
      <c r="G344" s="822" t="s">
        <v>1170</v>
      </c>
      <c r="H344" s="822" t="s">
        <v>329</v>
      </c>
      <c r="I344" s="822" t="s">
        <v>1171</v>
      </c>
      <c r="J344" s="822" t="s">
        <v>667</v>
      </c>
      <c r="K344" s="822" t="s">
        <v>668</v>
      </c>
      <c r="L344" s="825">
        <v>94.7</v>
      </c>
      <c r="M344" s="825">
        <v>284.10000000000002</v>
      </c>
      <c r="N344" s="822">
        <v>3</v>
      </c>
      <c r="O344" s="826">
        <v>2.5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9</v>
      </c>
      <c r="B345" s="822" t="s">
        <v>1104</v>
      </c>
      <c r="C345" s="822" t="s">
        <v>1111</v>
      </c>
      <c r="D345" s="823" t="s">
        <v>1803</v>
      </c>
      <c r="E345" s="824" t="s">
        <v>1116</v>
      </c>
      <c r="F345" s="822" t="s">
        <v>1105</v>
      </c>
      <c r="G345" s="822" t="s">
        <v>1170</v>
      </c>
      <c r="H345" s="822" t="s">
        <v>329</v>
      </c>
      <c r="I345" s="822" t="s">
        <v>1171</v>
      </c>
      <c r="J345" s="822" t="s">
        <v>667</v>
      </c>
      <c r="K345" s="822" t="s">
        <v>668</v>
      </c>
      <c r="L345" s="825">
        <v>49.04</v>
      </c>
      <c r="M345" s="825">
        <v>441.36</v>
      </c>
      <c r="N345" s="822">
        <v>9</v>
      </c>
      <c r="O345" s="826">
        <v>5</v>
      </c>
      <c r="P345" s="825">
        <v>245.2</v>
      </c>
      <c r="Q345" s="827">
        <v>0.55555555555555547</v>
      </c>
      <c r="R345" s="822">
        <v>5</v>
      </c>
      <c r="S345" s="827">
        <v>0.55555555555555558</v>
      </c>
      <c r="T345" s="826">
        <v>2.5</v>
      </c>
      <c r="U345" s="828">
        <v>0.5</v>
      </c>
    </row>
    <row r="346" spans="1:21" ht="14.45" customHeight="1" x14ac:dyDescent="0.2">
      <c r="A346" s="821">
        <v>9</v>
      </c>
      <c r="B346" s="822" t="s">
        <v>1104</v>
      </c>
      <c r="C346" s="822" t="s">
        <v>1111</v>
      </c>
      <c r="D346" s="823" t="s">
        <v>1803</v>
      </c>
      <c r="E346" s="824" t="s">
        <v>1116</v>
      </c>
      <c r="F346" s="822" t="s">
        <v>1105</v>
      </c>
      <c r="G346" s="822" t="s">
        <v>1326</v>
      </c>
      <c r="H346" s="822" t="s">
        <v>329</v>
      </c>
      <c r="I346" s="822" t="s">
        <v>1327</v>
      </c>
      <c r="J346" s="822" t="s">
        <v>1328</v>
      </c>
      <c r="K346" s="822" t="s">
        <v>1329</v>
      </c>
      <c r="L346" s="825">
        <v>16.079999999999998</v>
      </c>
      <c r="M346" s="825">
        <v>32.159999999999997</v>
      </c>
      <c r="N346" s="822">
        <v>2</v>
      </c>
      <c r="O346" s="826">
        <v>1.5</v>
      </c>
      <c r="P346" s="825">
        <v>32.159999999999997</v>
      </c>
      <c r="Q346" s="827">
        <v>1</v>
      </c>
      <c r="R346" s="822">
        <v>2</v>
      </c>
      <c r="S346" s="827">
        <v>1</v>
      </c>
      <c r="T346" s="826">
        <v>1.5</v>
      </c>
      <c r="U346" s="828">
        <v>1</v>
      </c>
    </row>
    <row r="347" spans="1:21" ht="14.45" customHeight="1" x14ac:dyDescent="0.2">
      <c r="A347" s="821">
        <v>9</v>
      </c>
      <c r="B347" s="822" t="s">
        <v>1104</v>
      </c>
      <c r="C347" s="822" t="s">
        <v>1111</v>
      </c>
      <c r="D347" s="823" t="s">
        <v>1803</v>
      </c>
      <c r="E347" s="824" t="s">
        <v>1116</v>
      </c>
      <c r="F347" s="822" t="s">
        <v>1105</v>
      </c>
      <c r="G347" s="822" t="s">
        <v>1198</v>
      </c>
      <c r="H347" s="822" t="s">
        <v>329</v>
      </c>
      <c r="I347" s="822" t="s">
        <v>1199</v>
      </c>
      <c r="J347" s="822" t="s">
        <v>834</v>
      </c>
      <c r="K347" s="822" t="s">
        <v>1200</v>
      </c>
      <c r="L347" s="825">
        <v>36.54</v>
      </c>
      <c r="M347" s="825">
        <v>146.16</v>
      </c>
      <c r="N347" s="822">
        <v>4</v>
      </c>
      <c r="O347" s="826">
        <v>4</v>
      </c>
      <c r="P347" s="825">
        <v>109.62</v>
      </c>
      <c r="Q347" s="827">
        <v>0.75</v>
      </c>
      <c r="R347" s="822">
        <v>3</v>
      </c>
      <c r="S347" s="827">
        <v>0.75</v>
      </c>
      <c r="T347" s="826">
        <v>3</v>
      </c>
      <c r="U347" s="828">
        <v>0.75</v>
      </c>
    </row>
    <row r="348" spans="1:21" ht="14.45" customHeight="1" x14ac:dyDescent="0.2">
      <c r="A348" s="821">
        <v>9</v>
      </c>
      <c r="B348" s="822" t="s">
        <v>1104</v>
      </c>
      <c r="C348" s="822" t="s">
        <v>1111</v>
      </c>
      <c r="D348" s="823" t="s">
        <v>1803</v>
      </c>
      <c r="E348" s="824" t="s">
        <v>1116</v>
      </c>
      <c r="F348" s="822" t="s">
        <v>1105</v>
      </c>
      <c r="G348" s="822" t="s">
        <v>1350</v>
      </c>
      <c r="H348" s="822" t="s">
        <v>329</v>
      </c>
      <c r="I348" s="822" t="s">
        <v>1351</v>
      </c>
      <c r="J348" s="822" t="s">
        <v>1352</v>
      </c>
      <c r="K348" s="822" t="s">
        <v>1353</v>
      </c>
      <c r="L348" s="825">
        <v>1472.61</v>
      </c>
      <c r="M348" s="825">
        <v>1472.61</v>
      </c>
      <c r="N348" s="822">
        <v>1</v>
      </c>
      <c r="O348" s="826">
        <v>1</v>
      </c>
      <c r="P348" s="825">
        <v>1472.61</v>
      </c>
      <c r="Q348" s="827">
        <v>1</v>
      </c>
      <c r="R348" s="822">
        <v>1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9</v>
      </c>
      <c r="B349" s="822" t="s">
        <v>1104</v>
      </c>
      <c r="C349" s="822" t="s">
        <v>1111</v>
      </c>
      <c r="D349" s="823" t="s">
        <v>1803</v>
      </c>
      <c r="E349" s="824" t="s">
        <v>1116</v>
      </c>
      <c r="F349" s="822" t="s">
        <v>1105</v>
      </c>
      <c r="G349" s="822" t="s">
        <v>1481</v>
      </c>
      <c r="H349" s="822" t="s">
        <v>697</v>
      </c>
      <c r="I349" s="822" t="s">
        <v>1083</v>
      </c>
      <c r="J349" s="822" t="s">
        <v>901</v>
      </c>
      <c r="K349" s="822" t="s">
        <v>902</v>
      </c>
      <c r="L349" s="825">
        <v>63.75</v>
      </c>
      <c r="M349" s="825">
        <v>63.75</v>
      </c>
      <c r="N349" s="822">
        <v>1</v>
      </c>
      <c r="O349" s="826">
        <v>0.5</v>
      </c>
      <c r="P349" s="825">
        <v>63.75</v>
      </c>
      <c r="Q349" s="827">
        <v>1</v>
      </c>
      <c r="R349" s="822">
        <v>1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9</v>
      </c>
      <c r="B350" s="822" t="s">
        <v>1104</v>
      </c>
      <c r="C350" s="822" t="s">
        <v>1111</v>
      </c>
      <c r="D350" s="823" t="s">
        <v>1803</v>
      </c>
      <c r="E350" s="824" t="s">
        <v>1116</v>
      </c>
      <c r="F350" s="822" t="s">
        <v>1105</v>
      </c>
      <c r="G350" s="822" t="s">
        <v>1248</v>
      </c>
      <c r="H350" s="822" t="s">
        <v>329</v>
      </c>
      <c r="I350" s="822" t="s">
        <v>1099</v>
      </c>
      <c r="J350" s="822" t="s">
        <v>940</v>
      </c>
      <c r="K350" s="822" t="s">
        <v>934</v>
      </c>
      <c r="L350" s="825">
        <v>294.81</v>
      </c>
      <c r="M350" s="825">
        <v>3832.5299999999997</v>
      </c>
      <c r="N350" s="822">
        <v>13</v>
      </c>
      <c r="O350" s="826">
        <v>2</v>
      </c>
      <c r="P350" s="825">
        <v>1474.05</v>
      </c>
      <c r="Q350" s="827">
        <v>0.38461538461538464</v>
      </c>
      <c r="R350" s="822">
        <v>5</v>
      </c>
      <c r="S350" s="827">
        <v>0.38461538461538464</v>
      </c>
      <c r="T350" s="826">
        <v>1</v>
      </c>
      <c r="U350" s="828">
        <v>0.5</v>
      </c>
    </row>
    <row r="351" spans="1:21" ht="14.45" customHeight="1" x14ac:dyDescent="0.2">
      <c r="A351" s="821">
        <v>9</v>
      </c>
      <c r="B351" s="822" t="s">
        <v>1104</v>
      </c>
      <c r="C351" s="822" t="s">
        <v>1111</v>
      </c>
      <c r="D351" s="823" t="s">
        <v>1803</v>
      </c>
      <c r="E351" s="824" t="s">
        <v>1116</v>
      </c>
      <c r="F351" s="822" t="s">
        <v>1105</v>
      </c>
      <c r="G351" s="822" t="s">
        <v>1248</v>
      </c>
      <c r="H351" s="822" t="s">
        <v>329</v>
      </c>
      <c r="I351" s="822" t="s">
        <v>1100</v>
      </c>
      <c r="J351" s="822" t="s">
        <v>922</v>
      </c>
      <c r="K351" s="822" t="s">
        <v>923</v>
      </c>
      <c r="L351" s="825">
        <v>2635.97</v>
      </c>
      <c r="M351" s="825">
        <v>13179.849999999999</v>
      </c>
      <c r="N351" s="822">
        <v>5</v>
      </c>
      <c r="O351" s="826">
        <v>0.5</v>
      </c>
      <c r="P351" s="825">
        <v>13179.849999999999</v>
      </c>
      <c r="Q351" s="827">
        <v>1</v>
      </c>
      <c r="R351" s="822">
        <v>5</v>
      </c>
      <c r="S351" s="827">
        <v>1</v>
      </c>
      <c r="T351" s="826">
        <v>0.5</v>
      </c>
      <c r="U351" s="828">
        <v>1</v>
      </c>
    </row>
    <row r="352" spans="1:21" ht="14.45" customHeight="1" x14ac:dyDescent="0.2">
      <c r="A352" s="821">
        <v>9</v>
      </c>
      <c r="B352" s="822" t="s">
        <v>1104</v>
      </c>
      <c r="C352" s="822" t="s">
        <v>1111</v>
      </c>
      <c r="D352" s="823" t="s">
        <v>1803</v>
      </c>
      <c r="E352" s="824" t="s">
        <v>1116</v>
      </c>
      <c r="F352" s="822" t="s">
        <v>1105</v>
      </c>
      <c r="G352" s="822" t="s">
        <v>1248</v>
      </c>
      <c r="H352" s="822" t="s">
        <v>329</v>
      </c>
      <c r="I352" s="822" t="s">
        <v>1404</v>
      </c>
      <c r="J352" s="822" t="s">
        <v>783</v>
      </c>
      <c r="K352" s="822" t="s">
        <v>784</v>
      </c>
      <c r="L352" s="825">
        <v>2844.97</v>
      </c>
      <c r="M352" s="825">
        <v>14224.849999999999</v>
      </c>
      <c r="N352" s="822">
        <v>5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9</v>
      </c>
      <c r="B353" s="822" t="s">
        <v>1104</v>
      </c>
      <c r="C353" s="822" t="s">
        <v>1111</v>
      </c>
      <c r="D353" s="823" t="s">
        <v>1803</v>
      </c>
      <c r="E353" s="824" t="s">
        <v>1116</v>
      </c>
      <c r="F353" s="822" t="s">
        <v>1106</v>
      </c>
      <c r="G353" s="822" t="s">
        <v>1251</v>
      </c>
      <c r="H353" s="822" t="s">
        <v>329</v>
      </c>
      <c r="I353" s="822" t="s">
        <v>1199</v>
      </c>
      <c r="J353" s="822" t="s">
        <v>1253</v>
      </c>
      <c r="K353" s="822"/>
      <c r="L353" s="825">
        <v>36.54</v>
      </c>
      <c r="M353" s="825">
        <v>36.54</v>
      </c>
      <c r="N353" s="822">
        <v>1</v>
      </c>
      <c r="O353" s="826">
        <v>0.5</v>
      </c>
      <c r="P353" s="825">
        <v>36.54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9</v>
      </c>
      <c r="B354" s="822" t="s">
        <v>1104</v>
      </c>
      <c r="C354" s="822" t="s">
        <v>1111</v>
      </c>
      <c r="D354" s="823" t="s">
        <v>1803</v>
      </c>
      <c r="E354" s="824" t="s">
        <v>1116</v>
      </c>
      <c r="F354" s="822" t="s">
        <v>1106</v>
      </c>
      <c r="G354" s="822" t="s">
        <v>1251</v>
      </c>
      <c r="H354" s="822" t="s">
        <v>329</v>
      </c>
      <c r="I354" s="822" t="s">
        <v>1424</v>
      </c>
      <c r="J354" s="822" t="s">
        <v>1253</v>
      </c>
      <c r="K354" s="822"/>
      <c r="L354" s="825">
        <v>0</v>
      </c>
      <c r="M354" s="825">
        <v>0</v>
      </c>
      <c r="N354" s="822">
        <v>1</v>
      </c>
      <c r="O354" s="826">
        <v>1</v>
      </c>
      <c r="P354" s="825"/>
      <c r="Q354" s="827"/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9</v>
      </c>
      <c r="B355" s="822" t="s">
        <v>1104</v>
      </c>
      <c r="C355" s="822" t="s">
        <v>1111</v>
      </c>
      <c r="D355" s="823" t="s">
        <v>1803</v>
      </c>
      <c r="E355" s="824" t="s">
        <v>1116</v>
      </c>
      <c r="F355" s="822" t="s">
        <v>1106</v>
      </c>
      <c r="G355" s="822" t="s">
        <v>1251</v>
      </c>
      <c r="H355" s="822" t="s">
        <v>329</v>
      </c>
      <c r="I355" s="822" t="s">
        <v>1257</v>
      </c>
      <c r="J355" s="822" t="s">
        <v>1253</v>
      </c>
      <c r="K355" s="822"/>
      <c r="L355" s="825">
        <v>0</v>
      </c>
      <c r="M355" s="825">
        <v>0</v>
      </c>
      <c r="N355" s="822">
        <v>2</v>
      </c>
      <c r="O355" s="826">
        <v>2</v>
      </c>
      <c r="P355" s="825">
        <v>0</v>
      </c>
      <c r="Q355" s="827"/>
      <c r="R355" s="822">
        <v>1</v>
      </c>
      <c r="S355" s="827">
        <v>0.5</v>
      </c>
      <c r="T355" s="826">
        <v>1</v>
      </c>
      <c r="U355" s="828">
        <v>0.5</v>
      </c>
    </row>
    <row r="356" spans="1:21" ht="14.45" customHeight="1" x14ac:dyDescent="0.2">
      <c r="A356" s="821">
        <v>9</v>
      </c>
      <c r="B356" s="822" t="s">
        <v>1104</v>
      </c>
      <c r="C356" s="822" t="s">
        <v>1111</v>
      </c>
      <c r="D356" s="823" t="s">
        <v>1803</v>
      </c>
      <c r="E356" s="824" t="s">
        <v>1123</v>
      </c>
      <c r="F356" s="822" t="s">
        <v>1105</v>
      </c>
      <c r="G356" s="822" t="s">
        <v>1144</v>
      </c>
      <c r="H356" s="822" t="s">
        <v>329</v>
      </c>
      <c r="I356" s="822" t="s">
        <v>1266</v>
      </c>
      <c r="J356" s="822" t="s">
        <v>1267</v>
      </c>
      <c r="K356" s="822" t="s">
        <v>1147</v>
      </c>
      <c r="L356" s="825">
        <v>56.06</v>
      </c>
      <c r="M356" s="825">
        <v>56.06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9</v>
      </c>
      <c r="B357" s="822" t="s">
        <v>1104</v>
      </c>
      <c r="C357" s="822" t="s">
        <v>1111</v>
      </c>
      <c r="D357" s="823" t="s">
        <v>1803</v>
      </c>
      <c r="E357" s="824" t="s">
        <v>1123</v>
      </c>
      <c r="F357" s="822" t="s">
        <v>1105</v>
      </c>
      <c r="G357" s="822" t="s">
        <v>1144</v>
      </c>
      <c r="H357" s="822" t="s">
        <v>329</v>
      </c>
      <c r="I357" s="822" t="s">
        <v>1742</v>
      </c>
      <c r="J357" s="822" t="s">
        <v>1743</v>
      </c>
      <c r="K357" s="822" t="s">
        <v>1147</v>
      </c>
      <c r="L357" s="825">
        <v>119.69</v>
      </c>
      <c r="M357" s="825">
        <v>119.69</v>
      </c>
      <c r="N357" s="822">
        <v>1</v>
      </c>
      <c r="O357" s="826">
        <v>1</v>
      </c>
      <c r="P357" s="825">
        <v>119.69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9</v>
      </c>
      <c r="B358" s="822" t="s">
        <v>1104</v>
      </c>
      <c r="C358" s="822" t="s">
        <v>1111</v>
      </c>
      <c r="D358" s="823" t="s">
        <v>1803</v>
      </c>
      <c r="E358" s="824" t="s">
        <v>1123</v>
      </c>
      <c r="F358" s="822" t="s">
        <v>1105</v>
      </c>
      <c r="G358" s="822" t="s">
        <v>1689</v>
      </c>
      <c r="H358" s="822" t="s">
        <v>697</v>
      </c>
      <c r="I358" s="822" t="s">
        <v>1744</v>
      </c>
      <c r="J358" s="822" t="s">
        <v>1691</v>
      </c>
      <c r="K358" s="822" t="s">
        <v>1745</v>
      </c>
      <c r="L358" s="825">
        <v>58.77</v>
      </c>
      <c r="M358" s="825">
        <v>58.77</v>
      </c>
      <c r="N358" s="822">
        <v>1</v>
      </c>
      <c r="O358" s="826">
        <v>1</v>
      </c>
      <c r="P358" s="825">
        <v>58.77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9</v>
      </c>
      <c r="B359" s="822" t="s">
        <v>1104</v>
      </c>
      <c r="C359" s="822" t="s">
        <v>1111</v>
      </c>
      <c r="D359" s="823" t="s">
        <v>1803</v>
      </c>
      <c r="E359" s="824" t="s">
        <v>1123</v>
      </c>
      <c r="F359" s="822" t="s">
        <v>1105</v>
      </c>
      <c r="G359" s="822" t="s">
        <v>1746</v>
      </c>
      <c r="H359" s="822" t="s">
        <v>329</v>
      </c>
      <c r="I359" s="822" t="s">
        <v>1747</v>
      </c>
      <c r="J359" s="822" t="s">
        <v>1748</v>
      </c>
      <c r="K359" s="822" t="s">
        <v>1024</v>
      </c>
      <c r="L359" s="825">
        <v>368.16</v>
      </c>
      <c r="M359" s="825">
        <v>1472.64</v>
      </c>
      <c r="N359" s="822">
        <v>4</v>
      </c>
      <c r="O359" s="826">
        <v>0.5</v>
      </c>
      <c r="P359" s="825">
        <v>1472.64</v>
      </c>
      <c r="Q359" s="827">
        <v>1</v>
      </c>
      <c r="R359" s="822">
        <v>4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9</v>
      </c>
      <c r="B360" s="822" t="s">
        <v>1104</v>
      </c>
      <c r="C360" s="822" t="s">
        <v>1111</v>
      </c>
      <c r="D360" s="823" t="s">
        <v>1803</v>
      </c>
      <c r="E360" s="824" t="s">
        <v>1123</v>
      </c>
      <c r="F360" s="822" t="s">
        <v>1105</v>
      </c>
      <c r="G360" s="822" t="s">
        <v>1304</v>
      </c>
      <c r="H360" s="822" t="s">
        <v>329</v>
      </c>
      <c r="I360" s="822" t="s">
        <v>1305</v>
      </c>
      <c r="J360" s="822" t="s">
        <v>642</v>
      </c>
      <c r="K360" s="822" t="s">
        <v>643</v>
      </c>
      <c r="L360" s="825">
        <v>105.63</v>
      </c>
      <c r="M360" s="825">
        <v>739.41</v>
      </c>
      <c r="N360" s="822">
        <v>7</v>
      </c>
      <c r="O360" s="826">
        <v>4.5</v>
      </c>
      <c r="P360" s="825">
        <v>316.89</v>
      </c>
      <c r="Q360" s="827">
        <v>0.42857142857142855</v>
      </c>
      <c r="R360" s="822">
        <v>3</v>
      </c>
      <c r="S360" s="827">
        <v>0.42857142857142855</v>
      </c>
      <c r="T360" s="826">
        <v>2</v>
      </c>
      <c r="U360" s="828">
        <v>0.44444444444444442</v>
      </c>
    </row>
    <row r="361" spans="1:21" ht="14.45" customHeight="1" x14ac:dyDescent="0.2">
      <c r="A361" s="821">
        <v>9</v>
      </c>
      <c r="B361" s="822" t="s">
        <v>1104</v>
      </c>
      <c r="C361" s="822" t="s">
        <v>1111</v>
      </c>
      <c r="D361" s="823" t="s">
        <v>1803</v>
      </c>
      <c r="E361" s="824" t="s">
        <v>1123</v>
      </c>
      <c r="F361" s="822" t="s">
        <v>1105</v>
      </c>
      <c r="G361" s="822" t="s">
        <v>1304</v>
      </c>
      <c r="H361" s="822" t="s">
        <v>329</v>
      </c>
      <c r="I361" s="822" t="s">
        <v>1440</v>
      </c>
      <c r="J361" s="822" t="s">
        <v>642</v>
      </c>
      <c r="K361" s="822" t="s">
        <v>643</v>
      </c>
      <c r="L361" s="825">
        <v>105.63</v>
      </c>
      <c r="M361" s="825">
        <v>105.63</v>
      </c>
      <c r="N361" s="822">
        <v>1</v>
      </c>
      <c r="O361" s="826">
        <v>0.5</v>
      </c>
      <c r="P361" s="825">
        <v>105.63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9</v>
      </c>
      <c r="B362" s="822" t="s">
        <v>1104</v>
      </c>
      <c r="C362" s="822" t="s">
        <v>1111</v>
      </c>
      <c r="D362" s="823" t="s">
        <v>1803</v>
      </c>
      <c r="E362" s="824" t="s">
        <v>1123</v>
      </c>
      <c r="F362" s="822" t="s">
        <v>1105</v>
      </c>
      <c r="G362" s="822" t="s">
        <v>1170</v>
      </c>
      <c r="H362" s="822" t="s">
        <v>329</v>
      </c>
      <c r="I362" s="822" t="s">
        <v>1171</v>
      </c>
      <c r="J362" s="822" t="s">
        <v>667</v>
      </c>
      <c r="K362" s="822" t="s">
        <v>668</v>
      </c>
      <c r="L362" s="825">
        <v>94.7</v>
      </c>
      <c r="M362" s="825">
        <v>94.7</v>
      </c>
      <c r="N362" s="822">
        <v>1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9</v>
      </c>
      <c r="B363" s="822" t="s">
        <v>1104</v>
      </c>
      <c r="C363" s="822" t="s">
        <v>1111</v>
      </c>
      <c r="D363" s="823" t="s">
        <v>1803</v>
      </c>
      <c r="E363" s="824" t="s">
        <v>1123</v>
      </c>
      <c r="F363" s="822" t="s">
        <v>1105</v>
      </c>
      <c r="G363" s="822" t="s">
        <v>1170</v>
      </c>
      <c r="H363" s="822" t="s">
        <v>329</v>
      </c>
      <c r="I363" s="822" t="s">
        <v>1171</v>
      </c>
      <c r="J363" s="822" t="s">
        <v>667</v>
      </c>
      <c r="K363" s="822" t="s">
        <v>668</v>
      </c>
      <c r="L363" s="825">
        <v>49.04</v>
      </c>
      <c r="M363" s="825">
        <v>490.4</v>
      </c>
      <c r="N363" s="822">
        <v>10</v>
      </c>
      <c r="O363" s="826">
        <v>5</v>
      </c>
      <c r="P363" s="825">
        <v>245.2</v>
      </c>
      <c r="Q363" s="827">
        <v>0.5</v>
      </c>
      <c r="R363" s="822">
        <v>5</v>
      </c>
      <c r="S363" s="827">
        <v>0.5</v>
      </c>
      <c r="T363" s="826">
        <v>2.5</v>
      </c>
      <c r="U363" s="828">
        <v>0.5</v>
      </c>
    </row>
    <row r="364" spans="1:21" ht="14.45" customHeight="1" x14ac:dyDescent="0.2">
      <c r="A364" s="821">
        <v>9</v>
      </c>
      <c r="B364" s="822" t="s">
        <v>1104</v>
      </c>
      <c r="C364" s="822" t="s">
        <v>1111</v>
      </c>
      <c r="D364" s="823" t="s">
        <v>1803</v>
      </c>
      <c r="E364" s="824" t="s">
        <v>1123</v>
      </c>
      <c r="F364" s="822" t="s">
        <v>1105</v>
      </c>
      <c r="G364" s="822" t="s">
        <v>1198</v>
      </c>
      <c r="H364" s="822" t="s">
        <v>329</v>
      </c>
      <c r="I364" s="822" t="s">
        <v>1199</v>
      </c>
      <c r="J364" s="822" t="s">
        <v>834</v>
      </c>
      <c r="K364" s="822" t="s">
        <v>1200</v>
      </c>
      <c r="L364" s="825">
        <v>36.54</v>
      </c>
      <c r="M364" s="825">
        <v>182.7</v>
      </c>
      <c r="N364" s="822">
        <v>5</v>
      </c>
      <c r="O364" s="826">
        <v>2.5</v>
      </c>
      <c r="P364" s="825">
        <v>109.62</v>
      </c>
      <c r="Q364" s="827">
        <v>0.60000000000000009</v>
      </c>
      <c r="R364" s="822">
        <v>3</v>
      </c>
      <c r="S364" s="827">
        <v>0.6</v>
      </c>
      <c r="T364" s="826">
        <v>1.5</v>
      </c>
      <c r="U364" s="828">
        <v>0.6</v>
      </c>
    </row>
    <row r="365" spans="1:21" ht="14.45" customHeight="1" x14ac:dyDescent="0.2">
      <c r="A365" s="821">
        <v>9</v>
      </c>
      <c r="B365" s="822" t="s">
        <v>1104</v>
      </c>
      <c r="C365" s="822" t="s">
        <v>1111</v>
      </c>
      <c r="D365" s="823" t="s">
        <v>1803</v>
      </c>
      <c r="E365" s="824" t="s">
        <v>1123</v>
      </c>
      <c r="F365" s="822" t="s">
        <v>1105</v>
      </c>
      <c r="G365" s="822" t="s">
        <v>1221</v>
      </c>
      <c r="H365" s="822" t="s">
        <v>697</v>
      </c>
      <c r="I365" s="822" t="s">
        <v>1222</v>
      </c>
      <c r="J365" s="822" t="s">
        <v>855</v>
      </c>
      <c r="K365" s="822" t="s">
        <v>1223</v>
      </c>
      <c r="L365" s="825">
        <v>0</v>
      </c>
      <c r="M365" s="825">
        <v>0</v>
      </c>
      <c r="N365" s="822">
        <v>1</v>
      </c>
      <c r="O365" s="826">
        <v>0.5</v>
      </c>
      <c r="P365" s="825"/>
      <c r="Q365" s="827"/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9</v>
      </c>
      <c r="B366" s="822" t="s">
        <v>1104</v>
      </c>
      <c r="C366" s="822" t="s">
        <v>1111</v>
      </c>
      <c r="D366" s="823" t="s">
        <v>1803</v>
      </c>
      <c r="E366" s="824" t="s">
        <v>1123</v>
      </c>
      <c r="F366" s="822" t="s">
        <v>1105</v>
      </c>
      <c r="G366" s="822" t="s">
        <v>1388</v>
      </c>
      <c r="H366" s="822" t="s">
        <v>329</v>
      </c>
      <c r="I366" s="822" t="s">
        <v>1389</v>
      </c>
      <c r="J366" s="822" t="s">
        <v>1390</v>
      </c>
      <c r="K366" s="822" t="s">
        <v>1391</v>
      </c>
      <c r="L366" s="825">
        <v>99.94</v>
      </c>
      <c r="M366" s="825">
        <v>99.94</v>
      </c>
      <c r="N366" s="822">
        <v>1</v>
      </c>
      <c r="O366" s="826">
        <v>0.5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9</v>
      </c>
      <c r="B367" s="822" t="s">
        <v>1104</v>
      </c>
      <c r="C367" s="822" t="s">
        <v>1111</v>
      </c>
      <c r="D367" s="823" t="s">
        <v>1803</v>
      </c>
      <c r="E367" s="824" t="s">
        <v>1123</v>
      </c>
      <c r="F367" s="822" t="s">
        <v>1105</v>
      </c>
      <c r="G367" s="822" t="s">
        <v>1248</v>
      </c>
      <c r="H367" s="822" t="s">
        <v>329</v>
      </c>
      <c r="I367" s="822" t="s">
        <v>1099</v>
      </c>
      <c r="J367" s="822" t="s">
        <v>940</v>
      </c>
      <c r="K367" s="822" t="s">
        <v>934</v>
      </c>
      <c r="L367" s="825">
        <v>294.81</v>
      </c>
      <c r="M367" s="825">
        <v>4127.34</v>
      </c>
      <c r="N367" s="822">
        <v>14</v>
      </c>
      <c r="O367" s="826">
        <v>2.5</v>
      </c>
      <c r="P367" s="825">
        <v>4127.34</v>
      </c>
      <c r="Q367" s="827">
        <v>1</v>
      </c>
      <c r="R367" s="822">
        <v>14</v>
      </c>
      <c r="S367" s="827">
        <v>1</v>
      </c>
      <c r="T367" s="826">
        <v>2.5</v>
      </c>
      <c r="U367" s="828">
        <v>1</v>
      </c>
    </row>
    <row r="368" spans="1:21" ht="14.45" customHeight="1" x14ac:dyDescent="0.2">
      <c r="A368" s="821">
        <v>9</v>
      </c>
      <c r="B368" s="822" t="s">
        <v>1104</v>
      </c>
      <c r="C368" s="822" t="s">
        <v>1111</v>
      </c>
      <c r="D368" s="823" t="s">
        <v>1803</v>
      </c>
      <c r="E368" s="824" t="s">
        <v>1123</v>
      </c>
      <c r="F368" s="822" t="s">
        <v>1105</v>
      </c>
      <c r="G368" s="822" t="s">
        <v>1248</v>
      </c>
      <c r="H368" s="822" t="s">
        <v>329</v>
      </c>
      <c r="I368" s="822" t="s">
        <v>1249</v>
      </c>
      <c r="J368" s="822" t="s">
        <v>1250</v>
      </c>
      <c r="K368" s="822" t="s">
        <v>1092</v>
      </c>
      <c r="L368" s="825">
        <v>294.81</v>
      </c>
      <c r="M368" s="825">
        <v>2063.67</v>
      </c>
      <c r="N368" s="822">
        <v>7</v>
      </c>
      <c r="O368" s="826">
        <v>2</v>
      </c>
      <c r="P368" s="825">
        <v>884.43000000000006</v>
      </c>
      <c r="Q368" s="827">
        <v>0.4285714285714286</v>
      </c>
      <c r="R368" s="822">
        <v>3</v>
      </c>
      <c r="S368" s="827">
        <v>0.42857142857142855</v>
      </c>
      <c r="T368" s="826">
        <v>0.5</v>
      </c>
      <c r="U368" s="828">
        <v>0.25</v>
      </c>
    </row>
    <row r="369" spans="1:21" ht="14.45" customHeight="1" x14ac:dyDescent="0.2">
      <c r="A369" s="821">
        <v>9</v>
      </c>
      <c r="B369" s="822" t="s">
        <v>1104</v>
      </c>
      <c r="C369" s="822" t="s">
        <v>1111</v>
      </c>
      <c r="D369" s="823" t="s">
        <v>1803</v>
      </c>
      <c r="E369" s="824" t="s">
        <v>1123</v>
      </c>
      <c r="F369" s="822" t="s">
        <v>1106</v>
      </c>
      <c r="G369" s="822" t="s">
        <v>1251</v>
      </c>
      <c r="H369" s="822" t="s">
        <v>329</v>
      </c>
      <c r="I369" s="822" t="s">
        <v>1427</v>
      </c>
      <c r="J369" s="822" t="s">
        <v>1253</v>
      </c>
      <c r="K369" s="822"/>
      <c r="L369" s="825">
        <v>0</v>
      </c>
      <c r="M369" s="825">
        <v>0</v>
      </c>
      <c r="N369" s="822">
        <v>1</v>
      </c>
      <c r="O369" s="826">
        <v>1</v>
      </c>
      <c r="P369" s="825">
        <v>0</v>
      </c>
      <c r="Q369" s="827"/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9</v>
      </c>
      <c r="B370" s="822" t="s">
        <v>1104</v>
      </c>
      <c r="C370" s="822" t="s">
        <v>1111</v>
      </c>
      <c r="D370" s="823" t="s">
        <v>1803</v>
      </c>
      <c r="E370" s="824" t="s">
        <v>1125</v>
      </c>
      <c r="F370" s="822" t="s">
        <v>1107</v>
      </c>
      <c r="G370" s="822" t="s">
        <v>1251</v>
      </c>
      <c r="H370" s="822" t="s">
        <v>329</v>
      </c>
      <c r="I370" s="822" t="s">
        <v>1508</v>
      </c>
      <c r="J370" s="822" t="s">
        <v>1253</v>
      </c>
      <c r="K370" s="822"/>
      <c r="L370" s="825">
        <v>0</v>
      </c>
      <c r="M370" s="825">
        <v>0</v>
      </c>
      <c r="N370" s="822">
        <v>3</v>
      </c>
      <c r="O370" s="826">
        <v>1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9</v>
      </c>
      <c r="B371" s="822" t="s">
        <v>1104</v>
      </c>
      <c r="C371" s="822" t="s">
        <v>1111</v>
      </c>
      <c r="D371" s="823" t="s">
        <v>1803</v>
      </c>
      <c r="E371" s="824" t="s">
        <v>1125</v>
      </c>
      <c r="F371" s="822" t="s">
        <v>1107</v>
      </c>
      <c r="G371" s="822" t="s">
        <v>1251</v>
      </c>
      <c r="H371" s="822" t="s">
        <v>329</v>
      </c>
      <c r="I371" s="822" t="s">
        <v>1556</v>
      </c>
      <c r="J371" s="822" t="s">
        <v>1557</v>
      </c>
      <c r="K371" s="822" t="s">
        <v>1558</v>
      </c>
      <c r="L371" s="825">
        <v>260.42</v>
      </c>
      <c r="M371" s="825">
        <v>260.42</v>
      </c>
      <c r="N371" s="822">
        <v>1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9</v>
      </c>
      <c r="B372" s="822" t="s">
        <v>1104</v>
      </c>
      <c r="C372" s="822" t="s">
        <v>1111</v>
      </c>
      <c r="D372" s="823" t="s">
        <v>1803</v>
      </c>
      <c r="E372" s="824" t="s">
        <v>1125</v>
      </c>
      <c r="F372" s="822" t="s">
        <v>1107</v>
      </c>
      <c r="G372" s="822" t="s">
        <v>1251</v>
      </c>
      <c r="H372" s="822" t="s">
        <v>329</v>
      </c>
      <c r="I372" s="822" t="s">
        <v>1583</v>
      </c>
      <c r="J372" s="822" t="s">
        <v>1584</v>
      </c>
      <c r="K372" s="822" t="s">
        <v>1585</v>
      </c>
      <c r="L372" s="825">
        <v>290.86</v>
      </c>
      <c r="M372" s="825">
        <v>290.86</v>
      </c>
      <c r="N372" s="822">
        <v>1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9</v>
      </c>
      <c r="B373" s="822" t="s">
        <v>1104</v>
      </c>
      <c r="C373" s="822" t="s">
        <v>1111</v>
      </c>
      <c r="D373" s="823" t="s">
        <v>1803</v>
      </c>
      <c r="E373" s="824" t="s">
        <v>1122</v>
      </c>
      <c r="F373" s="822" t="s">
        <v>1105</v>
      </c>
      <c r="G373" s="822" t="s">
        <v>1749</v>
      </c>
      <c r="H373" s="822" t="s">
        <v>697</v>
      </c>
      <c r="I373" s="822" t="s">
        <v>1750</v>
      </c>
      <c r="J373" s="822" t="s">
        <v>1751</v>
      </c>
      <c r="K373" s="822" t="s">
        <v>1752</v>
      </c>
      <c r="L373" s="825">
        <v>93.27</v>
      </c>
      <c r="M373" s="825">
        <v>279.81</v>
      </c>
      <c r="N373" s="822">
        <v>3</v>
      </c>
      <c r="O373" s="826">
        <v>2</v>
      </c>
      <c r="P373" s="825">
        <v>279.81</v>
      </c>
      <c r="Q373" s="827">
        <v>1</v>
      </c>
      <c r="R373" s="822">
        <v>3</v>
      </c>
      <c r="S373" s="827">
        <v>1</v>
      </c>
      <c r="T373" s="826">
        <v>2</v>
      </c>
      <c r="U373" s="828">
        <v>1</v>
      </c>
    </row>
    <row r="374" spans="1:21" ht="14.45" customHeight="1" x14ac:dyDescent="0.2">
      <c r="A374" s="821">
        <v>9</v>
      </c>
      <c r="B374" s="822" t="s">
        <v>1104</v>
      </c>
      <c r="C374" s="822" t="s">
        <v>1111</v>
      </c>
      <c r="D374" s="823" t="s">
        <v>1803</v>
      </c>
      <c r="E374" s="824" t="s">
        <v>1122</v>
      </c>
      <c r="F374" s="822" t="s">
        <v>1105</v>
      </c>
      <c r="G374" s="822" t="s">
        <v>1134</v>
      </c>
      <c r="H374" s="822" t="s">
        <v>329</v>
      </c>
      <c r="I374" s="822" t="s">
        <v>1753</v>
      </c>
      <c r="J374" s="822" t="s">
        <v>1754</v>
      </c>
      <c r="K374" s="822" t="s">
        <v>1755</v>
      </c>
      <c r="L374" s="825">
        <v>254.49</v>
      </c>
      <c r="M374" s="825">
        <v>1017.96</v>
      </c>
      <c r="N374" s="822">
        <v>4</v>
      </c>
      <c r="O374" s="826">
        <v>2</v>
      </c>
      <c r="P374" s="825">
        <v>763.47</v>
      </c>
      <c r="Q374" s="827">
        <v>0.75</v>
      </c>
      <c r="R374" s="822">
        <v>3</v>
      </c>
      <c r="S374" s="827">
        <v>0.75</v>
      </c>
      <c r="T374" s="826">
        <v>1.5</v>
      </c>
      <c r="U374" s="828">
        <v>0.75</v>
      </c>
    </row>
    <row r="375" spans="1:21" ht="14.45" customHeight="1" x14ac:dyDescent="0.2">
      <c r="A375" s="821">
        <v>9</v>
      </c>
      <c r="B375" s="822" t="s">
        <v>1104</v>
      </c>
      <c r="C375" s="822" t="s">
        <v>1111</v>
      </c>
      <c r="D375" s="823" t="s">
        <v>1803</v>
      </c>
      <c r="E375" s="824" t="s">
        <v>1122</v>
      </c>
      <c r="F375" s="822" t="s">
        <v>1105</v>
      </c>
      <c r="G375" s="822" t="s">
        <v>1756</v>
      </c>
      <c r="H375" s="822" t="s">
        <v>329</v>
      </c>
      <c r="I375" s="822" t="s">
        <v>1757</v>
      </c>
      <c r="J375" s="822" t="s">
        <v>1758</v>
      </c>
      <c r="K375" s="822" t="s">
        <v>1759</v>
      </c>
      <c r="L375" s="825">
        <v>0</v>
      </c>
      <c r="M375" s="825">
        <v>0</v>
      </c>
      <c r="N375" s="822">
        <v>1</v>
      </c>
      <c r="O375" s="826">
        <v>0.5</v>
      </c>
      <c r="P375" s="825">
        <v>0</v>
      </c>
      <c r="Q375" s="827"/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9</v>
      </c>
      <c r="B376" s="822" t="s">
        <v>1104</v>
      </c>
      <c r="C376" s="822" t="s">
        <v>1111</v>
      </c>
      <c r="D376" s="823" t="s">
        <v>1803</v>
      </c>
      <c r="E376" s="824" t="s">
        <v>1122</v>
      </c>
      <c r="F376" s="822" t="s">
        <v>1105</v>
      </c>
      <c r="G376" s="822" t="s">
        <v>1760</v>
      </c>
      <c r="H376" s="822" t="s">
        <v>329</v>
      </c>
      <c r="I376" s="822" t="s">
        <v>1761</v>
      </c>
      <c r="J376" s="822" t="s">
        <v>1762</v>
      </c>
      <c r="K376" s="822" t="s">
        <v>1763</v>
      </c>
      <c r="L376" s="825">
        <v>52.87</v>
      </c>
      <c r="M376" s="825">
        <v>52.87</v>
      </c>
      <c r="N376" s="822">
        <v>1</v>
      </c>
      <c r="O376" s="826">
        <v>0.5</v>
      </c>
      <c r="P376" s="825">
        <v>52.87</v>
      </c>
      <c r="Q376" s="827">
        <v>1</v>
      </c>
      <c r="R376" s="822">
        <v>1</v>
      </c>
      <c r="S376" s="827">
        <v>1</v>
      </c>
      <c r="T376" s="826">
        <v>0.5</v>
      </c>
      <c r="U376" s="828">
        <v>1</v>
      </c>
    </row>
    <row r="377" spans="1:21" ht="14.45" customHeight="1" x14ac:dyDescent="0.2">
      <c r="A377" s="821">
        <v>9</v>
      </c>
      <c r="B377" s="822" t="s">
        <v>1104</v>
      </c>
      <c r="C377" s="822" t="s">
        <v>1111</v>
      </c>
      <c r="D377" s="823" t="s">
        <v>1803</v>
      </c>
      <c r="E377" s="824" t="s">
        <v>1122</v>
      </c>
      <c r="F377" s="822" t="s">
        <v>1105</v>
      </c>
      <c r="G377" s="822" t="s">
        <v>1289</v>
      </c>
      <c r="H377" s="822" t="s">
        <v>329</v>
      </c>
      <c r="I377" s="822" t="s">
        <v>1436</v>
      </c>
      <c r="J377" s="822" t="s">
        <v>1291</v>
      </c>
      <c r="K377" s="822" t="s">
        <v>1292</v>
      </c>
      <c r="L377" s="825">
        <v>182.22</v>
      </c>
      <c r="M377" s="825">
        <v>182.22</v>
      </c>
      <c r="N377" s="822">
        <v>1</v>
      </c>
      <c r="O377" s="826">
        <v>0.5</v>
      </c>
      <c r="P377" s="825">
        <v>182.22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9</v>
      </c>
      <c r="B378" s="822" t="s">
        <v>1104</v>
      </c>
      <c r="C378" s="822" t="s">
        <v>1111</v>
      </c>
      <c r="D378" s="823" t="s">
        <v>1803</v>
      </c>
      <c r="E378" s="824" t="s">
        <v>1122</v>
      </c>
      <c r="F378" s="822" t="s">
        <v>1105</v>
      </c>
      <c r="G378" s="822" t="s">
        <v>1764</v>
      </c>
      <c r="H378" s="822" t="s">
        <v>697</v>
      </c>
      <c r="I378" s="822" t="s">
        <v>1765</v>
      </c>
      <c r="J378" s="822" t="s">
        <v>1766</v>
      </c>
      <c r="K378" s="822" t="s">
        <v>1767</v>
      </c>
      <c r="L378" s="825">
        <v>20.83</v>
      </c>
      <c r="M378" s="825">
        <v>187.46999999999997</v>
      </c>
      <c r="N378" s="822">
        <v>9</v>
      </c>
      <c r="O378" s="826">
        <v>2.5</v>
      </c>
      <c r="P378" s="825">
        <v>187.46999999999997</v>
      </c>
      <c r="Q378" s="827">
        <v>1</v>
      </c>
      <c r="R378" s="822">
        <v>9</v>
      </c>
      <c r="S378" s="827">
        <v>1</v>
      </c>
      <c r="T378" s="826">
        <v>2.5</v>
      </c>
      <c r="U378" s="828">
        <v>1</v>
      </c>
    </row>
    <row r="379" spans="1:21" ht="14.45" customHeight="1" x14ac:dyDescent="0.2">
      <c r="A379" s="821">
        <v>9</v>
      </c>
      <c r="B379" s="822" t="s">
        <v>1104</v>
      </c>
      <c r="C379" s="822" t="s">
        <v>1111</v>
      </c>
      <c r="D379" s="823" t="s">
        <v>1803</v>
      </c>
      <c r="E379" s="824" t="s">
        <v>1122</v>
      </c>
      <c r="F379" s="822" t="s">
        <v>1105</v>
      </c>
      <c r="G379" s="822" t="s">
        <v>1323</v>
      </c>
      <c r="H379" s="822" t="s">
        <v>329</v>
      </c>
      <c r="I379" s="822" t="s">
        <v>1324</v>
      </c>
      <c r="J379" s="822" t="s">
        <v>956</v>
      </c>
      <c r="K379" s="822" t="s">
        <v>1325</v>
      </c>
      <c r="L379" s="825">
        <v>83.79</v>
      </c>
      <c r="M379" s="825">
        <v>167.58</v>
      </c>
      <c r="N379" s="822">
        <v>2</v>
      </c>
      <c r="O379" s="826">
        <v>1</v>
      </c>
      <c r="P379" s="825">
        <v>167.58</v>
      </c>
      <c r="Q379" s="827">
        <v>1</v>
      </c>
      <c r="R379" s="822">
        <v>2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9</v>
      </c>
      <c r="B380" s="822" t="s">
        <v>1104</v>
      </c>
      <c r="C380" s="822" t="s">
        <v>1111</v>
      </c>
      <c r="D380" s="823" t="s">
        <v>1803</v>
      </c>
      <c r="E380" s="824" t="s">
        <v>1122</v>
      </c>
      <c r="F380" s="822" t="s">
        <v>1105</v>
      </c>
      <c r="G380" s="822" t="s">
        <v>1768</v>
      </c>
      <c r="H380" s="822" t="s">
        <v>329</v>
      </c>
      <c r="I380" s="822" t="s">
        <v>1769</v>
      </c>
      <c r="J380" s="822" t="s">
        <v>1770</v>
      </c>
      <c r="K380" s="822" t="s">
        <v>1771</v>
      </c>
      <c r="L380" s="825">
        <v>300.33</v>
      </c>
      <c r="M380" s="825">
        <v>600.66</v>
      </c>
      <c r="N380" s="822">
        <v>2</v>
      </c>
      <c r="O380" s="826">
        <v>1</v>
      </c>
      <c r="P380" s="825">
        <v>600.66</v>
      </c>
      <c r="Q380" s="827">
        <v>1</v>
      </c>
      <c r="R380" s="822">
        <v>2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9</v>
      </c>
      <c r="B381" s="822" t="s">
        <v>1104</v>
      </c>
      <c r="C381" s="822" t="s">
        <v>1111</v>
      </c>
      <c r="D381" s="823" t="s">
        <v>1803</v>
      </c>
      <c r="E381" s="824" t="s">
        <v>1122</v>
      </c>
      <c r="F381" s="822" t="s">
        <v>1105</v>
      </c>
      <c r="G381" s="822" t="s">
        <v>1768</v>
      </c>
      <c r="H381" s="822" t="s">
        <v>697</v>
      </c>
      <c r="I381" s="822" t="s">
        <v>1772</v>
      </c>
      <c r="J381" s="822" t="s">
        <v>1773</v>
      </c>
      <c r="K381" s="822" t="s">
        <v>1774</v>
      </c>
      <c r="L381" s="825">
        <v>186.87</v>
      </c>
      <c r="M381" s="825">
        <v>373.74</v>
      </c>
      <c r="N381" s="822">
        <v>2</v>
      </c>
      <c r="O381" s="826">
        <v>0.5</v>
      </c>
      <c r="P381" s="825">
        <v>373.74</v>
      </c>
      <c r="Q381" s="827">
        <v>1</v>
      </c>
      <c r="R381" s="822">
        <v>2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9</v>
      </c>
      <c r="B382" s="822" t="s">
        <v>1104</v>
      </c>
      <c r="C382" s="822" t="s">
        <v>1111</v>
      </c>
      <c r="D382" s="823" t="s">
        <v>1803</v>
      </c>
      <c r="E382" s="824" t="s">
        <v>1122</v>
      </c>
      <c r="F382" s="822" t="s">
        <v>1105</v>
      </c>
      <c r="G382" s="822" t="s">
        <v>1775</v>
      </c>
      <c r="H382" s="822" t="s">
        <v>697</v>
      </c>
      <c r="I382" s="822" t="s">
        <v>1776</v>
      </c>
      <c r="J382" s="822" t="s">
        <v>1777</v>
      </c>
      <c r="K382" s="822" t="s">
        <v>1778</v>
      </c>
      <c r="L382" s="825">
        <v>888.77</v>
      </c>
      <c r="M382" s="825">
        <v>15109.089999999998</v>
      </c>
      <c r="N382" s="822">
        <v>17</v>
      </c>
      <c r="O382" s="826">
        <v>4.5</v>
      </c>
      <c r="P382" s="825">
        <v>12442.779999999999</v>
      </c>
      <c r="Q382" s="827">
        <v>0.82352941176470584</v>
      </c>
      <c r="R382" s="822">
        <v>14</v>
      </c>
      <c r="S382" s="827">
        <v>0.82352941176470584</v>
      </c>
      <c r="T382" s="826">
        <v>4</v>
      </c>
      <c r="U382" s="828">
        <v>0.88888888888888884</v>
      </c>
    </row>
    <row r="383" spans="1:21" ht="14.45" customHeight="1" x14ac:dyDescent="0.2">
      <c r="A383" s="821">
        <v>9</v>
      </c>
      <c r="B383" s="822" t="s">
        <v>1104</v>
      </c>
      <c r="C383" s="822" t="s">
        <v>1111</v>
      </c>
      <c r="D383" s="823" t="s">
        <v>1803</v>
      </c>
      <c r="E383" s="824" t="s">
        <v>1122</v>
      </c>
      <c r="F383" s="822" t="s">
        <v>1105</v>
      </c>
      <c r="G383" s="822" t="s">
        <v>1452</v>
      </c>
      <c r="H383" s="822" t="s">
        <v>329</v>
      </c>
      <c r="I383" s="822" t="s">
        <v>1453</v>
      </c>
      <c r="J383" s="822" t="s">
        <v>1454</v>
      </c>
      <c r="K383" s="822" t="s">
        <v>1455</v>
      </c>
      <c r="L383" s="825">
        <v>38.56</v>
      </c>
      <c r="M383" s="825">
        <v>38.56</v>
      </c>
      <c r="N383" s="822">
        <v>1</v>
      </c>
      <c r="O383" s="826">
        <v>0.5</v>
      </c>
      <c r="P383" s="825">
        <v>38.56</v>
      </c>
      <c r="Q383" s="827">
        <v>1</v>
      </c>
      <c r="R383" s="822">
        <v>1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9</v>
      </c>
      <c r="B384" s="822" t="s">
        <v>1104</v>
      </c>
      <c r="C384" s="822" t="s">
        <v>1111</v>
      </c>
      <c r="D384" s="823" t="s">
        <v>1803</v>
      </c>
      <c r="E384" s="824" t="s">
        <v>1122</v>
      </c>
      <c r="F384" s="822" t="s">
        <v>1105</v>
      </c>
      <c r="G384" s="822" t="s">
        <v>1779</v>
      </c>
      <c r="H384" s="822" t="s">
        <v>697</v>
      </c>
      <c r="I384" s="822" t="s">
        <v>1780</v>
      </c>
      <c r="J384" s="822" t="s">
        <v>1781</v>
      </c>
      <c r="K384" s="822" t="s">
        <v>1782</v>
      </c>
      <c r="L384" s="825">
        <v>86.43</v>
      </c>
      <c r="M384" s="825">
        <v>172.86</v>
      </c>
      <c r="N384" s="822">
        <v>2</v>
      </c>
      <c r="O384" s="826">
        <v>0.5</v>
      </c>
      <c r="P384" s="825">
        <v>172.86</v>
      </c>
      <c r="Q384" s="827">
        <v>1</v>
      </c>
      <c r="R384" s="822">
        <v>2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9</v>
      </c>
      <c r="B385" s="822" t="s">
        <v>1104</v>
      </c>
      <c r="C385" s="822" t="s">
        <v>1111</v>
      </c>
      <c r="D385" s="823" t="s">
        <v>1803</v>
      </c>
      <c r="E385" s="824" t="s">
        <v>1122</v>
      </c>
      <c r="F385" s="822" t="s">
        <v>1105</v>
      </c>
      <c r="G385" s="822" t="s">
        <v>1779</v>
      </c>
      <c r="H385" s="822" t="s">
        <v>697</v>
      </c>
      <c r="I385" s="822" t="s">
        <v>1783</v>
      </c>
      <c r="J385" s="822" t="s">
        <v>1781</v>
      </c>
      <c r="K385" s="822" t="s">
        <v>1784</v>
      </c>
      <c r="L385" s="825">
        <v>73.45</v>
      </c>
      <c r="M385" s="825">
        <v>220.35000000000002</v>
      </c>
      <c r="N385" s="822">
        <v>3</v>
      </c>
      <c r="O385" s="826">
        <v>0.5</v>
      </c>
      <c r="P385" s="825">
        <v>220.35000000000002</v>
      </c>
      <c r="Q385" s="827">
        <v>1</v>
      </c>
      <c r="R385" s="822">
        <v>3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9</v>
      </c>
      <c r="B386" s="822" t="s">
        <v>1104</v>
      </c>
      <c r="C386" s="822" t="s">
        <v>1111</v>
      </c>
      <c r="D386" s="823" t="s">
        <v>1803</v>
      </c>
      <c r="E386" s="824" t="s">
        <v>1122</v>
      </c>
      <c r="F386" s="822" t="s">
        <v>1105</v>
      </c>
      <c r="G386" s="822" t="s">
        <v>1785</v>
      </c>
      <c r="H386" s="822" t="s">
        <v>697</v>
      </c>
      <c r="I386" s="822" t="s">
        <v>1786</v>
      </c>
      <c r="J386" s="822" t="s">
        <v>1787</v>
      </c>
      <c r="K386" s="822" t="s">
        <v>1788</v>
      </c>
      <c r="L386" s="825">
        <v>68.930000000000007</v>
      </c>
      <c r="M386" s="825">
        <v>137.86000000000001</v>
      </c>
      <c r="N386" s="822">
        <v>2</v>
      </c>
      <c r="O386" s="826">
        <v>0.5</v>
      </c>
      <c r="P386" s="825">
        <v>137.86000000000001</v>
      </c>
      <c r="Q386" s="827">
        <v>1</v>
      </c>
      <c r="R386" s="822">
        <v>2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9</v>
      </c>
      <c r="B387" s="822" t="s">
        <v>1104</v>
      </c>
      <c r="C387" s="822" t="s">
        <v>1111</v>
      </c>
      <c r="D387" s="823" t="s">
        <v>1803</v>
      </c>
      <c r="E387" s="824" t="s">
        <v>1122</v>
      </c>
      <c r="F387" s="822" t="s">
        <v>1105</v>
      </c>
      <c r="G387" s="822" t="s">
        <v>1785</v>
      </c>
      <c r="H387" s="822" t="s">
        <v>697</v>
      </c>
      <c r="I387" s="822" t="s">
        <v>1789</v>
      </c>
      <c r="J387" s="822" t="s">
        <v>1787</v>
      </c>
      <c r="K387" s="822" t="s">
        <v>1790</v>
      </c>
      <c r="L387" s="825">
        <v>11.48</v>
      </c>
      <c r="M387" s="825">
        <v>68.88</v>
      </c>
      <c r="N387" s="822">
        <v>6</v>
      </c>
      <c r="O387" s="826">
        <v>1.5</v>
      </c>
      <c r="P387" s="825">
        <v>68.88</v>
      </c>
      <c r="Q387" s="827">
        <v>1</v>
      </c>
      <c r="R387" s="822">
        <v>6</v>
      </c>
      <c r="S387" s="827">
        <v>1</v>
      </c>
      <c r="T387" s="826">
        <v>1.5</v>
      </c>
      <c r="U387" s="828">
        <v>1</v>
      </c>
    </row>
    <row r="388" spans="1:21" ht="14.45" customHeight="1" x14ac:dyDescent="0.2">
      <c r="A388" s="821">
        <v>9</v>
      </c>
      <c r="B388" s="822" t="s">
        <v>1104</v>
      </c>
      <c r="C388" s="822" t="s">
        <v>1111</v>
      </c>
      <c r="D388" s="823" t="s">
        <v>1803</v>
      </c>
      <c r="E388" s="824" t="s">
        <v>1122</v>
      </c>
      <c r="F388" s="822" t="s">
        <v>1105</v>
      </c>
      <c r="G388" s="822" t="s">
        <v>1380</v>
      </c>
      <c r="H388" s="822" t="s">
        <v>329</v>
      </c>
      <c r="I388" s="822" t="s">
        <v>1381</v>
      </c>
      <c r="J388" s="822" t="s">
        <v>1382</v>
      </c>
      <c r="K388" s="822" t="s">
        <v>1383</v>
      </c>
      <c r="L388" s="825">
        <v>59.56</v>
      </c>
      <c r="M388" s="825">
        <v>59.56</v>
      </c>
      <c r="N388" s="822">
        <v>1</v>
      </c>
      <c r="O388" s="826">
        <v>1</v>
      </c>
      <c r="P388" s="825">
        <v>59.56</v>
      </c>
      <c r="Q388" s="827">
        <v>1</v>
      </c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9</v>
      </c>
      <c r="B389" s="822" t="s">
        <v>1104</v>
      </c>
      <c r="C389" s="822" t="s">
        <v>1111</v>
      </c>
      <c r="D389" s="823" t="s">
        <v>1803</v>
      </c>
      <c r="E389" s="824" t="s">
        <v>1122</v>
      </c>
      <c r="F389" s="822" t="s">
        <v>1105</v>
      </c>
      <c r="G389" s="822" t="s">
        <v>1224</v>
      </c>
      <c r="H389" s="822" t="s">
        <v>697</v>
      </c>
      <c r="I389" s="822" t="s">
        <v>1791</v>
      </c>
      <c r="J389" s="822" t="s">
        <v>1792</v>
      </c>
      <c r="K389" s="822" t="s">
        <v>1793</v>
      </c>
      <c r="L389" s="825">
        <v>134.61000000000001</v>
      </c>
      <c r="M389" s="825">
        <v>403.83000000000004</v>
      </c>
      <c r="N389" s="822">
        <v>3</v>
      </c>
      <c r="O389" s="826">
        <v>2</v>
      </c>
      <c r="P389" s="825">
        <v>269.22000000000003</v>
      </c>
      <c r="Q389" s="827">
        <v>0.66666666666666663</v>
      </c>
      <c r="R389" s="822">
        <v>2</v>
      </c>
      <c r="S389" s="827">
        <v>0.66666666666666663</v>
      </c>
      <c r="T389" s="826">
        <v>1</v>
      </c>
      <c r="U389" s="828">
        <v>0.5</v>
      </c>
    </row>
    <row r="390" spans="1:21" ht="14.45" customHeight="1" x14ac:dyDescent="0.2">
      <c r="A390" s="821">
        <v>9</v>
      </c>
      <c r="B390" s="822" t="s">
        <v>1104</v>
      </c>
      <c r="C390" s="822" t="s">
        <v>1111</v>
      </c>
      <c r="D390" s="823" t="s">
        <v>1803</v>
      </c>
      <c r="E390" s="824" t="s">
        <v>1122</v>
      </c>
      <c r="F390" s="822" t="s">
        <v>1105</v>
      </c>
      <c r="G390" s="822" t="s">
        <v>1240</v>
      </c>
      <c r="H390" s="822" t="s">
        <v>329</v>
      </c>
      <c r="I390" s="822" t="s">
        <v>1495</v>
      </c>
      <c r="J390" s="822" t="s">
        <v>1493</v>
      </c>
      <c r="K390" s="822" t="s">
        <v>1496</v>
      </c>
      <c r="L390" s="825">
        <v>225.06</v>
      </c>
      <c r="M390" s="825">
        <v>450.12</v>
      </c>
      <c r="N390" s="822">
        <v>2</v>
      </c>
      <c r="O390" s="826">
        <v>1</v>
      </c>
      <c r="P390" s="825">
        <v>450.12</v>
      </c>
      <c r="Q390" s="827">
        <v>1</v>
      </c>
      <c r="R390" s="822">
        <v>2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9</v>
      </c>
      <c r="B391" s="822" t="s">
        <v>1104</v>
      </c>
      <c r="C391" s="822" t="s">
        <v>1111</v>
      </c>
      <c r="D391" s="823" t="s">
        <v>1803</v>
      </c>
      <c r="E391" s="824" t="s">
        <v>1122</v>
      </c>
      <c r="F391" s="822" t="s">
        <v>1105</v>
      </c>
      <c r="G391" s="822" t="s">
        <v>1794</v>
      </c>
      <c r="H391" s="822" t="s">
        <v>329</v>
      </c>
      <c r="I391" s="822" t="s">
        <v>1795</v>
      </c>
      <c r="J391" s="822" t="s">
        <v>1796</v>
      </c>
      <c r="K391" s="822" t="s">
        <v>1797</v>
      </c>
      <c r="L391" s="825">
        <v>829.85</v>
      </c>
      <c r="M391" s="825">
        <v>28214.9</v>
      </c>
      <c r="N391" s="822">
        <v>34</v>
      </c>
      <c r="O391" s="826">
        <v>1.5</v>
      </c>
      <c r="P391" s="825">
        <v>28214.9</v>
      </c>
      <c r="Q391" s="827">
        <v>1</v>
      </c>
      <c r="R391" s="822">
        <v>34</v>
      </c>
      <c r="S391" s="827">
        <v>1</v>
      </c>
      <c r="T391" s="826">
        <v>1.5</v>
      </c>
      <c r="U391" s="828">
        <v>1</v>
      </c>
    </row>
    <row r="392" spans="1:21" ht="14.45" customHeight="1" x14ac:dyDescent="0.2">
      <c r="A392" s="821">
        <v>9</v>
      </c>
      <c r="B392" s="822" t="s">
        <v>1104</v>
      </c>
      <c r="C392" s="822" t="s">
        <v>1111</v>
      </c>
      <c r="D392" s="823" t="s">
        <v>1803</v>
      </c>
      <c r="E392" s="824" t="s">
        <v>1122</v>
      </c>
      <c r="F392" s="822" t="s">
        <v>1105</v>
      </c>
      <c r="G392" s="822" t="s">
        <v>1794</v>
      </c>
      <c r="H392" s="822" t="s">
        <v>329</v>
      </c>
      <c r="I392" s="822" t="s">
        <v>1798</v>
      </c>
      <c r="J392" s="822" t="s">
        <v>1796</v>
      </c>
      <c r="K392" s="822" t="s">
        <v>1799</v>
      </c>
      <c r="L392" s="825">
        <v>829.27</v>
      </c>
      <c r="M392" s="825">
        <v>4146.3500000000004</v>
      </c>
      <c r="N392" s="822">
        <v>5</v>
      </c>
      <c r="O392" s="826">
        <v>1</v>
      </c>
      <c r="P392" s="825">
        <v>4146.3500000000004</v>
      </c>
      <c r="Q392" s="827">
        <v>1</v>
      </c>
      <c r="R392" s="822">
        <v>5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9</v>
      </c>
      <c r="B393" s="822" t="s">
        <v>1104</v>
      </c>
      <c r="C393" s="822" t="s">
        <v>1111</v>
      </c>
      <c r="D393" s="823" t="s">
        <v>1803</v>
      </c>
      <c r="E393" s="824" t="s">
        <v>1117</v>
      </c>
      <c r="F393" s="822" t="s">
        <v>1105</v>
      </c>
      <c r="G393" s="822" t="s">
        <v>1170</v>
      </c>
      <c r="H393" s="822" t="s">
        <v>329</v>
      </c>
      <c r="I393" s="822" t="s">
        <v>1171</v>
      </c>
      <c r="J393" s="822" t="s">
        <v>667</v>
      </c>
      <c r="K393" s="822" t="s">
        <v>668</v>
      </c>
      <c r="L393" s="825">
        <v>49.04</v>
      </c>
      <c r="M393" s="825">
        <v>98.08</v>
      </c>
      <c r="N393" s="822">
        <v>2</v>
      </c>
      <c r="O393" s="826">
        <v>2</v>
      </c>
      <c r="P393" s="825">
        <v>49.04</v>
      </c>
      <c r="Q393" s="827">
        <v>0.5</v>
      </c>
      <c r="R393" s="822">
        <v>1</v>
      </c>
      <c r="S393" s="827">
        <v>0.5</v>
      </c>
      <c r="T393" s="826">
        <v>1</v>
      </c>
      <c r="U393" s="828">
        <v>0.5</v>
      </c>
    </row>
    <row r="394" spans="1:21" ht="14.45" customHeight="1" x14ac:dyDescent="0.2">
      <c r="A394" s="821">
        <v>9</v>
      </c>
      <c r="B394" s="822" t="s">
        <v>1104</v>
      </c>
      <c r="C394" s="822" t="s">
        <v>1111</v>
      </c>
      <c r="D394" s="823" t="s">
        <v>1803</v>
      </c>
      <c r="E394" s="824" t="s">
        <v>1117</v>
      </c>
      <c r="F394" s="822" t="s">
        <v>1105</v>
      </c>
      <c r="G394" s="822" t="s">
        <v>1443</v>
      </c>
      <c r="H394" s="822" t="s">
        <v>329</v>
      </c>
      <c r="I394" s="822" t="s">
        <v>1444</v>
      </c>
      <c r="J394" s="822" t="s">
        <v>679</v>
      </c>
      <c r="K394" s="822" t="s">
        <v>1445</v>
      </c>
      <c r="L394" s="825">
        <v>42.14</v>
      </c>
      <c r="M394" s="825">
        <v>42.14</v>
      </c>
      <c r="N394" s="822">
        <v>1</v>
      </c>
      <c r="O394" s="826"/>
      <c r="P394" s="825"/>
      <c r="Q394" s="827">
        <v>0</v>
      </c>
      <c r="R394" s="822"/>
      <c r="S394" s="827">
        <v>0</v>
      </c>
      <c r="T394" s="826"/>
      <c r="U394" s="828"/>
    </row>
    <row r="395" spans="1:21" ht="14.45" customHeight="1" x14ac:dyDescent="0.2">
      <c r="A395" s="821">
        <v>9</v>
      </c>
      <c r="B395" s="822" t="s">
        <v>1104</v>
      </c>
      <c r="C395" s="822" t="s">
        <v>1111</v>
      </c>
      <c r="D395" s="823" t="s">
        <v>1803</v>
      </c>
      <c r="E395" s="824" t="s">
        <v>1117</v>
      </c>
      <c r="F395" s="822" t="s">
        <v>1105</v>
      </c>
      <c r="G395" s="822" t="s">
        <v>1205</v>
      </c>
      <c r="H395" s="822" t="s">
        <v>329</v>
      </c>
      <c r="I395" s="822" t="s">
        <v>1543</v>
      </c>
      <c r="J395" s="822" t="s">
        <v>1544</v>
      </c>
      <c r="K395" s="822" t="s">
        <v>1545</v>
      </c>
      <c r="L395" s="825">
        <v>176.32</v>
      </c>
      <c r="M395" s="825">
        <v>176.32</v>
      </c>
      <c r="N395" s="822">
        <v>1</v>
      </c>
      <c r="O395" s="826"/>
      <c r="P395" s="825">
        <v>176.32</v>
      </c>
      <c r="Q395" s="827">
        <v>1</v>
      </c>
      <c r="R395" s="822">
        <v>1</v>
      </c>
      <c r="S395" s="827">
        <v>1</v>
      </c>
      <c r="T395" s="826"/>
      <c r="U395" s="828"/>
    </row>
    <row r="396" spans="1:21" ht="14.45" customHeight="1" x14ac:dyDescent="0.2">
      <c r="A396" s="821">
        <v>9</v>
      </c>
      <c r="B396" s="822" t="s">
        <v>1104</v>
      </c>
      <c r="C396" s="822" t="s">
        <v>1111</v>
      </c>
      <c r="D396" s="823" t="s">
        <v>1803</v>
      </c>
      <c r="E396" s="824" t="s">
        <v>1117</v>
      </c>
      <c r="F396" s="822" t="s">
        <v>1105</v>
      </c>
      <c r="G396" s="822" t="s">
        <v>1717</v>
      </c>
      <c r="H396" s="822" t="s">
        <v>329</v>
      </c>
      <c r="I396" s="822" t="s">
        <v>1800</v>
      </c>
      <c r="J396" s="822" t="s">
        <v>1801</v>
      </c>
      <c r="K396" s="822" t="s">
        <v>1802</v>
      </c>
      <c r="L396" s="825">
        <v>218.41</v>
      </c>
      <c r="M396" s="825">
        <v>218.41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9</v>
      </c>
      <c r="B397" s="822" t="s">
        <v>1104</v>
      </c>
      <c r="C397" s="822" t="s">
        <v>1111</v>
      </c>
      <c r="D397" s="823" t="s">
        <v>1803</v>
      </c>
      <c r="E397" s="824" t="s">
        <v>1126</v>
      </c>
      <c r="F397" s="822" t="s">
        <v>1105</v>
      </c>
      <c r="G397" s="822" t="s">
        <v>1198</v>
      </c>
      <c r="H397" s="822" t="s">
        <v>329</v>
      </c>
      <c r="I397" s="822" t="s">
        <v>1199</v>
      </c>
      <c r="J397" s="822" t="s">
        <v>834</v>
      </c>
      <c r="K397" s="822" t="s">
        <v>1200</v>
      </c>
      <c r="L397" s="825">
        <v>36.54</v>
      </c>
      <c r="M397" s="825">
        <v>36.54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9</v>
      </c>
      <c r="B398" s="822" t="s">
        <v>1104</v>
      </c>
      <c r="C398" s="822" t="s">
        <v>1111</v>
      </c>
      <c r="D398" s="823" t="s">
        <v>1803</v>
      </c>
      <c r="E398" s="824" t="s">
        <v>1128</v>
      </c>
      <c r="F398" s="822" t="s">
        <v>1105</v>
      </c>
      <c r="G398" s="822" t="s">
        <v>1304</v>
      </c>
      <c r="H398" s="822" t="s">
        <v>329</v>
      </c>
      <c r="I398" s="822" t="s">
        <v>1305</v>
      </c>
      <c r="J398" s="822" t="s">
        <v>642</v>
      </c>
      <c r="K398" s="822" t="s">
        <v>643</v>
      </c>
      <c r="L398" s="825">
        <v>105.63</v>
      </c>
      <c r="M398" s="825">
        <v>950.67</v>
      </c>
      <c r="N398" s="822">
        <v>9</v>
      </c>
      <c r="O398" s="826">
        <v>5.5</v>
      </c>
      <c r="P398" s="825">
        <v>633.78</v>
      </c>
      <c r="Q398" s="827">
        <v>0.66666666666666663</v>
      </c>
      <c r="R398" s="822">
        <v>6</v>
      </c>
      <c r="S398" s="827">
        <v>0.66666666666666663</v>
      </c>
      <c r="T398" s="826">
        <v>4</v>
      </c>
      <c r="U398" s="828">
        <v>0.72727272727272729</v>
      </c>
    </row>
    <row r="399" spans="1:21" ht="14.45" customHeight="1" x14ac:dyDescent="0.2">
      <c r="A399" s="821">
        <v>9</v>
      </c>
      <c r="B399" s="822" t="s">
        <v>1104</v>
      </c>
      <c r="C399" s="822" t="s">
        <v>1111</v>
      </c>
      <c r="D399" s="823" t="s">
        <v>1803</v>
      </c>
      <c r="E399" s="824" t="s">
        <v>1128</v>
      </c>
      <c r="F399" s="822" t="s">
        <v>1105</v>
      </c>
      <c r="G399" s="822" t="s">
        <v>1170</v>
      </c>
      <c r="H399" s="822" t="s">
        <v>329</v>
      </c>
      <c r="I399" s="822" t="s">
        <v>1171</v>
      </c>
      <c r="J399" s="822" t="s">
        <v>667</v>
      </c>
      <c r="K399" s="822" t="s">
        <v>668</v>
      </c>
      <c r="L399" s="825">
        <v>49.04</v>
      </c>
      <c r="M399" s="825">
        <v>637.52</v>
      </c>
      <c r="N399" s="822">
        <v>13</v>
      </c>
      <c r="O399" s="826">
        <v>7.5</v>
      </c>
      <c r="P399" s="825">
        <v>343.28000000000003</v>
      </c>
      <c r="Q399" s="827">
        <v>0.53846153846153855</v>
      </c>
      <c r="R399" s="822">
        <v>7</v>
      </c>
      <c r="S399" s="827">
        <v>0.53846153846153844</v>
      </c>
      <c r="T399" s="826">
        <v>3.5</v>
      </c>
      <c r="U399" s="828">
        <v>0.46666666666666667</v>
      </c>
    </row>
    <row r="400" spans="1:21" ht="14.45" customHeight="1" x14ac:dyDescent="0.2">
      <c r="A400" s="821">
        <v>9</v>
      </c>
      <c r="B400" s="822" t="s">
        <v>1104</v>
      </c>
      <c r="C400" s="822" t="s">
        <v>1111</v>
      </c>
      <c r="D400" s="823" t="s">
        <v>1803</v>
      </c>
      <c r="E400" s="824" t="s">
        <v>1128</v>
      </c>
      <c r="F400" s="822" t="s">
        <v>1105</v>
      </c>
      <c r="G400" s="822" t="s">
        <v>1198</v>
      </c>
      <c r="H400" s="822" t="s">
        <v>329</v>
      </c>
      <c r="I400" s="822" t="s">
        <v>1199</v>
      </c>
      <c r="J400" s="822" t="s">
        <v>834</v>
      </c>
      <c r="K400" s="822" t="s">
        <v>1200</v>
      </c>
      <c r="L400" s="825">
        <v>36.54</v>
      </c>
      <c r="M400" s="825">
        <v>219.24</v>
      </c>
      <c r="N400" s="822">
        <v>6</v>
      </c>
      <c r="O400" s="826">
        <v>4</v>
      </c>
      <c r="P400" s="825">
        <v>146.16</v>
      </c>
      <c r="Q400" s="827">
        <v>0.66666666666666663</v>
      </c>
      <c r="R400" s="822">
        <v>4</v>
      </c>
      <c r="S400" s="827">
        <v>0.66666666666666663</v>
      </c>
      <c r="T400" s="826">
        <v>2.5</v>
      </c>
      <c r="U400" s="828">
        <v>0.625</v>
      </c>
    </row>
    <row r="401" spans="1:21" ht="14.45" customHeight="1" x14ac:dyDescent="0.2">
      <c r="A401" s="821">
        <v>9</v>
      </c>
      <c r="B401" s="822" t="s">
        <v>1104</v>
      </c>
      <c r="C401" s="822" t="s">
        <v>1111</v>
      </c>
      <c r="D401" s="823" t="s">
        <v>1803</v>
      </c>
      <c r="E401" s="824" t="s">
        <v>1128</v>
      </c>
      <c r="F401" s="822" t="s">
        <v>1105</v>
      </c>
      <c r="G401" s="822" t="s">
        <v>1350</v>
      </c>
      <c r="H401" s="822" t="s">
        <v>329</v>
      </c>
      <c r="I401" s="822" t="s">
        <v>1351</v>
      </c>
      <c r="J401" s="822" t="s">
        <v>1352</v>
      </c>
      <c r="K401" s="822" t="s">
        <v>1353</v>
      </c>
      <c r="L401" s="825">
        <v>1472.61</v>
      </c>
      <c r="M401" s="825">
        <v>1472.61</v>
      </c>
      <c r="N401" s="822">
        <v>1</v>
      </c>
      <c r="O401" s="826">
        <v>1</v>
      </c>
      <c r="P401" s="825">
        <v>1472.61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9</v>
      </c>
      <c r="B402" s="822" t="s">
        <v>1104</v>
      </c>
      <c r="C402" s="822" t="s">
        <v>1111</v>
      </c>
      <c r="D402" s="823" t="s">
        <v>1803</v>
      </c>
      <c r="E402" s="824" t="s">
        <v>1128</v>
      </c>
      <c r="F402" s="822" t="s">
        <v>1105</v>
      </c>
      <c r="G402" s="822" t="s">
        <v>1248</v>
      </c>
      <c r="H402" s="822" t="s">
        <v>697</v>
      </c>
      <c r="I402" s="822" t="s">
        <v>1090</v>
      </c>
      <c r="J402" s="822" t="s">
        <v>926</v>
      </c>
      <c r="K402" s="822" t="s">
        <v>927</v>
      </c>
      <c r="L402" s="825">
        <v>1614.9</v>
      </c>
      <c r="M402" s="825">
        <v>3229.8</v>
      </c>
      <c r="N402" s="822">
        <v>2</v>
      </c>
      <c r="O402" s="826">
        <v>1</v>
      </c>
      <c r="P402" s="825">
        <v>3229.8</v>
      </c>
      <c r="Q402" s="827">
        <v>1</v>
      </c>
      <c r="R402" s="822">
        <v>2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9</v>
      </c>
      <c r="B403" s="822" t="s">
        <v>1104</v>
      </c>
      <c r="C403" s="822" t="s">
        <v>1111</v>
      </c>
      <c r="D403" s="823" t="s">
        <v>1803</v>
      </c>
      <c r="E403" s="824" t="s">
        <v>1128</v>
      </c>
      <c r="F403" s="822" t="s">
        <v>1105</v>
      </c>
      <c r="G403" s="822" t="s">
        <v>1248</v>
      </c>
      <c r="H403" s="822" t="s">
        <v>329</v>
      </c>
      <c r="I403" s="822" t="s">
        <v>1249</v>
      </c>
      <c r="J403" s="822" t="s">
        <v>1250</v>
      </c>
      <c r="K403" s="822" t="s">
        <v>1092</v>
      </c>
      <c r="L403" s="825">
        <v>294.81</v>
      </c>
      <c r="M403" s="825">
        <v>5306.58</v>
      </c>
      <c r="N403" s="822">
        <v>18</v>
      </c>
      <c r="O403" s="826">
        <v>3</v>
      </c>
      <c r="P403" s="825">
        <v>5306.58</v>
      </c>
      <c r="Q403" s="827">
        <v>1</v>
      </c>
      <c r="R403" s="822">
        <v>18</v>
      </c>
      <c r="S403" s="827">
        <v>1</v>
      </c>
      <c r="T403" s="826">
        <v>3</v>
      </c>
      <c r="U403" s="828">
        <v>1</v>
      </c>
    </row>
    <row r="404" spans="1:21" ht="14.45" customHeight="1" x14ac:dyDescent="0.2">
      <c r="A404" s="821">
        <v>9</v>
      </c>
      <c r="B404" s="822" t="s">
        <v>1104</v>
      </c>
      <c r="C404" s="822" t="s">
        <v>1111</v>
      </c>
      <c r="D404" s="823" t="s">
        <v>1803</v>
      </c>
      <c r="E404" s="824" t="s">
        <v>1128</v>
      </c>
      <c r="F404" s="822" t="s">
        <v>1106</v>
      </c>
      <c r="G404" s="822" t="s">
        <v>1251</v>
      </c>
      <c r="H404" s="822" t="s">
        <v>329</v>
      </c>
      <c r="I404" s="822" t="s">
        <v>1424</v>
      </c>
      <c r="J404" s="822" t="s">
        <v>1253</v>
      </c>
      <c r="K404" s="822"/>
      <c r="L404" s="825">
        <v>0</v>
      </c>
      <c r="M404" s="825">
        <v>0</v>
      </c>
      <c r="N404" s="822">
        <v>2</v>
      </c>
      <c r="O404" s="826">
        <v>2</v>
      </c>
      <c r="P404" s="825">
        <v>0</v>
      </c>
      <c r="Q404" s="827"/>
      <c r="R404" s="822">
        <v>1</v>
      </c>
      <c r="S404" s="827">
        <v>0.5</v>
      </c>
      <c r="T404" s="826">
        <v>1</v>
      </c>
      <c r="U404" s="828">
        <v>0.5</v>
      </c>
    </row>
    <row r="405" spans="1:21" ht="14.45" customHeight="1" x14ac:dyDescent="0.2">
      <c r="A405" s="821">
        <v>9</v>
      </c>
      <c r="B405" s="822" t="s">
        <v>1104</v>
      </c>
      <c r="C405" s="822" t="s">
        <v>1111</v>
      </c>
      <c r="D405" s="823" t="s">
        <v>1803</v>
      </c>
      <c r="E405" s="824" t="s">
        <v>1128</v>
      </c>
      <c r="F405" s="822" t="s">
        <v>1106</v>
      </c>
      <c r="G405" s="822" t="s">
        <v>1251</v>
      </c>
      <c r="H405" s="822" t="s">
        <v>329</v>
      </c>
      <c r="I405" s="822" t="s">
        <v>1257</v>
      </c>
      <c r="J405" s="822" t="s">
        <v>1253</v>
      </c>
      <c r="K405" s="822"/>
      <c r="L405" s="825">
        <v>0</v>
      </c>
      <c r="M405" s="825">
        <v>0</v>
      </c>
      <c r="N405" s="822">
        <v>3</v>
      </c>
      <c r="O405" s="826">
        <v>3</v>
      </c>
      <c r="P405" s="825">
        <v>0</v>
      </c>
      <c r="Q405" s="827"/>
      <c r="R405" s="822">
        <v>2</v>
      </c>
      <c r="S405" s="827">
        <v>0.66666666666666663</v>
      </c>
      <c r="T405" s="826">
        <v>2</v>
      </c>
      <c r="U405" s="828">
        <v>0.66666666666666663</v>
      </c>
    </row>
    <row r="406" spans="1:21" ht="14.45" customHeight="1" x14ac:dyDescent="0.2">
      <c r="A406" s="821">
        <v>9</v>
      </c>
      <c r="B406" s="822" t="s">
        <v>1104</v>
      </c>
      <c r="C406" s="822" t="s">
        <v>1109</v>
      </c>
      <c r="D406" s="823" t="s">
        <v>1804</v>
      </c>
      <c r="E406" s="824" t="s">
        <v>1120</v>
      </c>
      <c r="F406" s="822" t="s">
        <v>1105</v>
      </c>
      <c r="G406" s="822" t="s">
        <v>1334</v>
      </c>
      <c r="H406" s="822" t="s">
        <v>329</v>
      </c>
      <c r="I406" s="822" t="s">
        <v>1335</v>
      </c>
      <c r="J406" s="822" t="s">
        <v>1336</v>
      </c>
      <c r="K406" s="822" t="s">
        <v>1337</v>
      </c>
      <c r="L406" s="825">
        <v>546.12</v>
      </c>
      <c r="M406" s="825">
        <v>546.12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9</v>
      </c>
      <c r="B407" s="822" t="s">
        <v>1104</v>
      </c>
      <c r="C407" s="822" t="s">
        <v>1109</v>
      </c>
      <c r="D407" s="823" t="s">
        <v>1804</v>
      </c>
      <c r="E407" s="824" t="s">
        <v>1129</v>
      </c>
      <c r="F407" s="822" t="s">
        <v>1105</v>
      </c>
      <c r="G407" s="822" t="s">
        <v>1304</v>
      </c>
      <c r="H407" s="822" t="s">
        <v>329</v>
      </c>
      <c r="I407" s="822" t="s">
        <v>1305</v>
      </c>
      <c r="J407" s="822" t="s">
        <v>642</v>
      </c>
      <c r="K407" s="822" t="s">
        <v>643</v>
      </c>
      <c r="L407" s="825">
        <v>105.63</v>
      </c>
      <c r="M407" s="825">
        <v>105.63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9</v>
      </c>
      <c r="B408" s="822" t="s">
        <v>1104</v>
      </c>
      <c r="C408" s="822" t="s">
        <v>1109</v>
      </c>
      <c r="D408" s="823" t="s">
        <v>1804</v>
      </c>
      <c r="E408" s="824" t="s">
        <v>1129</v>
      </c>
      <c r="F408" s="822" t="s">
        <v>1105</v>
      </c>
      <c r="G408" s="822" t="s">
        <v>1170</v>
      </c>
      <c r="H408" s="822" t="s">
        <v>329</v>
      </c>
      <c r="I408" s="822" t="s">
        <v>1171</v>
      </c>
      <c r="J408" s="822" t="s">
        <v>667</v>
      </c>
      <c r="K408" s="822" t="s">
        <v>668</v>
      </c>
      <c r="L408" s="825">
        <v>49.04</v>
      </c>
      <c r="M408" s="825">
        <v>49.04</v>
      </c>
      <c r="N408" s="822">
        <v>1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9</v>
      </c>
      <c r="B409" s="822" t="s">
        <v>1104</v>
      </c>
      <c r="C409" s="822" t="s">
        <v>1109</v>
      </c>
      <c r="D409" s="823" t="s">
        <v>1804</v>
      </c>
      <c r="E409" s="824" t="s">
        <v>1129</v>
      </c>
      <c r="F409" s="822" t="s">
        <v>1105</v>
      </c>
      <c r="G409" s="822" t="s">
        <v>1198</v>
      </c>
      <c r="H409" s="822" t="s">
        <v>329</v>
      </c>
      <c r="I409" s="822" t="s">
        <v>1199</v>
      </c>
      <c r="J409" s="822" t="s">
        <v>834</v>
      </c>
      <c r="K409" s="822" t="s">
        <v>1200</v>
      </c>
      <c r="L409" s="825">
        <v>36.54</v>
      </c>
      <c r="M409" s="825">
        <v>36.54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thickBot="1" x14ac:dyDescent="0.25">
      <c r="A410" s="813">
        <v>9</v>
      </c>
      <c r="B410" s="814" t="s">
        <v>1104</v>
      </c>
      <c r="C410" s="814" t="s">
        <v>1109</v>
      </c>
      <c r="D410" s="815" t="s">
        <v>1804</v>
      </c>
      <c r="E410" s="816" t="s">
        <v>1127</v>
      </c>
      <c r="F410" s="814" t="s">
        <v>1105</v>
      </c>
      <c r="G410" s="814" t="s">
        <v>1248</v>
      </c>
      <c r="H410" s="814" t="s">
        <v>329</v>
      </c>
      <c r="I410" s="814" t="s">
        <v>1099</v>
      </c>
      <c r="J410" s="814" t="s">
        <v>940</v>
      </c>
      <c r="K410" s="814" t="s">
        <v>934</v>
      </c>
      <c r="L410" s="817">
        <v>294.81</v>
      </c>
      <c r="M410" s="817">
        <v>589.62</v>
      </c>
      <c r="N410" s="814">
        <v>2</v>
      </c>
      <c r="O410" s="818">
        <v>1</v>
      </c>
      <c r="P410" s="817"/>
      <c r="Q410" s="819">
        <v>0</v>
      </c>
      <c r="R410" s="814"/>
      <c r="S410" s="819">
        <v>0</v>
      </c>
      <c r="T410" s="818"/>
      <c r="U410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640C2FE-0B4D-4527-99A8-DB866873D61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1806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1120</v>
      </c>
      <c r="B5" s="225">
        <v>172795.64</v>
      </c>
      <c r="C5" s="812">
        <v>0.83844967132234705</v>
      </c>
      <c r="D5" s="225">
        <v>33293.820000000007</v>
      </c>
      <c r="E5" s="812">
        <v>0.16155032867765293</v>
      </c>
      <c r="F5" s="830">
        <v>206089.46000000002</v>
      </c>
    </row>
    <row r="6" spans="1:6" ht="14.45" customHeight="1" x14ac:dyDescent="0.2">
      <c r="A6" s="836" t="s">
        <v>1129</v>
      </c>
      <c r="B6" s="831">
        <v>111343.18000000001</v>
      </c>
      <c r="C6" s="827">
        <v>0.94719943567785869</v>
      </c>
      <c r="D6" s="831">
        <v>6206.7</v>
      </c>
      <c r="E6" s="827">
        <v>5.280056432214137E-2</v>
      </c>
      <c r="F6" s="832">
        <v>117549.88</v>
      </c>
    </row>
    <row r="7" spans="1:6" ht="14.45" customHeight="1" x14ac:dyDescent="0.2">
      <c r="A7" s="836" t="s">
        <v>1124</v>
      </c>
      <c r="B7" s="831">
        <v>32681.280000000002</v>
      </c>
      <c r="C7" s="827">
        <v>0.17071170883406325</v>
      </c>
      <c r="D7" s="831">
        <v>158760.07000000004</v>
      </c>
      <c r="E7" s="827">
        <v>0.82928829116593672</v>
      </c>
      <c r="F7" s="832">
        <v>191441.35000000003</v>
      </c>
    </row>
    <row r="8" spans="1:6" ht="14.45" customHeight="1" x14ac:dyDescent="0.2">
      <c r="A8" s="836" t="s">
        <v>1127</v>
      </c>
      <c r="B8" s="831">
        <v>23463.559999999998</v>
      </c>
      <c r="C8" s="827">
        <v>0.94354811144081574</v>
      </c>
      <c r="D8" s="831">
        <v>1403.8100000000002</v>
      </c>
      <c r="E8" s="827">
        <v>5.6451888559184191E-2</v>
      </c>
      <c r="F8" s="832">
        <v>24867.37</v>
      </c>
    </row>
    <row r="9" spans="1:6" ht="14.45" customHeight="1" x14ac:dyDescent="0.2">
      <c r="A9" s="836" t="s">
        <v>1116</v>
      </c>
      <c r="B9" s="831">
        <v>17036.389999999996</v>
      </c>
      <c r="C9" s="827">
        <v>0.99627196034652343</v>
      </c>
      <c r="D9" s="831">
        <v>63.75</v>
      </c>
      <c r="E9" s="827">
        <v>3.7280396534765223E-3</v>
      </c>
      <c r="F9" s="832">
        <v>17100.139999999996</v>
      </c>
    </row>
    <row r="10" spans="1:6" ht="14.45" customHeight="1" x14ac:dyDescent="0.2">
      <c r="A10" s="836" t="s">
        <v>1123</v>
      </c>
      <c r="B10" s="831">
        <v>5775.7300000000005</v>
      </c>
      <c r="C10" s="827">
        <v>0.98992715742565762</v>
      </c>
      <c r="D10" s="831">
        <v>58.77</v>
      </c>
      <c r="E10" s="827">
        <v>1.0072842574342274E-2</v>
      </c>
      <c r="F10" s="832">
        <v>5834.5000000000009</v>
      </c>
    </row>
    <row r="11" spans="1:6" ht="14.45" customHeight="1" x14ac:dyDescent="0.2">
      <c r="A11" s="836" t="s">
        <v>1118</v>
      </c>
      <c r="B11" s="831">
        <v>4183.5600000000004</v>
      </c>
      <c r="C11" s="827">
        <v>0.16500533050091723</v>
      </c>
      <c r="D11" s="831">
        <v>21170.53</v>
      </c>
      <c r="E11" s="827">
        <v>0.83499466949908274</v>
      </c>
      <c r="F11" s="832">
        <v>25354.09</v>
      </c>
    </row>
    <row r="12" spans="1:6" ht="14.45" customHeight="1" x14ac:dyDescent="0.2">
      <c r="A12" s="836" t="s">
        <v>1121</v>
      </c>
      <c r="B12" s="831">
        <v>4127.34</v>
      </c>
      <c r="C12" s="827">
        <v>0.5335272332422003</v>
      </c>
      <c r="D12" s="831">
        <v>3608.61</v>
      </c>
      <c r="E12" s="827">
        <v>0.46647276675779958</v>
      </c>
      <c r="F12" s="832">
        <v>7735.9500000000007</v>
      </c>
    </row>
    <row r="13" spans="1:6" ht="14.45" customHeight="1" x14ac:dyDescent="0.2">
      <c r="A13" s="836" t="s">
        <v>1119</v>
      </c>
      <c r="B13" s="831">
        <v>1735.4499999999998</v>
      </c>
      <c r="C13" s="827">
        <v>0.27716334982040952</v>
      </c>
      <c r="D13" s="831">
        <v>4526.0200000000004</v>
      </c>
      <c r="E13" s="827">
        <v>0.72283665017959042</v>
      </c>
      <c r="F13" s="832">
        <v>6261.47</v>
      </c>
    </row>
    <row r="14" spans="1:6" ht="14.45" customHeight="1" x14ac:dyDescent="0.2">
      <c r="A14" s="836" t="s">
        <v>1128</v>
      </c>
      <c r="B14" s="831"/>
      <c r="C14" s="827">
        <v>0</v>
      </c>
      <c r="D14" s="831">
        <v>3229.8</v>
      </c>
      <c r="E14" s="827">
        <v>1</v>
      </c>
      <c r="F14" s="832">
        <v>3229.8</v>
      </c>
    </row>
    <row r="15" spans="1:6" ht="14.45" customHeight="1" thickBot="1" x14ac:dyDescent="0.25">
      <c r="A15" s="759" t="s">
        <v>1122</v>
      </c>
      <c r="B15" s="750"/>
      <c r="C15" s="751">
        <v>0</v>
      </c>
      <c r="D15" s="750">
        <v>16953.89</v>
      </c>
      <c r="E15" s="751">
        <v>1</v>
      </c>
      <c r="F15" s="752">
        <v>16953.89</v>
      </c>
    </row>
    <row r="16" spans="1:6" ht="14.45" customHeight="1" thickBot="1" x14ac:dyDescent="0.25">
      <c r="A16" s="753" t="s">
        <v>3</v>
      </c>
      <c r="B16" s="754">
        <v>373142.13000000006</v>
      </c>
      <c r="C16" s="755">
        <v>0.59950417557078617</v>
      </c>
      <c r="D16" s="754">
        <v>249275.77000000002</v>
      </c>
      <c r="E16" s="755">
        <v>0.40049582442921389</v>
      </c>
      <c r="F16" s="756">
        <v>622417.9</v>
      </c>
    </row>
    <row r="17" spans="1:6" ht="14.45" customHeight="1" thickBot="1" x14ac:dyDescent="0.25"/>
    <row r="18" spans="1:6" ht="14.45" customHeight="1" x14ac:dyDescent="0.2">
      <c r="A18" s="835" t="s">
        <v>1003</v>
      </c>
      <c r="B18" s="225">
        <v>367033.04999999987</v>
      </c>
      <c r="C18" s="812">
        <v>0.62130544867637783</v>
      </c>
      <c r="D18" s="225">
        <v>223711.8900000001</v>
      </c>
      <c r="E18" s="812">
        <v>0.37869455132362223</v>
      </c>
      <c r="F18" s="830">
        <v>590744.93999999994</v>
      </c>
    </row>
    <row r="19" spans="1:6" ht="14.45" customHeight="1" x14ac:dyDescent="0.2">
      <c r="A19" s="836" t="s">
        <v>981</v>
      </c>
      <c r="B19" s="831">
        <v>1472.64</v>
      </c>
      <c r="C19" s="827">
        <v>1</v>
      </c>
      <c r="D19" s="831"/>
      <c r="E19" s="827">
        <v>0</v>
      </c>
      <c r="F19" s="832">
        <v>1472.64</v>
      </c>
    </row>
    <row r="20" spans="1:6" ht="14.45" customHeight="1" x14ac:dyDescent="0.2">
      <c r="A20" s="836" t="s">
        <v>1807</v>
      </c>
      <c r="B20" s="831">
        <v>792</v>
      </c>
      <c r="C20" s="827">
        <v>1</v>
      </c>
      <c r="D20" s="831"/>
      <c r="E20" s="827">
        <v>0</v>
      </c>
      <c r="F20" s="832">
        <v>792</v>
      </c>
    </row>
    <row r="21" spans="1:6" ht="14.45" customHeight="1" x14ac:dyDescent="0.2">
      <c r="A21" s="836" t="s">
        <v>1808</v>
      </c>
      <c r="B21" s="831">
        <v>741.51</v>
      </c>
      <c r="C21" s="827">
        <v>1</v>
      </c>
      <c r="D21" s="831"/>
      <c r="E21" s="827">
        <v>0</v>
      </c>
      <c r="F21" s="832">
        <v>741.51</v>
      </c>
    </row>
    <row r="22" spans="1:6" ht="14.45" customHeight="1" x14ac:dyDescent="0.2">
      <c r="A22" s="836" t="s">
        <v>1809</v>
      </c>
      <c r="B22" s="831">
        <v>679.54</v>
      </c>
      <c r="C22" s="827">
        <v>1</v>
      </c>
      <c r="D22" s="831"/>
      <c r="E22" s="827">
        <v>0</v>
      </c>
      <c r="F22" s="832">
        <v>679.54</v>
      </c>
    </row>
    <row r="23" spans="1:6" ht="14.45" customHeight="1" x14ac:dyDescent="0.2">
      <c r="A23" s="836" t="s">
        <v>1810</v>
      </c>
      <c r="B23" s="831">
        <v>649.68000000000006</v>
      </c>
      <c r="C23" s="827">
        <v>1</v>
      </c>
      <c r="D23" s="831"/>
      <c r="E23" s="827">
        <v>0</v>
      </c>
      <c r="F23" s="832">
        <v>649.68000000000006</v>
      </c>
    </row>
    <row r="24" spans="1:6" ht="14.45" customHeight="1" x14ac:dyDescent="0.2">
      <c r="A24" s="836" t="s">
        <v>1811</v>
      </c>
      <c r="B24" s="831">
        <v>401.36</v>
      </c>
      <c r="C24" s="827">
        <v>0.89141588006662964</v>
      </c>
      <c r="D24" s="831">
        <v>48.89</v>
      </c>
      <c r="E24" s="827">
        <v>0.10858411993337035</v>
      </c>
      <c r="F24" s="832">
        <v>450.25</v>
      </c>
    </row>
    <row r="25" spans="1:6" ht="14.45" customHeight="1" x14ac:dyDescent="0.2">
      <c r="A25" s="836" t="s">
        <v>1812</v>
      </c>
      <c r="B25" s="831">
        <v>399.99</v>
      </c>
      <c r="C25" s="827">
        <v>0.4067708704097302</v>
      </c>
      <c r="D25" s="831">
        <v>583.34</v>
      </c>
      <c r="E25" s="827">
        <v>0.59322912959026985</v>
      </c>
      <c r="F25" s="832">
        <v>983.33</v>
      </c>
    </row>
    <row r="26" spans="1:6" ht="14.45" customHeight="1" x14ac:dyDescent="0.2">
      <c r="A26" s="836" t="s">
        <v>1813</v>
      </c>
      <c r="B26" s="831">
        <v>333.68</v>
      </c>
      <c r="C26" s="827">
        <v>0.45244132282952099</v>
      </c>
      <c r="D26" s="831">
        <v>403.83000000000004</v>
      </c>
      <c r="E26" s="827">
        <v>0.54755867717047912</v>
      </c>
      <c r="F26" s="832">
        <v>737.51</v>
      </c>
    </row>
    <row r="27" spans="1:6" ht="14.45" customHeight="1" x14ac:dyDescent="0.2">
      <c r="A27" s="836" t="s">
        <v>985</v>
      </c>
      <c r="B27" s="831">
        <v>306.56</v>
      </c>
      <c r="C27" s="827">
        <v>0.56083862351585223</v>
      </c>
      <c r="D27" s="831">
        <v>240.05</v>
      </c>
      <c r="E27" s="827">
        <v>0.43916137648414777</v>
      </c>
      <c r="F27" s="832">
        <v>546.61</v>
      </c>
    </row>
    <row r="28" spans="1:6" ht="14.45" customHeight="1" x14ac:dyDescent="0.2">
      <c r="A28" s="836" t="s">
        <v>1814</v>
      </c>
      <c r="B28" s="831">
        <v>234.07</v>
      </c>
      <c r="C28" s="827">
        <v>1</v>
      </c>
      <c r="D28" s="831"/>
      <c r="E28" s="827">
        <v>0</v>
      </c>
      <c r="F28" s="832">
        <v>234.07</v>
      </c>
    </row>
    <row r="29" spans="1:6" ht="14.45" customHeight="1" x14ac:dyDescent="0.2">
      <c r="A29" s="836" t="s">
        <v>1815</v>
      </c>
      <c r="B29" s="831">
        <v>72.55</v>
      </c>
      <c r="C29" s="827">
        <v>1</v>
      </c>
      <c r="D29" s="831"/>
      <c r="E29" s="827">
        <v>0</v>
      </c>
      <c r="F29" s="832">
        <v>72.55</v>
      </c>
    </row>
    <row r="30" spans="1:6" ht="14.45" customHeight="1" x14ac:dyDescent="0.2">
      <c r="A30" s="836" t="s">
        <v>997</v>
      </c>
      <c r="B30" s="831">
        <v>25.5</v>
      </c>
      <c r="C30" s="827">
        <v>6.25E-2</v>
      </c>
      <c r="D30" s="831">
        <v>382.5</v>
      </c>
      <c r="E30" s="827">
        <v>0.9375</v>
      </c>
      <c r="F30" s="832">
        <v>408</v>
      </c>
    </row>
    <row r="31" spans="1:6" ht="14.45" customHeight="1" x14ac:dyDescent="0.2">
      <c r="A31" s="836" t="s">
        <v>1816</v>
      </c>
      <c r="B31" s="831"/>
      <c r="C31" s="827">
        <v>0</v>
      </c>
      <c r="D31" s="831">
        <v>23.4</v>
      </c>
      <c r="E31" s="827">
        <v>1</v>
      </c>
      <c r="F31" s="832">
        <v>23.4</v>
      </c>
    </row>
    <row r="32" spans="1:6" ht="14.45" customHeight="1" x14ac:dyDescent="0.2">
      <c r="A32" s="836" t="s">
        <v>1817</v>
      </c>
      <c r="B32" s="831"/>
      <c r="C32" s="827">
        <v>0</v>
      </c>
      <c r="D32" s="831">
        <v>352.64</v>
      </c>
      <c r="E32" s="827">
        <v>1</v>
      </c>
      <c r="F32" s="832">
        <v>352.64</v>
      </c>
    </row>
    <row r="33" spans="1:6" ht="14.45" customHeight="1" x14ac:dyDescent="0.2">
      <c r="A33" s="836" t="s">
        <v>1818</v>
      </c>
      <c r="B33" s="831"/>
      <c r="C33" s="827">
        <v>0</v>
      </c>
      <c r="D33" s="831">
        <v>393.21000000000004</v>
      </c>
      <c r="E33" s="827">
        <v>1</v>
      </c>
      <c r="F33" s="832">
        <v>393.21000000000004</v>
      </c>
    </row>
    <row r="34" spans="1:6" ht="14.45" customHeight="1" x14ac:dyDescent="0.2">
      <c r="A34" s="836" t="s">
        <v>1819</v>
      </c>
      <c r="B34" s="831"/>
      <c r="C34" s="827">
        <v>0</v>
      </c>
      <c r="D34" s="831">
        <v>187.47</v>
      </c>
      <c r="E34" s="827">
        <v>1</v>
      </c>
      <c r="F34" s="832">
        <v>187.47</v>
      </c>
    </row>
    <row r="35" spans="1:6" ht="14.45" customHeight="1" x14ac:dyDescent="0.2">
      <c r="A35" s="836" t="s">
        <v>1820</v>
      </c>
      <c r="B35" s="831"/>
      <c r="C35" s="827">
        <v>0</v>
      </c>
      <c r="D35" s="831">
        <v>15109.09</v>
      </c>
      <c r="E35" s="827">
        <v>1</v>
      </c>
      <c r="F35" s="832">
        <v>15109.09</v>
      </c>
    </row>
    <row r="36" spans="1:6" ht="14.45" customHeight="1" x14ac:dyDescent="0.2">
      <c r="A36" s="836" t="s">
        <v>1821</v>
      </c>
      <c r="B36" s="831"/>
      <c r="C36" s="827">
        <v>0</v>
      </c>
      <c r="D36" s="831">
        <v>762.12000000000012</v>
      </c>
      <c r="E36" s="827">
        <v>1</v>
      </c>
      <c r="F36" s="832">
        <v>762.12000000000012</v>
      </c>
    </row>
    <row r="37" spans="1:6" ht="14.45" customHeight="1" x14ac:dyDescent="0.2">
      <c r="A37" s="836" t="s">
        <v>1822</v>
      </c>
      <c r="B37" s="831"/>
      <c r="C37" s="827"/>
      <c r="D37" s="831">
        <v>0</v>
      </c>
      <c r="E37" s="827"/>
      <c r="F37" s="832">
        <v>0</v>
      </c>
    </row>
    <row r="38" spans="1:6" ht="14.45" customHeight="1" x14ac:dyDescent="0.2">
      <c r="A38" s="836" t="s">
        <v>1823</v>
      </c>
      <c r="B38" s="831"/>
      <c r="C38" s="827">
        <v>0</v>
      </c>
      <c r="D38" s="831">
        <v>378.81</v>
      </c>
      <c r="E38" s="827">
        <v>1</v>
      </c>
      <c r="F38" s="832">
        <v>378.81</v>
      </c>
    </row>
    <row r="39" spans="1:6" ht="14.45" customHeight="1" x14ac:dyDescent="0.2">
      <c r="A39" s="836" t="s">
        <v>1824</v>
      </c>
      <c r="B39" s="831"/>
      <c r="C39" s="827">
        <v>0</v>
      </c>
      <c r="D39" s="831">
        <v>279.81</v>
      </c>
      <c r="E39" s="827">
        <v>1</v>
      </c>
      <c r="F39" s="832">
        <v>279.81</v>
      </c>
    </row>
    <row r="40" spans="1:6" ht="14.45" customHeight="1" x14ac:dyDescent="0.2">
      <c r="A40" s="836" t="s">
        <v>1825</v>
      </c>
      <c r="B40" s="831"/>
      <c r="C40" s="827">
        <v>0</v>
      </c>
      <c r="D40" s="831">
        <v>356.47</v>
      </c>
      <c r="E40" s="827">
        <v>1</v>
      </c>
      <c r="F40" s="832">
        <v>356.47</v>
      </c>
    </row>
    <row r="41" spans="1:6" ht="14.45" customHeight="1" x14ac:dyDescent="0.2">
      <c r="A41" s="836" t="s">
        <v>1826</v>
      </c>
      <c r="B41" s="831"/>
      <c r="C41" s="827">
        <v>0</v>
      </c>
      <c r="D41" s="831">
        <v>206.74</v>
      </c>
      <c r="E41" s="827">
        <v>1</v>
      </c>
      <c r="F41" s="832">
        <v>206.74</v>
      </c>
    </row>
    <row r="42" spans="1:6" ht="14.45" customHeight="1" x14ac:dyDescent="0.2">
      <c r="A42" s="836" t="s">
        <v>1827</v>
      </c>
      <c r="B42" s="831"/>
      <c r="C42" s="827">
        <v>0</v>
      </c>
      <c r="D42" s="831">
        <v>411.40999999999997</v>
      </c>
      <c r="E42" s="827">
        <v>1</v>
      </c>
      <c r="F42" s="832">
        <v>411.40999999999997</v>
      </c>
    </row>
    <row r="43" spans="1:6" ht="14.45" customHeight="1" x14ac:dyDescent="0.2">
      <c r="A43" s="836" t="s">
        <v>993</v>
      </c>
      <c r="B43" s="831"/>
      <c r="C43" s="827"/>
      <c r="D43" s="831">
        <v>0</v>
      </c>
      <c r="E43" s="827"/>
      <c r="F43" s="832">
        <v>0</v>
      </c>
    </row>
    <row r="44" spans="1:6" ht="14.45" customHeight="1" x14ac:dyDescent="0.2">
      <c r="A44" s="836" t="s">
        <v>984</v>
      </c>
      <c r="B44" s="831">
        <v>0</v>
      </c>
      <c r="C44" s="827"/>
      <c r="D44" s="831"/>
      <c r="E44" s="827"/>
      <c r="F44" s="832">
        <v>0</v>
      </c>
    </row>
    <row r="45" spans="1:6" ht="14.45" customHeight="1" x14ac:dyDescent="0.2">
      <c r="A45" s="836" t="s">
        <v>1828</v>
      </c>
      <c r="B45" s="831"/>
      <c r="C45" s="827">
        <v>0</v>
      </c>
      <c r="D45" s="831">
        <v>1018.4399999999999</v>
      </c>
      <c r="E45" s="827">
        <v>1</v>
      </c>
      <c r="F45" s="832">
        <v>1018.4399999999999</v>
      </c>
    </row>
    <row r="46" spans="1:6" ht="14.45" customHeight="1" x14ac:dyDescent="0.2">
      <c r="A46" s="836" t="s">
        <v>1829</v>
      </c>
      <c r="B46" s="831"/>
      <c r="C46" s="827">
        <v>0</v>
      </c>
      <c r="D46" s="831">
        <v>373.74</v>
      </c>
      <c r="E46" s="827">
        <v>1</v>
      </c>
      <c r="F46" s="832">
        <v>373.74</v>
      </c>
    </row>
    <row r="47" spans="1:6" ht="14.45" customHeight="1" x14ac:dyDescent="0.2">
      <c r="A47" s="836" t="s">
        <v>1830</v>
      </c>
      <c r="B47" s="831"/>
      <c r="C47" s="827">
        <v>0</v>
      </c>
      <c r="D47" s="831">
        <v>184.65</v>
      </c>
      <c r="E47" s="827">
        <v>1</v>
      </c>
      <c r="F47" s="832">
        <v>184.65</v>
      </c>
    </row>
    <row r="48" spans="1:6" ht="14.45" customHeight="1" thickBot="1" x14ac:dyDescent="0.25">
      <c r="A48" s="759" t="s">
        <v>1831</v>
      </c>
      <c r="B48" s="750"/>
      <c r="C48" s="751">
        <v>0</v>
      </c>
      <c r="D48" s="750">
        <v>3867.2700000000004</v>
      </c>
      <c r="E48" s="751">
        <v>1</v>
      </c>
      <c r="F48" s="752">
        <v>3867.2700000000004</v>
      </c>
    </row>
    <row r="49" spans="1:6" ht="14.45" customHeight="1" thickBot="1" x14ac:dyDescent="0.25">
      <c r="A49" s="753" t="s">
        <v>3</v>
      </c>
      <c r="B49" s="754">
        <v>373142.12999999989</v>
      </c>
      <c r="C49" s="755">
        <v>0.59950417557078606</v>
      </c>
      <c r="D49" s="754">
        <v>249275.77000000011</v>
      </c>
      <c r="E49" s="755">
        <v>0.40049582442921411</v>
      </c>
      <c r="F49" s="756">
        <v>622417.89999999991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{67DC2D71-49A9-4696-85F3-18F55AA9DD59}</x14:id>
        </ext>
      </extLst>
    </cfRule>
  </conditionalFormatting>
  <conditionalFormatting sqref="F18:F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{2DE13E34-C352-46C1-B4B4-8A4C6A7B1DC7}</x14:id>
        </ext>
      </extLst>
    </cfRule>
  </conditionalFormatting>
  <hyperlinks>
    <hyperlink ref="A2" location="Obsah!A1" display="Zpět na Obsah  KL 01  1.-4.měsíc" xr:uid="{3236412B-CF61-4540-8654-F4D2B0CF1F1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DC2D71-49A9-4696-85F3-18F55AA9DD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2DE13E34-C352-46C1-B4B4-8A4C6A7B1D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1857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305</v>
      </c>
      <c r="G3" s="47">
        <f>SUBTOTAL(9,G6:G1048576)</f>
        <v>373142.12999999995</v>
      </c>
      <c r="H3" s="48">
        <f>IF(M3=0,0,G3/M3)</f>
        <v>0.59950417557078606</v>
      </c>
      <c r="I3" s="47">
        <f>SUBTOTAL(9,I6:I1048576)</f>
        <v>2708</v>
      </c>
      <c r="J3" s="47">
        <f>SUBTOTAL(9,J6:J1048576)</f>
        <v>249275.77000000005</v>
      </c>
      <c r="K3" s="48">
        <f>IF(M3=0,0,J3/M3)</f>
        <v>0.40049582442921394</v>
      </c>
      <c r="L3" s="47">
        <f>SUBTOTAL(9,L6:L1048576)</f>
        <v>3013</v>
      </c>
      <c r="M3" s="49">
        <f>SUBTOTAL(9,M6:M1048576)</f>
        <v>622417.9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1116</v>
      </c>
      <c r="B6" s="807" t="s">
        <v>1041</v>
      </c>
      <c r="C6" s="807" t="s">
        <v>1269</v>
      </c>
      <c r="D6" s="807" t="s">
        <v>1270</v>
      </c>
      <c r="E6" s="807" t="s">
        <v>1271</v>
      </c>
      <c r="F6" s="225">
        <v>1</v>
      </c>
      <c r="G6" s="225">
        <v>24.01</v>
      </c>
      <c r="H6" s="812">
        <v>1</v>
      </c>
      <c r="I6" s="225"/>
      <c r="J6" s="225"/>
      <c r="K6" s="812">
        <v>0</v>
      </c>
      <c r="L6" s="225">
        <v>1</v>
      </c>
      <c r="M6" s="830">
        <v>24.01</v>
      </c>
    </row>
    <row r="7" spans="1:13" ht="14.45" customHeight="1" x14ac:dyDescent="0.2">
      <c r="A7" s="821" t="s">
        <v>1116</v>
      </c>
      <c r="B7" s="822" t="s">
        <v>1081</v>
      </c>
      <c r="C7" s="822" t="s">
        <v>1083</v>
      </c>
      <c r="D7" s="822" t="s">
        <v>901</v>
      </c>
      <c r="E7" s="822" t="s">
        <v>902</v>
      </c>
      <c r="F7" s="831"/>
      <c r="G7" s="831"/>
      <c r="H7" s="827">
        <v>0</v>
      </c>
      <c r="I7" s="831">
        <v>1</v>
      </c>
      <c r="J7" s="831">
        <v>63.75</v>
      </c>
      <c r="K7" s="827">
        <v>1</v>
      </c>
      <c r="L7" s="831">
        <v>1</v>
      </c>
      <c r="M7" s="832">
        <v>63.75</v>
      </c>
    </row>
    <row r="8" spans="1:13" ht="14.45" customHeight="1" x14ac:dyDescent="0.2">
      <c r="A8" s="821" t="s">
        <v>1116</v>
      </c>
      <c r="B8" s="822" t="s">
        <v>1089</v>
      </c>
      <c r="C8" s="822" t="s">
        <v>1100</v>
      </c>
      <c r="D8" s="822" t="s">
        <v>922</v>
      </c>
      <c r="E8" s="822" t="s">
        <v>923</v>
      </c>
      <c r="F8" s="831">
        <v>5</v>
      </c>
      <c r="G8" s="831">
        <v>13179.849999999999</v>
      </c>
      <c r="H8" s="827">
        <v>1</v>
      </c>
      <c r="I8" s="831"/>
      <c r="J8" s="831"/>
      <c r="K8" s="827">
        <v>0</v>
      </c>
      <c r="L8" s="831">
        <v>5</v>
      </c>
      <c r="M8" s="832">
        <v>13179.849999999999</v>
      </c>
    </row>
    <row r="9" spans="1:13" ht="14.45" customHeight="1" x14ac:dyDescent="0.2">
      <c r="A9" s="821" t="s">
        <v>1116</v>
      </c>
      <c r="B9" s="822" t="s">
        <v>1089</v>
      </c>
      <c r="C9" s="822" t="s">
        <v>1099</v>
      </c>
      <c r="D9" s="822" t="s">
        <v>940</v>
      </c>
      <c r="E9" s="822" t="s">
        <v>934</v>
      </c>
      <c r="F9" s="831">
        <v>13</v>
      </c>
      <c r="G9" s="831">
        <v>3832.5299999999997</v>
      </c>
      <c r="H9" s="827">
        <v>1</v>
      </c>
      <c r="I9" s="831"/>
      <c r="J9" s="831"/>
      <c r="K9" s="827">
        <v>0</v>
      </c>
      <c r="L9" s="831">
        <v>13</v>
      </c>
      <c r="M9" s="832">
        <v>3832.5299999999997</v>
      </c>
    </row>
    <row r="10" spans="1:13" ht="14.45" customHeight="1" x14ac:dyDescent="0.2">
      <c r="A10" s="821" t="s">
        <v>1118</v>
      </c>
      <c r="B10" s="822" t="s">
        <v>1832</v>
      </c>
      <c r="C10" s="822" t="s">
        <v>1714</v>
      </c>
      <c r="D10" s="822" t="s">
        <v>1715</v>
      </c>
      <c r="E10" s="822" t="s">
        <v>1716</v>
      </c>
      <c r="F10" s="831">
        <v>3</v>
      </c>
      <c r="G10" s="831">
        <v>401.36</v>
      </c>
      <c r="H10" s="827">
        <v>1</v>
      </c>
      <c r="I10" s="831"/>
      <c r="J10" s="831"/>
      <c r="K10" s="827">
        <v>0</v>
      </c>
      <c r="L10" s="831">
        <v>3</v>
      </c>
      <c r="M10" s="832">
        <v>401.36</v>
      </c>
    </row>
    <row r="11" spans="1:13" ht="14.45" customHeight="1" x14ac:dyDescent="0.2">
      <c r="A11" s="821" t="s">
        <v>1118</v>
      </c>
      <c r="B11" s="822" t="s">
        <v>1041</v>
      </c>
      <c r="C11" s="822" t="s">
        <v>1269</v>
      </c>
      <c r="D11" s="822" t="s">
        <v>1270</v>
      </c>
      <c r="E11" s="822" t="s">
        <v>1271</v>
      </c>
      <c r="F11" s="831">
        <v>1</v>
      </c>
      <c r="G11" s="831">
        <v>42.1</v>
      </c>
      <c r="H11" s="827">
        <v>1</v>
      </c>
      <c r="I11" s="831"/>
      <c r="J11" s="831"/>
      <c r="K11" s="827">
        <v>0</v>
      </c>
      <c r="L11" s="831">
        <v>1</v>
      </c>
      <c r="M11" s="832">
        <v>42.1</v>
      </c>
    </row>
    <row r="12" spans="1:13" ht="14.45" customHeight="1" x14ac:dyDescent="0.2">
      <c r="A12" s="821" t="s">
        <v>1118</v>
      </c>
      <c r="B12" s="822" t="s">
        <v>1833</v>
      </c>
      <c r="C12" s="822" t="s">
        <v>1180</v>
      </c>
      <c r="D12" s="822" t="s">
        <v>1178</v>
      </c>
      <c r="E12" s="822" t="s">
        <v>1181</v>
      </c>
      <c r="F12" s="831"/>
      <c r="G12" s="831"/>
      <c r="H12" s="827">
        <v>0</v>
      </c>
      <c r="I12" s="831">
        <v>1</v>
      </c>
      <c r="J12" s="831">
        <v>773.45</v>
      </c>
      <c r="K12" s="827">
        <v>1</v>
      </c>
      <c r="L12" s="831">
        <v>1</v>
      </c>
      <c r="M12" s="832">
        <v>773.45</v>
      </c>
    </row>
    <row r="13" spans="1:13" ht="14.45" customHeight="1" x14ac:dyDescent="0.2">
      <c r="A13" s="821" t="s">
        <v>1118</v>
      </c>
      <c r="B13" s="822" t="s">
        <v>1067</v>
      </c>
      <c r="C13" s="822" t="s">
        <v>1222</v>
      </c>
      <c r="D13" s="822" t="s">
        <v>855</v>
      </c>
      <c r="E13" s="822" t="s">
        <v>1223</v>
      </c>
      <c r="F13" s="831"/>
      <c r="G13" s="831"/>
      <c r="H13" s="827"/>
      <c r="I13" s="831">
        <v>1</v>
      </c>
      <c r="J13" s="831">
        <v>0</v>
      </c>
      <c r="K13" s="827"/>
      <c r="L13" s="831">
        <v>1</v>
      </c>
      <c r="M13" s="832">
        <v>0</v>
      </c>
    </row>
    <row r="14" spans="1:13" ht="14.45" customHeight="1" x14ac:dyDescent="0.2">
      <c r="A14" s="821" t="s">
        <v>1118</v>
      </c>
      <c r="B14" s="822" t="s">
        <v>1834</v>
      </c>
      <c r="C14" s="822" t="s">
        <v>1683</v>
      </c>
      <c r="D14" s="822" t="s">
        <v>1684</v>
      </c>
      <c r="E14" s="822" t="s">
        <v>1685</v>
      </c>
      <c r="F14" s="831"/>
      <c r="G14" s="831"/>
      <c r="H14" s="827">
        <v>0</v>
      </c>
      <c r="I14" s="831">
        <v>1</v>
      </c>
      <c r="J14" s="831">
        <v>23.4</v>
      </c>
      <c r="K14" s="827">
        <v>1</v>
      </c>
      <c r="L14" s="831">
        <v>1</v>
      </c>
      <c r="M14" s="832">
        <v>23.4</v>
      </c>
    </row>
    <row r="15" spans="1:13" ht="14.45" customHeight="1" x14ac:dyDescent="0.2">
      <c r="A15" s="821" t="s">
        <v>1118</v>
      </c>
      <c r="B15" s="822" t="s">
        <v>1835</v>
      </c>
      <c r="C15" s="822" t="s">
        <v>1487</v>
      </c>
      <c r="D15" s="822" t="s">
        <v>1488</v>
      </c>
      <c r="E15" s="822" t="s">
        <v>1489</v>
      </c>
      <c r="F15" s="831"/>
      <c r="G15" s="831"/>
      <c r="H15" s="827"/>
      <c r="I15" s="831">
        <v>2</v>
      </c>
      <c r="J15" s="831">
        <v>0</v>
      </c>
      <c r="K15" s="827"/>
      <c r="L15" s="831">
        <v>2</v>
      </c>
      <c r="M15" s="832">
        <v>0</v>
      </c>
    </row>
    <row r="16" spans="1:13" ht="14.45" customHeight="1" x14ac:dyDescent="0.2">
      <c r="A16" s="821" t="s">
        <v>1118</v>
      </c>
      <c r="B16" s="822" t="s">
        <v>1836</v>
      </c>
      <c r="C16" s="822" t="s">
        <v>1693</v>
      </c>
      <c r="D16" s="822" t="s">
        <v>1694</v>
      </c>
      <c r="E16" s="822" t="s">
        <v>1695</v>
      </c>
      <c r="F16" s="831">
        <v>6</v>
      </c>
      <c r="G16" s="831">
        <v>792</v>
      </c>
      <c r="H16" s="827">
        <v>1</v>
      </c>
      <c r="I16" s="831"/>
      <c r="J16" s="831"/>
      <c r="K16" s="827">
        <v>0</v>
      </c>
      <c r="L16" s="831">
        <v>6</v>
      </c>
      <c r="M16" s="832">
        <v>792</v>
      </c>
    </row>
    <row r="17" spans="1:13" ht="14.45" customHeight="1" x14ac:dyDescent="0.2">
      <c r="A17" s="821" t="s">
        <v>1118</v>
      </c>
      <c r="B17" s="822" t="s">
        <v>1837</v>
      </c>
      <c r="C17" s="822" t="s">
        <v>1690</v>
      </c>
      <c r="D17" s="822" t="s">
        <v>1691</v>
      </c>
      <c r="E17" s="822" t="s">
        <v>1208</v>
      </c>
      <c r="F17" s="831"/>
      <c r="G17" s="831"/>
      <c r="H17" s="827">
        <v>0</v>
      </c>
      <c r="I17" s="831">
        <v>2</v>
      </c>
      <c r="J17" s="831">
        <v>352.64</v>
      </c>
      <c r="K17" s="827">
        <v>1</v>
      </c>
      <c r="L17" s="831">
        <v>2</v>
      </c>
      <c r="M17" s="832">
        <v>352.64</v>
      </c>
    </row>
    <row r="18" spans="1:13" ht="14.45" customHeight="1" x14ac:dyDescent="0.2">
      <c r="A18" s="821" t="s">
        <v>1118</v>
      </c>
      <c r="B18" s="822" t="s">
        <v>1089</v>
      </c>
      <c r="C18" s="822" t="s">
        <v>1396</v>
      </c>
      <c r="D18" s="822" t="s">
        <v>1397</v>
      </c>
      <c r="E18" s="822" t="s">
        <v>1398</v>
      </c>
      <c r="F18" s="831"/>
      <c r="G18" s="831"/>
      <c r="H18" s="827">
        <v>0</v>
      </c>
      <c r="I18" s="831">
        <v>72</v>
      </c>
      <c r="J18" s="831">
        <v>5203.4399999999996</v>
      </c>
      <c r="K18" s="827">
        <v>1</v>
      </c>
      <c r="L18" s="831">
        <v>72</v>
      </c>
      <c r="M18" s="832">
        <v>5203.4399999999996</v>
      </c>
    </row>
    <row r="19" spans="1:13" ht="14.45" customHeight="1" x14ac:dyDescent="0.2">
      <c r="A19" s="821" t="s">
        <v>1118</v>
      </c>
      <c r="B19" s="822" t="s">
        <v>1089</v>
      </c>
      <c r="C19" s="822" t="s">
        <v>1094</v>
      </c>
      <c r="D19" s="822" t="s">
        <v>922</v>
      </c>
      <c r="E19" s="822" t="s">
        <v>923</v>
      </c>
      <c r="F19" s="831"/>
      <c r="G19" s="831"/>
      <c r="H19" s="827">
        <v>0</v>
      </c>
      <c r="I19" s="831">
        <v>5</v>
      </c>
      <c r="J19" s="831">
        <v>14817.6</v>
      </c>
      <c r="K19" s="827">
        <v>1</v>
      </c>
      <c r="L19" s="831">
        <v>5</v>
      </c>
      <c r="M19" s="832">
        <v>14817.6</v>
      </c>
    </row>
    <row r="20" spans="1:13" ht="14.45" customHeight="1" x14ac:dyDescent="0.2">
      <c r="A20" s="821" t="s">
        <v>1118</v>
      </c>
      <c r="B20" s="822" t="s">
        <v>1089</v>
      </c>
      <c r="C20" s="822" t="s">
        <v>1506</v>
      </c>
      <c r="D20" s="822" t="s">
        <v>1507</v>
      </c>
      <c r="E20" s="822" t="s">
        <v>1092</v>
      </c>
      <c r="F20" s="831">
        <v>10</v>
      </c>
      <c r="G20" s="831">
        <v>2948.1</v>
      </c>
      <c r="H20" s="827">
        <v>1</v>
      </c>
      <c r="I20" s="831"/>
      <c r="J20" s="831"/>
      <c r="K20" s="827">
        <v>0</v>
      </c>
      <c r="L20" s="831">
        <v>10</v>
      </c>
      <c r="M20" s="832">
        <v>2948.1</v>
      </c>
    </row>
    <row r="21" spans="1:13" ht="14.45" customHeight="1" x14ac:dyDescent="0.2">
      <c r="A21" s="821" t="s">
        <v>1119</v>
      </c>
      <c r="B21" s="822" t="s">
        <v>1838</v>
      </c>
      <c r="C21" s="822" t="s">
        <v>1135</v>
      </c>
      <c r="D21" s="822" t="s">
        <v>1136</v>
      </c>
      <c r="E21" s="822" t="s">
        <v>1137</v>
      </c>
      <c r="F21" s="831">
        <v>1</v>
      </c>
      <c r="G21" s="831">
        <v>155.30000000000001</v>
      </c>
      <c r="H21" s="827">
        <v>1</v>
      </c>
      <c r="I21" s="831"/>
      <c r="J21" s="831"/>
      <c r="K21" s="827">
        <v>0</v>
      </c>
      <c r="L21" s="831">
        <v>1</v>
      </c>
      <c r="M21" s="832">
        <v>155.30000000000001</v>
      </c>
    </row>
    <row r="22" spans="1:13" ht="14.45" customHeight="1" x14ac:dyDescent="0.2">
      <c r="A22" s="821" t="s">
        <v>1119</v>
      </c>
      <c r="B22" s="822" t="s">
        <v>1838</v>
      </c>
      <c r="C22" s="822" t="s">
        <v>1138</v>
      </c>
      <c r="D22" s="822" t="s">
        <v>1136</v>
      </c>
      <c r="E22" s="822" t="s">
        <v>1139</v>
      </c>
      <c r="F22" s="831">
        <v>2</v>
      </c>
      <c r="G22" s="831">
        <v>494.38</v>
      </c>
      <c r="H22" s="827">
        <v>1</v>
      </c>
      <c r="I22" s="831"/>
      <c r="J22" s="831"/>
      <c r="K22" s="827">
        <v>0</v>
      </c>
      <c r="L22" s="831">
        <v>2</v>
      </c>
      <c r="M22" s="832">
        <v>494.38</v>
      </c>
    </row>
    <row r="23" spans="1:13" ht="14.45" customHeight="1" x14ac:dyDescent="0.2">
      <c r="A23" s="821" t="s">
        <v>1119</v>
      </c>
      <c r="B23" s="822" t="s">
        <v>1004</v>
      </c>
      <c r="C23" s="822" t="s">
        <v>1191</v>
      </c>
      <c r="D23" s="822" t="s">
        <v>1192</v>
      </c>
      <c r="E23" s="822" t="s">
        <v>1193</v>
      </c>
      <c r="F23" s="831">
        <v>1</v>
      </c>
      <c r="G23" s="831">
        <v>0</v>
      </c>
      <c r="H23" s="827"/>
      <c r="I23" s="831"/>
      <c r="J23" s="831"/>
      <c r="K23" s="827"/>
      <c r="L23" s="831">
        <v>1</v>
      </c>
      <c r="M23" s="832">
        <v>0</v>
      </c>
    </row>
    <row r="24" spans="1:13" ht="14.45" customHeight="1" x14ac:dyDescent="0.2">
      <c r="A24" s="821" t="s">
        <v>1119</v>
      </c>
      <c r="B24" s="822" t="s">
        <v>1839</v>
      </c>
      <c r="C24" s="822" t="s">
        <v>1225</v>
      </c>
      <c r="D24" s="822" t="s">
        <v>1226</v>
      </c>
      <c r="E24" s="822" t="s">
        <v>1227</v>
      </c>
      <c r="F24" s="831">
        <v>1</v>
      </c>
      <c r="G24" s="831">
        <v>333.68</v>
      </c>
      <c r="H24" s="827">
        <v>1</v>
      </c>
      <c r="I24" s="831"/>
      <c r="J24" s="831"/>
      <c r="K24" s="827">
        <v>0</v>
      </c>
      <c r="L24" s="831">
        <v>1</v>
      </c>
      <c r="M24" s="832">
        <v>333.68</v>
      </c>
    </row>
    <row r="25" spans="1:13" ht="14.45" customHeight="1" x14ac:dyDescent="0.2">
      <c r="A25" s="821" t="s">
        <v>1119</v>
      </c>
      <c r="B25" s="822" t="s">
        <v>1840</v>
      </c>
      <c r="C25" s="822" t="s">
        <v>1167</v>
      </c>
      <c r="D25" s="822" t="s">
        <v>1168</v>
      </c>
      <c r="E25" s="822" t="s">
        <v>1169</v>
      </c>
      <c r="F25" s="831">
        <v>1</v>
      </c>
      <c r="G25" s="831">
        <v>679.54</v>
      </c>
      <c r="H25" s="827">
        <v>1</v>
      </c>
      <c r="I25" s="831"/>
      <c r="J25" s="831"/>
      <c r="K25" s="827">
        <v>0</v>
      </c>
      <c r="L25" s="831">
        <v>1</v>
      </c>
      <c r="M25" s="832">
        <v>679.54</v>
      </c>
    </row>
    <row r="26" spans="1:13" ht="14.45" customHeight="1" x14ac:dyDescent="0.2">
      <c r="A26" s="821" t="s">
        <v>1119</v>
      </c>
      <c r="B26" s="822" t="s">
        <v>1841</v>
      </c>
      <c r="C26" s="822" t="s">
        <v>1241</v>
      </c>
      <c r="D26" s="822" t="s">
        <v>1242</v>
      </c>
      <c r="E26" s="822" t="s">
        <v>1243</v>
      </c>
      <c r="F26" s="831"/>
      <c r="G26" s="831"/>
      <c r="H26" s="827">
        <v>0</v>
      </c>
      <c r="I26" s="831">
        <v>2</v>
      </c>
      <c r="J26" s="831">
        <v>299.04000000000002</v>
      </c>
      <c r="K26" s="827">
        <v>1</v>
      </c>
      <c r="L26" s="831">
        <v>2</v>
      </c>
      <c r="M26" s="832">
        <v>299.04000000000002</v>
      </c>
    </row>
    <row r="27" spans="1:13" ht="14.45" customHeight="1" x14ac:dyDescent="0.2">
      <c r="A27" s="821" t="s">
        <v>1119</v>
      </c>
      <c r="B27" s="822" t="s">
        <v>1842</v>
      </c>
      <c r="C27" s="822" t="s">
        <v>1145</v>
      </c>
      <c r="D27" s="822" t="s">
        <v>1146</v>
      </c>
      <c r="E27" s="822" t="s">
        <v>1147</v>
      </c>
      <c r="F27" s="831"/>
      <c r="G27" s="831"/>
      <c r="H27" s="827">
        <v>0</v>
      </c>
      <c r="I27" s="831">
        <v>2</v>
      </c>
      <c r="J27" s="831">
        <v>239.4</v>
      </c>
      <c r="K27" s="827">
        <v>1</v>
      </c>
      <c r="L27" s="831">
        <v>2</v>
      </c>
      <c r="M27" s="832">
        <v>239.4</v>
      </c>
    </row>
    <row r="28" spans="1:13" ht="14.45" customHeight="1" x14ac:dyDescent="0.2">
      <c r="A28" s="821" t="s">
        <v>1119</v>
      </c>
      <c r="B28" s="822" t="s">
        <v>1833</v>
      </c>
      <c r="C28" s="822" t="s">
        <v>1177</v>
      </c>
      <c r="D28" s="822" t="s">
        <v>1178</v>
      </c>
      <c r="E28" s="822" t="s">
        <v>1179</v>
      </c>
      <c r="F28" s="831"/>
      <c r="G28" s="831"/>
      <c r="H28" s="827">
        <v>0</v>
      </c>
      <c r="I28" s="831">
        <v>4</v>
      </c>
      <c r="J28" s="831">
        <v>1546.92</v>
      </c>
      <c r="K28" s="827">
        <v>1</v>
      </c>
      <c r="L28" s="831">
        <v>4</v>
      </c>
      <c r="M28" s="832">
        <v>1546.92</v>
      </c>
    </row>
    <row r="29" spans="1:13" ht="14.45" customHeight="1" x14ac:dyDescent="0.2">
      <c r="A29" s="821" t="s">
        <v>1119</v>
      </c>
      <c r="B29" s="822" t="s">
        <v>1833</v>
      </c>
      <c r="C29" s="822" t="s">
        <v>1180</v>
      </c>
      <c r="D29" s="822" t="s">
        <v>1178</v>
      </c>
      <c r="E29" s="822" t="s">
        <v>1181</v>
      </c>
      <c r="F29" s="831"/>
      <c r="G29" s="831"/>
      <c r="H29" s="827">
        <v>0</v>
      </c>
      <c r="I29" s="831">
        <v>2</v>
      </c>
      <c r="J29" s="831">
        <v>1546.9</v>
      </c>
      <c r="K29" s="827">
        <v>1</v>
      </c>
      <c r="L29" s="831">
        <v>2</v>
      </c>
      <c r="M29" s="832">
        <v>1546.9</v>
      </c>
    </row>
    <row r="30" spans="1:13" ht="14.45" customHeight="1" x14ac:dyDescent="0.2">
      <c r="A30" s="821" t="s">
        <v>1119</v>
      </c>
      <c r="B30" s="822" t="s">
        <v>1843</v>
      </c>
      <c r="C30" s="822" t="s">
        <v>1141</v>
      </c>
      <c r="D30" s="822" t="s">
        <v>1142</v>
      </c>
      <c r="E30" s="822" t="s">
        <v>1143</v>
      </c>
      <c r="F30" s="831"/>
      <c r="G30" s="831"/>
      <c r="H30" s="827">
        <v>0</v>
      </c>
      <c r="I30" s="831">
        <v>1</v>
      </c>
      <c r="J30" s="831">
        <v>184.65</v>
      </c>
      <c r="K30" s="827">
        <v>1</v>
      </c>
      <c r="L30" s="831">
        <v>1</v>
      </c>
      <c r="M30" s="832">
        <v>184.65</v>
      </c>
    </row>
    <row r="31" spans="1:13" ht="14.45" customHeight="1" x14ac:dyDescent="0.2">
      <c r="A31" s="821" t="s">
        <v>1119</v>
      </c>
      <c r="B31" s="822" t="s">
        <v>1844</v>
      </c>
      <c r="C31" s="822" t="s">
        <v>1131</v>
      </c>
      <c r="D31" s="822" t="s">
        <v>1132</v>
      </c>
      <c r="E31" s="822" t="s">
        <v>1133</v>
      </c>
      <c r="F31" s="831">
        <v>1</v>
      </c>
      <c r="G31" s="831">
        <v>72.55</v>
      </c>
      <c r="H31" s="827">
        <v>1</v>
      </c>
      <c r="I31" s="831"/>
      <c r="J31" s="831"/>
      <c r="K31" s="827">
        <v>0</v>
      </c>
      <c r="L31" s="831">
        <v>1</v>
      </c>
      <c r="M31" s="832">
        <v>72.55</v>
      </c>
    </row>
    <row r="32" spans="1:13" ht="14.45" customHeight="1" x14ac:dyDescent="0.2">
      <c r="A32" s="821" t="s">
        <v>1119</v>
      </c>
      <c r="B32" s="822" t="s">
        <v>1067</v>
      </c>
      <c r="C32" s="822" t="s">
        <v>1222</v>
      </c>
      <c r="D32" s="822" t="s">
        <v>855</v>
      </c>
      <c r="E32" s="822" t="s">
        <v>1223</v>
      </c>
      <c r="F32" s="831"/>
      <c r="G32" s="831"/>
      <c r="H32" s="827"/>
      <c r="I32" s="831">
        <v>3</v>
      </c>
      <c r="J32" s="831">
        <v>0</v>
      </c>
      <c r="K32" s="827"/>
      <c r="L32" s="831">
        <v>3</v>
      </c>
      <c r="M32" s="832">
        <v>0</v>
      </c>
    </row>
    <row r="33" spans="1:13" ht="14.45" customHeight="1" x14ac:dyDescent="0.2">
      <c r="A33" s="821" t="s">
        <v>1119</v>
      </c>
      <c r="B33" s="822" t="s">
        <v>1845</v>
      </c>
      <c r="C33" s="822" t="s">
        <v>1157</v>
      </c>
      <c r="D33" s="822" t="s">
        <v>1158</v>
      </c>
      <c r="E33" s="822" t="s">
        <v>1159</v>
      </c>
      <c r="F33" s="831"/>
      <c r="G33" s="831"/>
      <c r="H33" s="827">
        <v>0</v>
      </c>
      <c r="I33" s="831">
        <v>1</v>
      </c>
      <c r="J33" s="831">
        <v>356.47</v>
      </c>
      <c r="K33" s="827">
        <v>1</v>
      </c>
      <c r="L33" s="831">
        <v>1</v>
      </c>
      <c r="M33" s="832">
        <v>356.47</v>
      </c>
    </row>
    <row r="34" spans="1:13" ht="14.45" customHeight="1" x14ac:dyDescent="0.2">
      <c r="A34" s="821" t="s">
        <v>1119</v>
      </c>
      <c r="B34" s="822" t="s">
        <v>1846</v>
      </c>
      <c r="C34" s="822" t="s">
        <v>1149</v>
      </c>
      <c r="D34" s="822" t="s">
        <v>1150</v>
      </c>
      <c r="E34" s="822" t="s">
        <v>1151</v>
      </c>
      <c r="F34" s="831"/>
      <c r="G34" s="831"/>
      <c r="H34" s="827">
        <v>0</v>
      </c>
      <c r="I34" s="831">
        <v>2</v>
      </c>
      <c r="J34" s="831">
        <v>352.64</v>
      </c>
      <c r="K34" s="827">
        <v>1</v>
      </c>
      <c r="L34" s="831">
        <v>2</v>
      </c>
      <c r="M34" s="832">
        <v>352.64</v>
      </c>
    </row>
    <row r="35" spans="1:13" ht="14.45" customHeight="1" x14ac:dyDescent="0.2">
      <c r="A35" s="821" t="s">
        <v>1120</v>
      </c>
      <c r="B35" s="822" t="s">
        <v>1847</v>
      </c>
      <c r="C35" s="822" t="s">
        <v>1347</v>
      </c>
      <c r="D35" s="822" t="s">
        <v>1348</v>
      </c>
      <c r="E35" s="822" t="s">
        <v>1349</v>
      </c>
      <c r="F35" s="831">
        <v>1</v>
      </c>
      <c r="G35" s="831">
        <v>234.07</v>
      </c>
      <c r="H35" s="827">
        <v>1</v>
      </c>
      <c r="I35" s="831"/>
      <c r="J35" s="831"/>
      <c r="K35" s="827">
        <v>0</v>
      </c>
      <c r="L35" s="831">
        <v>1</v>
      </c>
      <c r="M35" s="832">
        <v>234.07</v>
      </c>
    </row>
    <row r="36" spans="1:13" ht="14.45" customHeight="1" x14ac:dyDescent="0.2">
      <c r="A36" s="821" t="s">
        <v>1120</v>
      </c>
      <c r="B36" s="822" t="s">
        <v>1041</v>
      </c>
      <c r="C36" s="822" t="s">
        <v>1269</v>
      </c>
      <c r="D36" s="822" t="s">
        <v>1270</v>
      </c>
      <c r="E36" s="822" t="s">
        <v>1271</v>
      </c>
      <c r="F36" s="831">
        <v>3</v>
      </c>
      <c r="G36" s="831">
        <v>72.03</v>
      </c>
      <c r="H36" s="827">
        <v>1</v>
      </c>
      <c r="I36" s="831"/>
      <c r="J36" s="831"/>
      <c r="K36" s="827">
        <v>0</v>
      </c>
      <c r="L36" s="831">
        <v>3</v>
      </c>
      <c r="M36" s="832">
        <v>72.03</v>
      </c>
    </row>
    <row r="37" spans="1:13" ht="14.45" customHeight="1" x14ac:dyDescent="0.2">
      <c r="A37" s="821" t="s">
        <v>1120</v>
      </c>
      <c r="B37" s="822" t="s">
        <v>1041</v>
      </c>
      <c r="C37" s="822" t="s">
        <v>1272</v>
      </c>
      <c r="D37" s="822" t="s">
        <v>1270</v>
      </c>
      <c r="E37" s="822" t="s">
        <v>1273</v>
      </c>
      <c r="F37" s="831">
        <v>2</v>
      </c>
      <c r="G37" s="831">
        <v>168.42</v>
      </c>
      <c r="H37" s="827">
        <v>1</v>
      </c>
      <c r="I37" s="831"/>
      <c r="J37" s="831"/>
      <c r="K37" s="827">
        <v>0</v>
      </c>
      <c r="L37" s="831">
        <v>2</v>
      </c>
      <c r="M37" s="832">
        <v>168.42</v>
      </c>
    </row>
    <row r="38" spans="1:13" ht="14.45" customHeight="1" x14ac:dyDescent="0.2">
      <c r="A38" s="821" t="s">
        <v>1120</v>
      </c>
      <c r="B38" s="822" t="s">
        <v>1041</v>
      </c>
      <c r="C38" s="822" t="s">
        <v>1274</v>
      </c>
      <c r="D38" s="822" t="s">
        <v>1275</v>
      </c>
      <c r="E38" s="822" t="s">
        <v>1273</v>
      </c>
      <c r="F38" s="831"/>
      <c r="G38" s="831"/>
      <c r="H38" s="827">
        <v>0</v>
      </c>
      <c r="I38" s="831">
        <v>2</v>
      </c>
      <c r="J38" s="831">
        <v>96.02</v>
      </c>
      <c r="K38" s="827">
        <v>1</v>
      </c>
      <c r="L38" s="831">
        <v>2</v>
      </c>
      <c r="M38" s="832">
        <v>96.02</v>
      </c>
    </row>
    <row r="39" spans="1:13" ht="14.45" customHeight="1" x14ac:dyDescent="0.2">
      <c r="A39" s="821" t="s">
        <v>1120</v>
      </c>
      <c r="B39" s="822" t="s">
        <v>1842</v>
      </c>
      <c r="C39" s="822" t="s">
        <v>1266</v>
      </c>
      <c r="D39" s="822" t="s">
        <v>1267</v>
      </c>
      <c r="E39" s="822" t="s">
        <v>1147</v>
      </c>
      <c r="F39" s="831">
        <v>4</v>
      </c>
      <c r="G39" s="831">
        <v>224.24</v>
      </c>
      <c r="H39" s="827">
        <v>1</v>
      </c>
      <c r="I39" s="831"/>
      <c r="J39" s="831"/>
      <c r="K39" s="827">
        <v>0</v>
      </c>
      <c r="L39" s="831">
        <v>4</v>
      </c>
      <c r="M39" s="832">
        <v>224.24</v>
      </c>
    </row>
    <row r="40" spans="1:13" ht="14.45" customHeight="1" x14ac:dyDescent="0.2">
      <c r="A40" s="821" t="s">
        <v>1120</v>
      </c>
      <c r="B40" s="822" t="s">
        <v>1842</v>
      </c>
      <c r="C40" s="822" t="s">
        <v>1145</v>
      </c>
      <c r="D40" s="822" t="s">
        <v>1146</v>
      </c>
      <c r="E40" s="822" t="s">
        <v>1147</v>
      </c>
      <c r="F40" s="831"/>
      <c r="G40" s="831"/>
      <c r="H40" s="827">
        <v>0</v>
      </c>
      <c r="I40" s="831">
        <v>2</v>
      </c>
      <c r="J40" s="831">
        <v>112.12</v>
      </c>
      <c r="K40" s="827">
        <v>1</v>
      </c>
      <c r="L40" s="831">
        <v>2</v>
      </c>
      <c r="M40" s="832">
        <v>112.12</v>
      </c>
    </row>
    <row r="41" spans="1:13" ht="14.45" customHeight="1" x14ac:dyDescent="0.2">
      <c r="A41" s="821" t="s">
        <v>1120</v>
      </c>
      <c r="B41" s="822" t="s">
        <v>1848</v>
      </c>
      <c r="C41" s="822" t="s">
        <v>1259</v>
      </c>
      <c r="D41" s="822" t="s">
        <v>1260</v>
      </c>
      <c r="E41" s="822" t="s">
        <v>1261</v>
      </c>
      <c r="F41" s="831">
        <v>3</v>
      </c>
      <c r="G41" s="831">
        <v>741.51</v>
      </c>
      <c r="H41" s="827">
        <v>1</v>
      </c>
      <c r="I41" s="831"/>
      <c r="J41" s="831"/>
      <c r="K41" s="827">
        <v>0</v>
      </c>
      <c r="L41" s="831">
        <v>3</v>
      </c>
      <c r="M41" s="832">
        <v>741.51</v>
      </c>
    </row>
    <row r="42" spans="1:13" ht="14.45" customHeight="1" x14ac:dyDescent="0.2">
      <c r="A42" s="821" t="s">
        <v>1120</v>
      </c>
      <c r="B42" s="822" t="s">
        <v>1849</v>
      </c>
      <c r="C42" s="822" t="s">
        <v>1307</v>
      </c>
      <c r="D42" s="822" t="s">
        <v>1308</v>
      </c>
      <c r="E42" s="822" t="s">
        <v>1309</v>
      </c>
      <c r="F42" s="831"/>
      <c r="G42" s="831"/>
      <c r="H42" s="827">
        <v>0</v>
      </c>
      <c r="I42" s="831">
        <v>9</v>
      </c>
      <c r="J42" s="831">
        <v>1018.4399999999999</v>
      </c>
      <c r="K42" s="827">
        <v>1</v>
      </c>
      <c r="L42" s="831">
        <v>9</v>
      </c>
      <c r="M42" s="832">
        <v>1018.4399999999999</v>
      </c>
    </row>
    <row r="43" spans="1:13" ht="14.45" customHeight="1" x14ac:dyDescent="0.2">
      <c r="A43" s="821" t="s">
        <v>1120</v>
      </c>
      <c r="B43" s="822" t="s">
        <v>1089</v>
      </c>
      <c r="C43" s="822" t="s">
        <v>1396</v>
      </c>
      <c r="D43" s="822" t="s">
        <v>1397</v>
      </c>
      <c r="E43" s="822" t="s">
        <v>1398</v>
      </c>
      <c r="F43" s="831"/>
      <c r="G43" s="831"/>
      <c r="H43" s="827">
        <v>0</v>
      </c>
      <c r="I43" s="831">
        <v>272</v>
      </c>
      <c r="J43" s="831">
        <v>19657.439999999999</v>
      </c>
      <c r="K43" s="827">
        <v>1</v>
      </c>
      <c r="L43" s="831">
        <v>272</v>
      </c>
      <c r="M43" s="832">
        <v>19657.439999999999</v>
      </c>
    </row>
    <row r="44" spans="1:13" ht="14.45" customHeight="1" x14ac:dyDescent="0.2">
      <c r="A44" s="821" t="s">
        <v>1120</v>
      </c>
      <c r="B44" s="822" t="s">
        <v>1089</v>
      </c>
      <c r="C44" s="822" t="s">
        <v>1402</v>
      </c>
      <c r="D44" s="822" t="s">
        <v>1403</v>
      </c>
      <c r="E44" s="822" t="s">
        <v>1401</v>
      </c>
      <c r="F44" s="831"/>
      <c r="G44" s="831"/>
      <c r="H44" s="827">
        <v>0</v>
      </c>
      <c r="I44" s="831">
        <v>12</v>
      </c>
      <c r="J44" s="831">
        <v>1626.48</v>
      </c>
      <c r="K44" s="827">
        <v>1</v>
      </c>
      <c r="L44" s="831">
        <v>12</v>
      </c>
      <c r="M44" s="832">
        <v>1626.48</v>
      </c>
    </row>
    <row r="45" spans="1:13" ht="14.45" customHeight="1" x14ac:dyDescent="0.2">
      <c r="A45" s="821" t="s">
        <v>1120</v>
      </c>
      <c r="B45" s="822" t="s">
        <v>1089</v>
      </c>
      <c r="C45" s="822" t="s">
        <v>1399</v>
      </c>
      <c r="D45" s="822" t="s">
        <v>1400</v>
      </c>
      <c r="E45" s="822" t="s">
        <v>1401</v>
      </c>
      <c r="F45" s="831"/>
      <c r="G45" s="831"/>
      <c r="H45" s="827">
        <v>0</v>
      </c>
      <c r="I45" s="831">
        <v>12</v>
      </c>
      <c r="J45" s="831">
        <v>1626.48</v>
      </c>
      <c r="K45" s="827">
        <v>1</v>
      </c>
      <c r="L45" s="831">
        <v>12</v>
      </c>
      <c r="M45" s="832">
        <v>1626.48</v>
      </c>
    </row>
    <row r="46" spans="1:13" ht="14.45" customHeight="1" x14ac:dyDescent="0.2">
      <c r="A46" s="821" t="s">
        <v>1120</v>
      </c>
      <c r="B46" s="822" t="s">
        <v>1089</v>
      </c>
      <c r="C46" s="822" t="s">
        <v>1100</v>
      </c>
      <c r="D46" s="822" t="s">
        <v>922</v>
      </c>
      <c r="E46" s="822" t="s">
        <v>923</v>
      </c>
      <c r="F46" s="831">
        <v>64</v>
      </c>
      <c r="G46" s="831">
        <v>168702.07999999999</v>
      </c>
      <c r="H46" s="827">
        <v>1</v>
      </c>
      <c r="I46" s="831"/>
      <c r="J46" s="831"/>
      <c r="K46" s="827">
        <v>0</v>
      </c>
      <c r="L46" s="831">
        <v>64</v>
      </c>
      <c r="M46" s="832">
        <v>168702.07999999999</v>
      </c>
    </row>
    <row r="47" spans="1:13" ht="14.45" customHeight="1" x14ac:dyDescent="0.2">
      <c r="A47" s="821" t="s">
        <v>1120</v>
      </c>
      <c r="B47" s="822" t="s">
        <v>1089</v>
      </c>
      <c r="C47" s="822" t="s">
        <v>1099</v>
      </c>
      <c r="D47" s="822" t="s">
        <v>940</v>
      </c>
      <c r="E47" s="822" t="s">
        <v>934</v>
      </c>
      <c r="F47" s="831">
        <v>9</v>
      </c>
      <c r="G47" s="831">
        <v>2653.29</v>
      </c>
      <c r="H47" s="827">
        <v>1</v>
      </c>
      <c r="I47" s="831"/>
      <c r="J47" s="831"/>
      <c r="K47" s="827">
        <v>0</v>
      </c>
      <c r="L47" s="831">
        <v>9</v>
      </c>
      <c r="M47" s="832">
        <v>2653.29</v>
      </c>
    </row>
    <row r="48" spans="1:13" ht="14.45" customHeight="1" x14ac:dyDescent="0.2">
      <c r="A48" s="821" t="s">
        <v>1120</v>
      </c>
      <c r="B48" s="822" t="s">
        <v>1089</v>
      </c>
      <c r="C48" s="822" t="s">
        <v>1090</v>
      </c>
      <c r="D48" s="822" t="s">
        <v>926</v>
      </c>
      <c r="E48" s="822" t="s">
        <v>927</v>
      </c>
      <c r="F48" s="831"/>
      <c r="G48" s="831"/>
      <c r="H48" s="827">
        <v>0</v>
      </c>
      <c r="I48" s="831">
        <v>2</v>
      </c>
      <c r="J48" s="831">
        <v>3229.8</v>
      </c>
      <c r="K48" s="827">
        <v>1</v>
      </c>
      <c r="L48" s="831">
        <v>2</v>
      </c>
      <c r="M48" s="832">
        <v>3229.8</v>
      </c>
    </row>
    <row r="49" spans="1:13" ht="14.45" customHeight="1" x14ac:dyDescent="0.2">
      <c r="A49" s="821" t="s">
        <v>1120</v>
      </c>
      <c r="B49" s="822" t="s">
        <v>1089</v>
      </c>
      <c r="C49" s="822" t="s">
        <v>1094</v>
      </c>
      <c r="D49" s="822" t="s">
        <v>922</v>
      </c>
      <c r="E49" s="822" t="s">
        <v>923</v>
      </c>
      <c r="F49" s="831"/>
      <c r="G49" s="831"/>
      <c r="H49" s="827">
        <v>0</v>
      </c>
      <c r="I49" s="831">
        <v>2</v>
      </c>
      <c r="J49" s="831">
        <v>5927.04</v>
      </c>
      <c r="K49" s="827">
        <v>1</v>
      </c>
      <c r="L49" s="831">
        <v>2</v>
      </c>
      <c r="M49" s="832">
        <v>5927.04</v>
      </c>
    </row>
    <row r="50" spans="1:13" ht="14.45" customHeight="1" x14ac:dyDescent="0.2">
      <c r="A50" s="821" t="s">
        <v>1121</v>
      </c>
      <c r="B50" s="822" t="s">
        <v>1850</v>
      </c>
      <c r="C50" s="822" t="s">
        <v>1678</v>
      </c>
      <c r="D50" s="822" t="s">
        <v>1679</v>
      </c>
      <c r="E50" s="822" t="s">
        <v>1680</v>
      </c>
      <c r="F50" s="831"/>
      <c r="G50" s="831"/>
      <c r="H50" s="827">
        <v>0</v>
      </c>
      <c r="I50" s="831">
        <v>3</v>
      </c>
      <c r="J50" s="831">
        <v>378.81</v>
      </c>
      <c r="K50" s="827">
        <v>1</v>
      </c>
      <c r="L50" s="831">
        <v>3</v>
      </c>
      <c r="M50" s="832">
        <v>378.81</v>
      </c>
    </row>
    <row r="51" spans="1:13" ht="14.45" customHeight="1" x14ac:dyDescent="0.2">
      <c r="A51" s="821" t="s">
        <v>1121</v>
      </c>
      <c r="B51" s="822" t="s">
        <v>1089</v>
      </c>
      <c r="C51" s="822" t="s">
        <v>1099</v>
      </c>
      <c r="D51" s="822" t="s">
        <v>940</v>
      </c>
      <c r="E51" s="822" t="s">
        <v>934</v>
      </c>
      <c r="F51" s="831">
        <v>14</v>
      </c>
      <c r="G51" s="831">
        <v>4127.34</v>
      </c>
      <c r="H51" s="827">
        <v>1</v>
      </c>
      <c r="I51" s="831"/>
      <c r="J51" s="831"/>
      <c r="K51" s="827">
        <v>0</v>
      </c>
      <c r="L51" s="831">
        <v>14</v>
      </c>
      <c r="M51" s="832">
        <v>4127.34</v>
      </c>
    </row>
    <row r="52" spans="1:13" ht="14.45" customHeight="1" x14ac:dyDescent="0.2">
      <c r="A52" s="821" t="s">
        <v>1121</v>
      </c>
      <c r="B52" s="822" t="s">
        <v>1089</v>
      </c>
      <c r="C52" s="822" t="s">
        <v>1090</v>
      </c>
      <c r="D52" s="822" t="s">
        <v>926</v>
      </c>
      <c r="E52" s="822" t="s">
        <v>927</v>
      </c>
      <c r="F52" s="831"/>
      <c r="G52" s="831"/>
      <c r="H52" s="827">
        <v>0</v>
      </c>
      <c r="I52" s="831">
        <v>2</v>
      </c>
      <c r="J52" s="831">
        <v>3229.8</v>
      </c>
      <c r="K52" s="827">
        <v>1</v>
      </c>
      <c r="L52" s="831">
        <v>2</v>
      </c>
      <c r="M52" s="832">
        <v>3229.8</v>
      </c>
    </row>
    <row r="53" spans="1:13" ht="14.45" customHeight="1" x14ac:dyDescent="0.2">
      <c r="A53" s="821" t="s">
        <v>1122</v>
      </c>
      <c r="B53" s="822" t="s">
        <v>1851</v>
      </c>
      <c r="C53" s="822" t="s">
        <v>1780</v>
      </c>
      <c r="D53" s="822" t="s">
        <v>1781</v>
      </c>
      <c r="E53" s="822" t="s">
        <v>1782</v>
      </c>
      <c r="F53" s="831"/>
      <c r="G53" s="831"/>
      <c r="H53" s="827">
        <v>0</v>
      </c>
      <c r="I53" s="831">
        <v>2</v>
      </c>
      <c r="J53" s="831">
        <v>172.86</v>
      </c>
      <c r="K53" s="827">
        <v>1</v>
      </c>
      <c r="L53" s="831">
        <v>2</v>
      </c>
      <c r="M53" s="832">
        <v>172.86</v>
      </c>
    </row>
    <row r="54" spans="1:13" ht="14.45" customHeight="1" x14ac:dyDescent="0.2">
      <c r="A54" s="821" t="s">
        <v>1122</v>
      </c>
      <c r="B54" s="822" t="s">
        <v>1851</v>
      </c>
      <c r="C54" s="822" t="s">
        <v>1783</v>
      </c>
      <c r="D54" s="822" t="s">
        <v>1781</v>
      </c>
      <c r="E54" s="822" t="s">
        <v>1784</v>
      </c>
      <c r="F54" s="831"/>
      <c r="G54" s="831"/>
      <c r="H54" s="827">
        <v>0</v>
      </c>
      <c r="I54" s="831">
        <v>3</v>
      </c>
      <c r="J54" s="831">
        <v>220.35000000000002</v>
      </c>
      <c r="K54" s="827">
        <v>1</v>
      </c>
      <c r="L54" s="831">
        <v>3</v>
      </c>
      <c r="M54" s="832">
        <v>220.35000000000002</v>
      </c>
    </row>
    <row r="55" spans="1:13" ht="14.45" customHeight="1" x14ac:dyDescent="0.2">
      <c r="A55" s="821" t="s">
        <v>1122</v>
      </c>
      <c r="B55" s="822" t="s">
        <v>1852</v>
      </c>
      <c r="C55" s="822" t="s">
        <v>1765</v>
      </c>
      <c r="D55" s="822" t="s">
        <v>1766</v>
      </c>
      <c r="E55" s="822" t="s">
        <v>1767</v>
      </c>
      <c r="F55" s="831"/>
      <c r="G55" s="831"/>
      <c r="H55" s="827">
        <v>0</v>
      </c>
      <c r="I55" s="831">
        <v>9</v>
      </c>
      <c r="J55" s="831">
        <v>187.47</v>
      </c>
      <c r="K55" s="827">
        <v>1</v>
      </c>
      <c r="L55" s="831">
        <v>9</v>
      </c>
      <c r="M55" s="832">
        <v>187.47</v>
      </c>
    </row>
    <row r="56" spans="1:13" ht="14.45" customHeight="1" x14ac:dyDescent="0.2">
      <c r="A56" s="821" t="s">
        <v>1122</v>
      </c>
      <c r="B56" s="822" t="s">
        <v>1853</v>
      </c>
      <c r="C56" s="822" t="s">
        <v>1772</v>
      </c>
      <c r="D56" s="822" t="s">
        <v>1773</v>
      </c>
      <c r="E56" s="822" t="s">
        <v>1774</v>
      </c>
      <c r="F56" s="831"/>
      <c r="G56" s="831"/>
      <c r="H56" s="827">
        <v>0</v>
      </c>
      <c r="I56" s="831">
        <v>2</v>
      </c>
      <c r="J56" s="831">
        <v>373.74</v>
      </c>
      <c r="K56" s="827">
        <v>1</v>
      </c>
      <c r="L56" s="831">
        <v>2</v>
      </c>
      <c r="M56" s="832">
        <v>373.74</v>
      </c>
    </row>
    <row r="57" spans="1:13" ht="14.45" customHeight="1" x14ac:dyDescent="0.2">
      <c r="A57" s="821" t="s">
        <v>1122</v>
      </c>
      <c r="B57" s="822" t="s">
        <v>1854</v>
      </c>
      <c r="C57" s="822" t="s">
        <v>1750</v>
      </c>
      <c r="D57" s="822" t="s">
        <v>1751</v>
      </c>
      <c r="E57" s="822" t="s">
        <v>1752</v>
      </c>
      <c r="F57" s="831"/>
      <c r="G57" s="831"/>
      <c r="H57" s="827">
        <v>0</v>
      </c>
      <c r="I57" s="831">
        <v>3</v>
      </c>
      <c r="J57" s="831">
        <v>279.81</v>
      </c>
      <c r="K57" s="827">
        <v>1</v>
      </c>
      <c r="L57" s="831">
        <v>3</v>
      </c>
      <c r="M57" s="832">
        <v>279.81</v>
      </c>
    </row>
    <row r="58" spans="1:13" ht="14.45" customHeight="1" x14ac:dyDescent="0.2">
      <c r="A58" s="821" t="s">
        <v>1122</v>
      </c>
      <c r="B58" s="822" t="s">
        <v>1855</v>
      </c>
      <c r="C58" s="822" t="s">
        <v>1786</v>
      </c>
      <c r="D58" s="822" t="s">
        <v>1787</v>
      </c>
      <c r="E58" s="822" t="s">
        <v>1788</v>
      </c>
      <c r="F58" s="831"/>
      <c r="G58" s="831"/>
      <c r="H58" s="827">
        <v>0</v>
      </c>
      <c r="I58" s="831">
        <v>2</v>
      </c>
      <c r="J58" s="831">
        <v>137.86000000000001</v>
      </c>
      <c r="K58" s="827">
        <v>1</v>
      </c>
      <c r="L58" s="831">
        <v>2</v>
      </c>
      <c r="M58" s="832">
        <v>137.86000000000001</v>
      </c>
    </row>
    <row r="59" spans="1:13" ht="14.45" customHeight="1" x14ac:dyDescent="0.2">
      <c r="A59" s="821" t="s">
        <v>1122</v>
      </c>
      <c r="B59" s="822" t="s">
        <v>1855</v>
      </c>
      <c r="C59" s="822" t="s">
        <v>1789</v>
      </c>
      <c r="D59" s="822" t="s">
        <v>1787</v>
      </c>
      <c r="E59" s="822" t="s">
        <v>1790</v>
      </c>
      <c r="F59" s="831"/>
      <c r="G59" s="831"/>
      <c r="H59" s="827">
        <v>0</v>
      </c>
      <c r="I59" s="831">
        <v>6</v>
      </c>
      <c r="J59" s="831">
        <v>68.88</v>
      </c>
      <c r="K59" s="827">
        <v>1</v>
      </c>
      <c r="L59" s="831">
        <v>6</v>
      </c>
      <c r="M59" s="832">
        <v>68.88</v>
      </c>
    </row>
    <row r="60" spans="1:13" ht="14.45" customHeight="1" x14ac:dyDescent="0.2">
      <c r="A60" s="821" t="s">
        <v>1122</v>
      </c>
      <c r="B60" s="822" t="s">
        <v>1839</v>
      </c>
      <c r="C60" s="822" t="s">
        <v>1791</v>
      </c>
      <c r="D60" s="822" t="s">
        <v>1792</v>
      </c>
      <c r="E60" s="822" t="s">
        <v>1793</v>
      </c>
      <c r="F60" s="831"/>
      <c r="G60" s="831"/>
      <c r="H60" s="827">
        <v>0</v>
      </c>
      <c r="I60" s="831">
        <v>3</v>
      </c>
      <c r="J60" s="831">
        <v>403.83000000000004</v>
      </c>
      <c r="K60" s="827">
        <v>1</v>
      </c>
      <c r="L60" s="831">
        <v>3</v>
      </c>
      <c r="M60" s="832">
        <v>403.83000000000004</v>
      </c>
    </row>
    <row r="61" spans="1:13" ht="14.45" customHeight="1" x14ac:dyDescent="0.2">
      <c r="A61" s="821" t="s">
        <v>1122</v>
      </c>
      <c r="B61" s="822" t="s">
        <v>1856</v>
      </c>
      <c r="C61" s="822" t="s">
        <v>1776</v>
      </c>
      <c r="D61" s="822" t="s">
        <v>1777</v>
      </c>
      <c r="E61" s="822" t="s">
        <v>1778</v>
      </c>
      <c r="F61" s="831"/>
      <c r="G61" s="831"/>
      <c r="H61" s="827">
        <v>0</v>
      </c>
      <c r="I61" s="831">
        <v>17</v>
      </c>
      <c r="J61" s="831">
        <v>15109.09</v>
      </c>
      <c r="K61" s="827">
        <v>1</v>
      </c>
      <c r="L61" s="831">
        <v>17</v>
      </c>
      <c r="M61" s="832">
        <v>15109.09</v>
      </c>
    </row>
    <row r="62" spans="1:13" ht="14.45" customHeight="1" x14ac:dyDescent="0.2">
      <c r="A62" s="821" t="s">
        <v>1123</v>
      </c>
      <c r="B62" s="822" t="s">
        <v>1021</v>
      </c>
      <c r="C62" s="822" t="s">
        <v>1747</v>
      </c>
      <c r="D62" s="822" t="s">
        <v>1748</v>
      </c>
      <c r="E62" s="822" t="s">
        <v>1024</v>
      </c>
      <c r="F62" s="831">
        <v>4</v>
      </c>
      <c r="G62" s="831">
        <v>1472.64</v>
      </c>
      <c r="H62" s="827">
        <v>1</v>
      </c>
      <c r="I62" s="831"/>
      <c r="J62" s="831"/>
      <c r="K62" s="827">
        <v>0</v>
      </c>
      <c r="L62" s="831">
        <v>4</v>
      </c>
      <c r="M62" s="832">
        <v>1472.64</v>
      </c>
    </row>
    <row r="63" spans="1:13" ht="14.45" customHeight="1" x14ac:dyDescent="0.2">
      <c r="A63" s="821" t="s">
        <v>1123</v>
      </c>
      <c r="B63" s="822" t="s">
        <v>1842</v>
      </c>
      <c r="C63" s="822" t="s">
        <v>1742</v>
      </c>
      <c r="D63" s="822" t="s">
        <v>1743</v>
      </c>
      <c r="E63" s="822" t="s">
        <v>1147</v>
      </c>
      <c r="F63" s="831">
        <v>1</v>
      </c>
      <c r="G63" s="831">
        <v>119.69</v>
      </c>
      <c r="H63" s="827">
        <v>1</v>
      </c>
      <c r="I63" s="831"/>
      <c r="J63" s="831"/>
      <c r="K63" s="827">
        <v>0</v>
      </c>
      <c r="L63" s="831">
        <v>1</v>
      </c>
      <c r="M63" s="832">
        <v>119.69</v>
      </c>
    </row>
    <row r="64" spans="1:13" ht="14.45" customHeight="1" x14ac:dyDescent="0.2">
      <c r="A64" s="821" t="s">
        <v>1123</v>
      </c>
      <c r="B64" s="822" t="s">
        <v>1842</v>
      </c>
      <c r="C64" s="822" t="s">
        <v>1266</v>
      </c>
      <c r="D64" s="822" t="s">
        <v>1267</v>
      </c>
      <c r="E64" s="822" t="s">
        <v>1147</v>
      </c>
      <c r="F64" s="831">
        <v>1</v>
      </c>
      <c r="G64" s="831">
        <v>56.06</v>
      </c>
      <c r="H64" s="827">
        <v>1</v>
      </c>
      <c r="I64" s="831"/>
      <c r="J64" s="831"/>
      <c r="K64" s="827">
        <v>0</v>
      </c>
      <c r="L64" s="831">
        <v>1</v>
      </c>
      <c r="M64" s="832">
        <v>56.06</v>
      </c>
    </row>
    <row r="65" spans="1:13" ht="14.45" customHeight="1" x14ac:dyDescent="0.2">
      <c r="A65" s="821" t="s">
        <v>1123</v>
      </c>
      <c r="B65" s="822" t="s">
        <v>1067</v>
      </c>
      <c r="C65" s="822" t="s">
        <v>1222</v>
      </c>
      <c r="D65" s="822" t="s">
        <v>855</v>
      </c>
      <c r="E65" s="822" t="s">
        <v>1223</v>
      </c>
      <c r="F65" s="831"/>
      <c r="G65" s="831"/>
      <c r="H65" s="827"/>
      <c r="I65" s="831">
        <v>1</v>
      </c>
      <c r="J65" s="831">
        <v>0</v>
      </c>
      <c r="K65" s="827"/>
      <c r="L65" s="831">
        <v>1</v>
      </c>
      <c r="M65" s="832">
        <v>0</v>
      </c>
    </row>
    <row r="66" spans="1:13" ht="14.45" customHeight="1" x14ac:dyDescent="0.2">
      <c r="A66" s="821" t="s">
        <v>1123</v>
      </c>
      <c r="B66" s="822" t="s">
        <v>1837</v>
      </c>
      <c r="C66" s="822" t="s">
        <v>1744</v>
      </c>
      <c r="D66" s="822" t="s">
        <v>1691</v>
      </c>
      <c r="E66" s="822" t="s">
        <v>1745</v>
      </c>
      <c r="F66" s="831"/>
      <c r="G66" s="831"/>
      <c r="H66" s="827">
        <v>0</v>
      </c>
      <c r="I66" s="831">
        <v>1</v>
      </c>
      <c r="J66" s="831">
        <v>58.77</v>
      </c>
      <c r="K66" s="827">
        <v>1</v>
      </c>
      <c r="L66" s="831">
        <v>1</v>
      </c>
      <c r="M66" s="832">
        <v>58.77</v>
      </c>
    </row>
    <row r="67" spans="1:13" ht="14.45" customHeight="1" x14ac:dyDescent="0.2">
      <c r="A67" s="821" t="s">
        <v>1123</v>
      </c>
      <c r="B67" s="822" t="s">
        <v>1089</v>
      </c>
      <c r="C67" s="822" t="s">
        <v>1099</v>
      </c>
      <c r="D67" s="822" t="s">
        <v>940</v>
      </c>
      <c r="E67" s="822" t="s">
        <v>934</v>
      </c>
      <c r="F67" s="831">
        <v>14</v>
      </c>
      <c r="G67" s="831">
        <v>4127.34</v>
      </c>
      <c r="H67" s="827">
        <v>1</v>
      </c>
      <c r="I67" s="831"/>
      <c r="J67" s="831"/>
      <c r="K67" s="827">
        <v>0</v>
      </c>
      <c r="L67" s="831">
        <v>14</v>
      </c>
      <c r="M67" s="832">
        <v>4127.34</v>
      </c>
    </row>
    <row r="68" spans="1:13" ht="14.45" customHeight="1" x14ac:dyDescent="0.2">
      <c r="A68" s="821" t="s">
        <v>1124</v>
      </c>
      <c r="B68" s="822" t="s">
        <v>1004</v>
      </c>
      <c r="C68" s="822" t="s">
        <v>1446</v>
      </c>
      <c r="D68" s="822" t="s">
        <v>636</v>
      </c>
      <c r="E68" s="822" t="s">
        <v>637</v>
      </c>
      <c r="F68" s="831">
        <v>2</v>
      </c>
      <c r="G68" s="831">
        <v>0</v>
      </c>
      <c r="H68" s="827"/>
      <c r="I68" s="831"/>
      <c r="J68" s="831"/>
      <c r="K68" s="827"/>
      <c r="L68" s="831">
        <v>2</v>
      </c>
      <c r="M68" s="832">
        <v>0</v>
      </c>
    </row>
    <row r="69" spans="1:13" ht="14.45" customHeight="1" x14ac:dyDescent="0.2">
      <c r="A69" s="821" t="s">
        <v>1124</v>
      </c>
      <c r="B69" s="822" t="s">
        <v>1841</v>
      </c>
      <c r="C69" s="822" t="s">
        <v>1492</v>
      </c>
      <c r="D69" s="822" t="s">
        <v>1493</v>
      </c>
      <c r="E69" s="822" t="s">
        <v>1494</v>
      </c>
      <c r="F69" s="831"/>
      <c r="G69" s="831"/>
      <c r="H69" s="827">
        <v>0</v>
      </c>
      <c r="I69" s="831">
        <v>3</v>
      </c>
      <c r="J69" s="831">
        <v>463.08000000000004</v>
      </c>
      <c r="K69" s="827">
        <v>1</v>
      </c>
      <c r="L69" s="831">
        <v>3</v>
      </c>
      <c r="M69" s="832">
        <v>463.08000000000004</v>
      </c>
    </row>
    <row r="70" spans="1:13" ht="14.45" customHeight="1" x14ac:dyDescent="0.2">
      <c r="A70" s="821" t="s">
        <v>1124</v>
      </c>
      <c r="B70" s="822" t="s">
        <v>1041</v>
      </c>
      <c r="C70" s="822" t="s">
        <v>1274</v>
      </c>
      <c r="D70" s="822" t="s">
        <v>1275</v>
      </c>
      <c r="E70" s="822" t="s">
        <v>1273</v>
      </c>
      <c r="F70" s="831"/>
      <c r="G70" s="831"/>
      <c r="H70" s="827">
        <v>0</v>
      </c>
      <c r="I70" s="831">
        <v>3</v>
      </c>
      <c r="J70" s="831">
        <v>144.03</v>
      </c>
      <c r="K70" s="827">
        <v>1</v>
      </c>
      <c r="L70" s="831">
        <v>3</v>
      </c>
      <c r="M70" s="832">
        <v>144.03</v>
      </c>
    </row>
    <row r="71" spans="1:13" ht="14.45" customHeight="1" x14ac:dyDescent="0.2">
      <c r="A71" s="821" t="s">
        <v>1124</v>
      </c>
      <c r="B71" s="822" t="s">
        <v>1842</v>
      </c>
      <c r="C71" s="822" t="s">
        <v>1145</v>
      </c>
      <c r="D71" s="822" t="s">
        <v>1146</v>
      </c>
      <c r="E71" s="822" t="s">
        <v>1147</v>
      </c>
      <c r="F71" s="831"/>
      <c r="G71" s="831"/>
      <c r="H71" s="827">
        <v>0</v>
      </c>
      <c r="I71" s="831">
        <v>2</v>
      </c>
      <c r="J71" s="831">
        <v>112.12</v>
      </c>
      <c r="K71" s="827">
        <v>1</v>
      </c>
      <c r="L71" s="831">
        <v>2</v>
      </c>
      <c r="M71" s="832">
        <v>112.12</v>
      </c>
    </row>
    <row r="72" spans="1:13" ht="14.45" customHeight="1" x14ac:dyDescent="0.2">
      <c r="A72" s="821" t="s">
        <v>1124</v>
      </c>
      <c r="B72" s="822" t="s">
        <v>1067</v>
      </c>
      <c r="C72" s="822" t="s">
        <v>1222</v>
      </c>
      <c r="D72" s="822" t="s">
        <v>855</v>
      </c>
      <c r="E72" s="822" t="s">
        <v>1223</v>
      </c>
      <c r="F72" s="831"/>
      <c r="G72" s="831"/>
      <c r="H72" s="827"/>
      <c r="I72" s="831">
        <v>1</v>
      </c>
      <c r="J72" s="831">
        <v>0</v>
      </c>
      <c r="K72" s="827"/>
      <c r="L72" s="831">
        <v>1</v>
      </c>
      <c r="M72" s="832">
        <v>0</v>
      </c>
    </row>
    <row r="73" spans="1:13" ht="14.45" customHeight="1" x14ac:dyDescent="0.2">
      <c r="A73" s="821" t="s">
        <v>1124</v>
      </c>
      <c r="B73" s="822" t="s">
        <v>1835</v>
      </c>
      <c r="C73" s="822" t="s">
        <v>1487</v>
      </c>
      <c r="D73" s="822" t="s">
        <v>1488</v>
      </c>
      <c r="E73" s="822" t="s">
        <v>1489</v>
      </c>
      <c r="F73" s="831"/>
      <c r="G73" s="831"/>
      <c r="H73" s="827"/>
      <c r="I73" s="831">
        <v>2</v>
      </c>
      <c r="J73" s="831">
        <v>0</v>
      </c>
      <c r="K73" s="827"/>
      <c r="L73" s="831">
        <v>2</v>
      </c>
      <c r="M73" s="832">
        <v>0</v>
      </c>
    </row>
    <row r="74" spans="1:13" ht="14.45" customHeight="1" x14ac:dyDescent="0.2">
      <c r="A74" s="821" t="s">
        <v>1124</v>
      </c>
      <c r="B74" s="822" t="s">
        <v>1081</v>
      </c>
      <c r="C74" s="822" t="s">
        <v>1083</v>
      </c>
      <c r="D74" s="822" t="s">
        <v>901</v>
      </c>
      <c r="E74" s="822" t="s">
        <v>902</v>
      </c>
      <c r="F74" s="831"/>
      <c r="G74" s="831"/>
      <c r="H74" s="827">
        <v>0</v>
      </c>
      <c r="I74" s="831">
        <v>4</v>
      </c>
      <c r="J74" s="831">
        <v>255</v>
      </c>
      <c r="K74" s="827">
        <v>1</v>
      </c>
      <c r="L74" s="831">
        <v>4</v>
      </c>
      <c r="M74" s="832">
        <v>255</v>
      </c>
    </row>
    <row r="75" spans="1:13" ht="14.45" customHeight="1" x14ac:dyDescent="0.2">
      <c r="A75" s="821" t="s">
        <v>1124</v>
      </c>
      <c r="B75" s="822" t="s">
        <v>1089</v>
      </c>
      <c r="C75" s="822" t="s">
        <v>1396</v>
      </c>
      <c r="D75" s="822" t="s">
        <v>1397</v>
      </c>
      <c r="E75" s="822" t="s">
        <v>1398</v>
      </c>
      <c r="F75" s="831"/>
      <c r="G75" s="831"/>
      <c r="H75" s="827">
        <v>0</v>
      </c>
      <c r="I75" s="831">
        <v>1956</v>
      </c>
      <c r="J75" s="831">
        <v>141360.12</v>
      </c>
      <c r="K75" s="827">
        <v>1</v>
      </c>
      <c r="L75" s="831">
        <v>1956</v>
      </c>
      <c r="M75" s="832">
        <v>141360.12</v>
      </c>
    </row>
    <row r="76" spans="1:13" ht="14.45" customHeight="1" x14ac:dyDescent="0.2">
      <c r="A76" s="821" t="s">
        <v>1124</v>
      </c>
      <c r="B76" s="822" t="s">
        <v>1089</v>
      </c>
      <c r="C76" s="822" t="s">
        <v>1498</v>
      </c>
      <c r="D76" s="822" t="s">
        <v>1410</v>
      </c>
      <c r="E76" s="822" t="s">
        <v>1398</v>
      </c>
      <c r="F76" s="831"/>
      <c r="G76" s="831"/>
      <c r="H76" s="827">
        <v>0</v>
      </c>
      <c r="I76" s="831">
        <v>8</v>
      </c>
      <c r="J76" s="831">
        <v>578.16</v>
      </c>
      <c r="K76" s="827">
        <v>1</v>
      </c>
      <c r="L76" s="831">
        <v>8</v>
      </c>
      <c r="M76" s="832">
        <v>578.16</v>
      </c>
    </row>
    <row r="77" spans="1:13" ht="14.45" customHeight="1" x14ac:dyDescent="0.2">
      <c r="A77" s="821" t="s">
        <v>1124</v>
      </c>
      <c r="B77" s="822" t="s">
        <v>1089</v>
      </c>
      <c r="C77" s="822" t="s">
        <v>1497</v>
      </c>
      <c r="D77" s="822" t="s">
        <v>1412</v>
      </c>
      <c r="E77" s="822" t="s">
        <v>1398</v>
      </c>
      <c r="F77" s="831"/>
      <c r="G77" s="831"/>
      <c r="H77" s="827">
        <v>0</v>
      </c>
      <c r="I77" s="831">
        <v>8</v>
      </c>
      <c r="J77" s="831">
        <v>578.16</v>
      </c>
      <c r="K77" s="827">
        <v>1</v>
      </c>
      <c r="L77" s="831">
        <v>8</v>
      </c>
      <c r="M77" s="832">
        <v>578.16</v>
      </c>
    </row>
    <row r="78" spans="1:13" ht="14.45" customHeight="1" x14ac:dyDescent="0.2">
      <c r="A78" s="821" t="s">
        <v>1124</v>
      </c>
      <c r="B78" s="822" t="s">
        <v>1089</v>
      </c>
      <c r="C78" s="822" t="s">
        <v>1499</v>
      </c>
      <c r="D78" s="822" t="s">
        <v>1406</v>
      </c>
      <c r="E78" s="822" t="s">
        <v>1398</v>
      </c>
      <c r="F78" s="831"/>
      <c r="G78" s="831"/>
      <c r="H78" s="827">
        <v>0</v>
      </c>
      <c r="I78" s="831">
        <v>8</v>
      </c>
      <c r="J78" s="831">
        <v>578.16</v>
      </c>
      <c r="K78" s="827">
        <v>1</v>
      </c>
      <c r="L78" s="831">
        <v>8</v>
      </c>
      <c r="M78" s="832">
        <v>578.16</v>
      </c>
    </row>
    <row r="79" spans="1:13" ht="14.45" customHeight="1" x14ac:dyDescent="0.2">
      <c r="A79" s="821" t="s">
        <v>1124</v>
      </c>
      <c r="B79" s="822" t="s">
        <v>1089</v>
      </c>
      <c r="C79" s="822" t="s">
        <v>1500</v>
      </c>
      <c r="D79" s="822" t="s">
        <v>1414</v>
      </c>
      <c r="E79" s="822" t="s">
        <v>1398</v>
      </c>
      <c r="F79" s="831"/>
      <c r="G79" s="831"/>
      <c r="H79" s="827">
        <v>0</v>
      </c>
      <c r="I79" s="831">
        <v>72</v>
      </c>
      <c r="J79" s="831">
        <v>5203.4399999999996</v>
      </c>
      <c r="K79" s="827">
        <v>1</v>
      </c>
      <c r="L79" s="831">
        <v>72</v>
      </c>
      <c r="M79" s="832">
        <v>5203.4399999999996</v>
      </c>
    </row>
    <row r="80" spans="1:13" ht="14.45" customHeight="1" x14ac:dyDescent="0.2">
      <c r="A80" s="821" t="s">
        <v>1124</v>
      </c>
      <c r="B80" s="822" t="s">
        <v>1089</v>
      </c>
      <c r="C80" s="822" t="s">
        <v>1402</v>
      </c>
      <c r="D80" s="822" t="s">
        <v>1403</v>
      </c>
      <c r="E80" s="822" t="s">
        <v>1401</v>
      </c>
      <c r="F80" s="831"/>
      <c r="G80" s="831"/>
      <c r="H80" s="827">
        <v>0</v>
      </c>
      <c r="I80" s="831">
        <v>35</v>
      </c>
      <c r="J80" s="831">
        <v>4743.8999999999996</v>
      </c>
      <c r="K80" s="827">
        <v>1</v>
      </c>
      <c r="L80" s="831">
        <v>35</v>
      </c>
      <c r="M80" s="832">
        <v>4743.8999999999996</v>
      </c>
    </row>
    <row r="81" spans="1:13" ht="14.45" customHeight="1" x14ac:dyDescent="0.2">
      <c r="A81" s="821" t="s">
        <v>1124</v>
      </c>
      <c r="B81" s="822" t="s">
        <v>1089</v>
      </c>
      <c r="C81" s="822" t="s">
        <v>1399</v>
      </c>
      <c r="D81" s="822" t="s">
        <v>1400</v>
      </c>
      <c r="E81" s="822" t="s">
        <v>1401</v>
      </c>
      <c r="F81" s="831"/>
      <c r="G81" s="831"/>
      <c r="H81" s="827">
        <v>0</v>
      </c>
      <c r="I81" s="831">
        <v>35</v>
      </c>
      <c r="J81" s="831">
        <v>4743.8999999999996</v>
      </c>
      <c r="K81" s="827">
        <v>1</v>
      </c>
      <c r="L81" s="831">
        <v>35</v>
      </c>
      <c r="M81" s="832">
        <v>4743.8999999999996</v>
      </c>
    </row>
    <row r="82" spans="1:13" ht="14.45" customHeight="1" x14ac:dyDescent="0.2">
      <c r="A82" s="821" t="s">
        <v>1124</v>
      </c>
      <c r="B82" s="822" t="s">
        <v>1089</v>
      </c>
      <c r="C82" s="822" t="s">
        <v>1100</v>
      </c>
      <c r="D82" s="822" t="s">
        <v>922</v>
      </c>
      <c r="E82" s="822" t="s">
        <v>923</v>
      </c>
      <c r="F82" s="831">
        <v>6</v>
      </c>
      <c r="G82" s="831">
        <v>15815.819999999998</v>
      </c>
      <c r="H82" s="827">
        <v>1</v>
      </c>
      <c r="I82" s="831"/>
      <c r="J82" s="831"/>
      <c r="K82" s="827">
        <v>0</v>
      </c>
      <c r="L82" s="831">
        <v>6</v>
      </c>
      <c r="M82" s="832">
        <v>15815.819999999998</v>
      </c>
    </row>
    <row r="83" spans="1:13" ht="14.45" customHeight="1" x14ac:dyDescent="0.2">
      <c r="A83" s="821" t="s">
        <v>1124</v>
      </c>
      <c r="B83" s="822" t="s">
        <v>1089</v>
      </c>
      <c r="C83" s="822" t="s">
        <v>1099</v>
      </c>
      <c r="D83" s="822" t="s">
        <v>940</v>
      </c>
      <c r="E83" s="822" t="s">
        <v>934</v>
      </c>
      <c r="F83" s="831">
        <v>25</v>
      </c>
      <c r="G83" s="831">
        <v>7370.25</v>
      </c>
      <c r="H83" s="827">
        <v>1</v>
      </c>
      <c r="I83" s="831"/>
      <c r="J83" s="831"/>
      <c r="K83" s="827">
        <v>0</v>
      </c>
      <c r="L83" s="831">
        <v>25</v>
      </c>
      <c r="M83" s="832">
        <v>7370.25</v>
      </c>
    </row>
    <row r="84" spans="1:13" ht="14.45" customHeight="1" x14ac:dyDescent="0.2">
      <c r="A84" s="821" t="s">
        <v>1124</v>
      </c>
      <c r="B84" s="822" t="s">
        <v>1089</v>
      </c>
      <c r="C84" s="822" t="s">
        <v>1501</v>
      </c>
      <c r="D84" s="822" t="s">
        <v>1502</v>
      </c>
      <c r="E84" s="822" t="s">
        <v>934</v>
      </c>
      <c r="F84" s="831">
        <v>1</v>
      </c>
      <c r="G84" s="831">
        <v>294.81</v>
      </c>
      <c r="H84" s="827">
        <v>1</v>
      </c>
      <c r="I84" s="831"/>
      <c r="J84" s="831"/>
      <c r="K84" s="827">
        <v>0</v>
      </c>
      <c r="L84" s="831">
        <v>1</v>
      </c>
      <c r="M84" s="832">
        <v>294.81</v>
      </c>
    </row>
    <row r="85" spans="1:13" ht="14.45" customHeight="1" x14ac:dyDescent="0.2">
      <c r="A85" s="821" t="s">
        <v>1124</v>
      </c>
      <c r="B85" s="822" t="s">
        <v>1089</v>
      </c>
      <c r="C85" s="822" t="s">
        <v>1503</v>
      </c>
      <c r="D85" s="822" t="s">
        <v>1504</v>
      </c>
      <c r="E85" s="822" t="s">
        <v>1505</v>
      </c>
      <c r="F85" s="831">
        <v>18</v>
      </c>
      <c r="G85" s="831">
        <v>6252.3000000000011</v>
      </c>
      <c r="H85" s="827">
        <v>1</v>
      </c>
      <c r="I85" s="831"/>
      <c r="J85" s="831"/>
      <c r="K85" s="827">
        <v>0</v>
      </c>
      <c r="L85" s="831">
        <v>18</v>
      </c>
      <c r="M85" s="832">
        <v>6252.3000000000011</v>
      </c>
    </row>
    <row r="86" spans="1:13" ht="14.45" customHeight="1" x14ac:dyDescent="0.2">
      <c r="A86" s="821" t="s">
        <v>1124</v>
      </c>
      <c r="B86" s="822" t="s">
        <v>1089</v>
      </c>
      <c r="C86" s="822" t="s">
        <v>1506</v>
      </c>
      <c r="D86" s="822" t="s">
        <v>1507</v>
      </c>
      <c r="E86" s="822" t="s">
        <v>1092</v>
      </c>
      <c r="F86" s="831">
        <v>10</v>
      </c>
      <c r="G86" s="831">
        <v>2948.1</v>
      </c>
      <c r="H86" s="827">
        <v>1</v>
      </c>
      <c r="I86" s="831"/>
      <c r="J86" s="831"/>
      <c r="K86" s="827">
        <v>0</v>
      </c>
      <c r="L86" s="831">
        <v>10</v>
      </c>
      <c r="M86" s="832">
        <v>2948.1</v>
      </c>
    </row>
    <row r="87" spans="1:13" ht="14.45" customHeight="1" x14ac:dyDescent="0.2">
      <c r="A87" s="821" t="s">
        <v>1127</v>
      </c>
      <c r="B87" s="822" t="s">
        <v>1832</v>
      </c>
      <c r="C87" s="822" t="s">
        <v>1635</v>
      </c>
      <c r="D87" s="822" t="s">
        <v>1636</v>
      </c>
      <c r="E87" s="822" t="s">
        <v>1637</v>
      </c>
      <c r="F87" s="831"/>
      <c r="G87" s="831"/>
      <c r="H87" s="827">
        <v>0</v>
      </c>
      <c r="I87" s="831">
        <v>1</v>
      </c>
      <c r="J87" s="831">
        <v>48.89</v>
      </c>
      <c r="K87" s="827">
        <v>1</v>
      </c>
      <c r="L87" s="831">
        <v>1</v>
      </c>
      <c r="M87" s="832">
        <v>48.89</v>
      </c>
    </row>
    <row r="88" spans="1:13" ht="14.45" customHeight="1" x14ac:dyDescent="0.2">
      <c r="A88" s="821" t="s">
        <v>1127</v>
      </c>
      <c r="B88" s="822" t="s">
        <v>1842</v>
      </c>
      <c r="C88" s="822" t="s">
        <v>1145</v>
      </c>
      <c r="D88" s="822" t="s">
        <v>1146</v>
      </c>
      <c r="E88" s="822" t="s">
        <v>1147</v>
      </c>
      <c r="F88" s="831"/>
      <c r="G88" s="831"/>
      <c r="H88" s="827">
        <v>0</v>
      </c>
      <c r="I88" s="831">
        <v>1</v>
      </c>
      <c r="J88" s="831">
        <v>119.7</v>
      </c>
      <c r="K88" s="827">
        <v>1</v>
      </c>
      <c r="L88" s="831">
        <v>1</v>
      </c>
      <c r="M88" s="832">
        <v>119.7</v>
      </c>
    </row>
    <row r="89" spans="1:13" ht="14.45" customHeight="1" x14ac:dyDescent="0.2">
      <c r="A89" s="821" t="s">
        <v>1127</v>
      </c>
      <c r="B89" s="822" t="s">
        <v>1067</v>
      </c>
      <c r="C89" s="822" t="s">
        <v>1222</v>
      </c>
      <c r="D89" s="822" t="s">
        <v>855</v>
      </c>
      <c r="E89" s="822" t="s">
        <v>1223</v>
      </c>
      <c r="F89" s="831"/>
      <c r="G89" s="831"/>
      <c r="H89" s="827"/>
      <c r="I89" s="831">
        <v>5</v>
      </c>
      <c r="J89" s="831">
        <v>0</v>
      </c>
      <c r="K89" s="827"/>
      <c r="L89" s="831">
        <v>5</v>
      </c>
      <c r="M89" s="832">
        <v>0</v>
      </c>
    </row>
    <row r="90" spans="1:13" ht="14.45" customHeight="1" x14ac:dyDescent="0.2">
      <c r="A90" s="821" t="s">
        <v>1127</v>
      </c>
      <c r="B90" s="822" t="s">
        <v>1089</v>
      </c>
      <c r="C90" s="822" t="s">
        <v>1100</v>
      </c>
      <c r="D90" s="822" t="s">
        <v>922</v>
      </c>
      <c r="E90" s="822" t="s">
        <v>923</v>
      </c>
      <c r="F90" s="831">
        <v>7</v>
      </c>
      <c r="G90" s="831">
        <v>18451.789999999997</v>
      </c>
      <c r="H90" s="827">
        <v>1</v>
      </c>
      <c r="I90" s="831"/>
      <c r="J90" s="831"/>
      <c r="K90" s="827">
        <v>0</v>
      </c>
      <c r="L90" s="831">
        <v>7</v>
      </c>
      <c r="M90" s="832">
        <v>18451.789999999997</v>
      </c>
    </row>
    <row r="91" spans="1:13" ht="14.45" customHeight="1" x14ac:dyDescent="0.2">
      <c r="A91" s="821" t="s">
        <v>1127</v>
      </c>
      <c r="B91" s="822" t="s">
        <v>1089</v>
      </c>
      <c r="C91" s="822" t="s">
        <v>1099</v>
      </c>
      <c r="D91" s="822" t="s">
        <v>940</v>
      </c>
      <c r="E91" s="822" t="s">
        <v>934</v>
      </c>
      <c r="F91" s="831">
        <v>17</v>
      </c>
      <c r="G91" s="831">
        <v>5011.7700000000004</v>
      </c>
      <c r="H91" s="827">
        <v>1</v>
      </c>
      <c r="I91" s="831"/>
      <c r="J91" s="831"/>
      <c r="K91" s="827">
        <v>0</v>
      </c>
      <c r="L91" s="831">
        <v>17</v>
      </c>
      <c r="M91" s="832">
        <v>5011.7700000000004</v>
      </c>
    </row>
    <row r="92" spans="1:13" ht="14.45" customHeight="1" x14ac:dyDescent="0.2">
      <c r="A92" s="821" t="s">
        <v>1127</v>
      </c>
      <c r="B92" s="822" t="s">
        <v>1089</v>
      </c>
      <c r="C92" s="822" t="s">
        <v>1662</v>
      </c>
      <c r="D92" s="822" t="s">
        <v>1663</v>
      </c>
      <c r="E92" s="822" t="s">
        <v>1407</v>
      </c>
      <c r="F92" s="831"/>
      <c r="G92" s="831"/>
      <c r="H92" s="827">
        <v>0</v>
      </c>
      <c r="I92" s="831">
        <v>1</v>
      </c>
      <c r="J92" s="831">
        <v>176.46</v>
      </c>
      <c r="K92" s="827">
        <v>1</v>
      </c>
      <c r="L92" s="831">
        <v>1</v>
      </c>
      <c r="M92" s="832">
        <v>176.46</v>
      </c>
    </row>
    <row r="93" spans="1:13" ht="14.45" customHeight="1" x14ac:dyDescent="0.2">
      <c r="A93" s="821" t="s">
        <v>1127</v>
      </c>
      <c r="B93" s="822" t="s">
        <v>1089</v>
      </c>
      <c r="C93" s="822" t="s">
        <v>1664</v>
      </c>
      <c r="D93" s="822" t="s">
        <v>1665</v>
      </c>
      <c r="E93" s="822" t="s">
        <v>1407</v>
      </c>
      <c r="F93" s="831"/>
      <c r="G93" s="831"/>
      <c r="H93" s="827">
        <v>0</v>
      </c>
      <c r="I93" s="831">
        <v>2</v>
      </c>
      <c r="J93" s="831">
        <v>352.92</v>
      </c>
      <c r="K93" s="827">
        <v>1</v>
      </c>
      <c r="L93" s="831">
        <v>2</v>
      </c>
      <c r="M93" s="832">
        <v>352.92</v>
      </c>
    </row>
    <row r="94" spans="1:13" ht="14.45" customHeight="1" x14ac:dyDescent="0.2">
      <c r="A94" s="821" t="s">
        <v>1127</v>
      </c>
      <c r="B94" s="822" t="s">
        <v>1089</v>
      </c>
      <c r="C94" s="822" t="s">
        <v>1666</v>
      </c>
      <c r="D94" s="822" t="s">
        <v>1667</v>
      </c>
      <c r="E94" s="822" t="s">
        <v>1407</v>
      </c>
      <c r="F94" s="831"/>
      <c r="G94" s="831"/>
      <c r="H94" s="827">
        <v>0</v>
      </c>
      <c r="I94" s="831">
        <v>2</v>
      </c>
      <c r="J94" s="831">
        <v>352.92</v>
      </c>
      <c r="K94" s="827">
        <v>1</v>
      </c>
      <c r="L94" s="831">
        <v>2</v>
      </c>
      <c r="M94" s="832">
        <v>352.92</v>
      </c>
    </row>
    <row r="95" spans="1:13" ht="14.45" customHeight="1" x14ac:dyDescent="0.2">
      <c r="A95" s="821" t="s">
        <v>1127</v>
      </c>
      <c r="B95" s="822" t="s">
        <v>1089</v>
      </c>
      <c r="C95" s="822" t="s">
        <v>1668</v>
      </c>
      <c r="D95" s="822" t="s">
        <v>1669</v>
      </c>
      <c r="E95" s="822" t="s">
        <v>1407</v>
      </c>
      <c r="F95" s="831"/>
      <c r="G95" s="831"/>
      <c r="H95" s="827">
        <v>0</v>
      </c>
      <c r="I95" s="831">
        <v>2</v>
      </c>
      <c r="J95" s="831">
        <v>352.92</v>
      </c>
      <c r="K95" s="827">
        <v>1</v>
      </c>
      <c r="L95" s="831">
        <v>2</v>
      </c>
      <c r="M95" s="832">
        <v>352.92</v>
      </c>
    </row>
    <row r="96" spans="1:13" ht="14.45" customHeight="1" x14ac:dyDescent="0.2">
      <c r="A96" s="821" t="s">
        <v>1128</v>
      </c>
      <c r="B96" s="822" t="s">
        <v>1089</v>
      </c>
      <c r="C96" s="822" t="s">
        <v>1090</v>
      </c>
      <c r="D96" s="822" t="s">
        <v>926</v>
      </c>
      <c r="E96" s="822" t="s">
        <v>927</v>
      </c>
      <c r="F96" s="831"/>
      <c r="G96" s="831"/>
      <c r="H96" s="827">
        <v>0</v>
      </c>
      <c r="I96" s="831">
        <v>2</v>
      </c>
      <c r="J96" s="831">
        <v>3229.8</v>
      </c>
      <c r="K96" s="827">
        <v>1</v>
      </c>
      <c r="L96" s="831">
        <v>2</v>
      </c>
      <c r="M96" s="832">
        <v>3229.8</v>
      </c>
    </row>
    <row r="97" spans="1:13" ht="14.45" customHeight="1" x14ac:dyDescent="0.2">
      <c r="A97" s="821" t="s">
        <v>1129</v>
      </c>
      <c r="B97" s="822" t="s">
        <v>1081</v>
      </c>
      <c r="C97" s="822" t="s">
        <v>1083</v>
      </c>
      <c r="D97" s="822" t="s">
        <v>901</v>
      </c>
      <c r="E97" s="822" t="s">
        <v>902</v>
      </c>
      <c r="F97" s="831"/>
      <c r="G97" s="831"/>
      <c r="H97" s="827">
        <v>0</v>
      </c>
      <c r="I97" s="831">
        <v>1</v>
      </c>
      <c r="J97" s="831">
        <v>63.75</v>
      </c>
      <c r="K97" s="827">
        <v>1</v>
      </c>
      <c r="L97" s="831">
        <v>1</v>
      </c>
      <c r="M97" s="832">
        <v>63.75</v>
      </c>
    </row>
    <row r="98" spans="1:13" ht="14.45" customHeight="1" x14ac:dyDescent="0.2">
      <c r="A98" s="821" t="s">
        <v>1129</v>
      </c>
      <c r="B98" s="822" t="s">
        <v>1081</v>
      </c>
      <c r="C98" s="822" t="s">
        <v>1548</v>
      </c>
      <c r="D98" s="822" t="s">
        <v>1549</v>
      </c>
      <c r="E98" s="822" t="s">
        <v>1550</v>
      </c>
      <c r="F98" s="831">
        <v>1</v>
      </c>
      <c r="G98" s="831">
        <v>25.5</v>
      </c>
      <c r="H98" s="827">
        <v>1</v>
      </c>
      <c r="I98" s="831"/>
      <c r="J98" s="831"/>
      <c r="K98" s="827">
        <v>0</v>
      </c>
      <c r="L98" s="831">
        <v>1</v>
      </c>
      <c r="M98" s="832">
        <v>25.5</v>
      </c>
    </row>
    <row r="99" spans="1:13" ht="14.45" customHeight="1" x14ac:dyDescent="0.2">
      <c r="A99" s="821" t="s">
        <v>1129</v>
      </c>
      <c r="B99" s="822" t="s">
        <v>1089</v>
      </c>
      <c r="C99" s="822" t="s">
        <v>1498</v>
      </c>
      <c r="D99" s="822" t="s">
        <v>1410</v>
      </c>
      <c r="E99" s="822" t="s">
        <v>1398</v>
      </c>
      <c r="F99" s="831"/>
      <c r="G99" s="831"/>
      <c r="H99" s="827">
        <v>0</v>
      </c>
      <c r="I99" s="831">
        <v>25</v>
      </c>
      <c r="J99" s="831">
        <v>1806.75</v>
      </c>
      <c r="K99" s="827">
        <v>1</v>
      </c>
      <c r="L99" s="831">
        <v>25</v>
      </c>
      <c r="M99" s="832">
        <v>1806.75</v>
      </c>
    </row>
    <row r="100" spans="1:13" ht="14.45" customHeight="1" x14ac:dyDescent="0.2">
      <c r="A100" s="821" t="s">
        <v>1129</v>
      </c>
      <c r="B100" s="822" t="s">
        <v>1089</v>
      </c>
      <c r="C100" s="822" t="s">
        <v>1497</v>
      </c>
      <c r="D100" s="822" t="s">
        <v>1412</v>
      </c>
      <c r="E100" s="822" t="s">
        <v>1398</v>
      </c>
      <c r="F100" s="831"/>
      <c r="G100" s="831"/>
      <c r="H100" s="827">
        <v>0</v>
      </c>
      <c r="I100" s="831">
        <v>25</v>
      </c>
      <c r="J100" s="831">
        <v>1806.75</v>
      </c>
      <c r="K100" s="827">
        <v>1</v>
      </c>
      <c r="L100" s="831">
        <v>25</v>
      </c>
      <c r="M100" s="832">
        <v>1806.75</v>
      </c>
    </row>
    <row r="101" spans="1:13" ht="14.45" customHeight="1" x14ac:dyDescent="0.2">
      <c r="A101" s="821" t="s">
        <v>1129</v>
      </c>
      <c r="B101" s="822" t="s">
        <v>1089</v>
      </c>
      <c r="C101" s="822" t="s">
        <v>1499</v>
      </c>
      <c r="D101" s="822" t="s">
        <v>1406</v>
      </c>
      <c r="E101" s="822" t="s">
        <v>1398</v>
      </c>
      <c r="F101" s="831"/>
      <c r="G101" s="831"/>
      <c r="H101" s="827">
        <v>0</v>
      </c>
      <c r="I101" s="831">
        <v>25</v>
      </c>
      <c r="J101" s="831">
        <v>1806.75</v>
      </c>
      <c r="K101" s="827">
        <v>1</v>
      </c>
      <c r="L101" s="831">
        <v>25</v>
      </c>
      <c r="M101" s="832">
        <v>1806.75</v>
      </c>
    </row>
    <row r="102" spans="1:13" ht="14.45" customHeight="1" x14ac:dyDescent="0.2">
      <c r="A102" s="821" t="s">
        <v>1129</v>
      </c>
      <c r="B102" s="822" t="s">
        <v>1089</v>
      </c>
      <c r="C102" s="822" t="s">
        <v>1500</v>
      </c>
      <c r="D102" s="822" t="s">
        <v>1414</v>
      </c>
      <c r="E102" s="822" t="s">
        <v>1398</v>
      </c>
      <c r="F102" s="831"/>
      <c r="G102" s="831"/>
      <c r="H102" s="827">
        <v>0</v>
      </c>
      <c r="I102" s="831">
        <v>10</v>
      </c>
      <c r="J102" s="831">
        <v>722.69999999999993</v>
      </c>
      <c r="K102" s="827">
        <v>1</v>
      </c>
      <c r="L102" s="831">
        <v>10</v>
      </c>
      <c r="M102" s="832">
        <v>722.69999999999993</v>
      </c>
    </row>
    <row r="103" spans="1:13" ht="14.45" customHeight="1" x14ac:dyDescent="0.2">
      <c r="A103" s="821" t="s">
        <v>1129</v>
      </c>
      <c r="B103" s="822" t="s">
        <v>1089</v>
      </c>
      <c r="C103" s="822" t="s">
        <v>1100</v>
      </c>
      <c r="D103" s="822" t="s">
        <v>922</v>
      </c>
      <c r="E103" s="822" t="s">
        <v>923</v>
      </c>
      <c r="F103" s="831">
        <v>41</v>
      </c>
      <c r="G103" s="831">
        <v>108074.77</v>
      </c>
      <c r="H103" s="827">
        <v>1</v>
      </c>
      <c r="I103" s="831"/>
      <c r="J103" s="831"/>
      <c r="K103" s="827">
        <v>0</v>
      </c>
      <c r="L103" s="831">
        <v>41</v>
      </c>
      <c r="M103" s="832">
        <v>108074.77</v>
      </c>
    </row>
    <row r="104" spans="1:13" ht="14.45" customHeight="1" thickBot="1" x14ac:dyDescent="0.25">
      <c r="A104" s="813" t="s">
        <v>1129</v>
      </c>
      <c r="B104" s="814" t="s">
        <v>1089</v>
      </c>
      <c r="C104" s="814" t="s">
        <v>1099</v>
      </c>
      <c r="D104" s="814" t="s">
        <v>940</v>
      </c>
      <c r="E104" s="814" t="s">
        <v>934</v>
      </c>
      <c r="F104" s="833">
        <v>11</v>
      </c>
      <c r="G104" s="833">
        <v>3242.91</v>
      </c>
      <c r="H104" s="819">
        <v>1</v>
      </c>
      <c r="I104" s="833"/>
      <c r="J104" s="833"/>
      <c r="K104" s="819">
        <v>0</v>
      </c>
      <c r="L104" s="833">
        <v>11</v>
      </c>
      <c r="M104" s="834">
        <v>3242.91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A982D04-8820-4A5D-A67D-8E12CBEC6C6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582</v>
      </c>
      <c r="B5" s="712" t="s">
        <v>583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582</v>
      </c>
      <c r="B6" s="712" t="s">
        <v>1858</v>
      </c>
      <c r="C6" s="713">
        <v>595.85948999999994</v>
      </c>
      <c r="D6" s="713">
        <v>625.71343999999999</v>
      </c>
      <c r="E6" s="713"/>
      <c r="F6" s="713">
        <v>629.49928</v>
      </c>
      <c r="G6" s="713">
        <v>0</v>
      </c>
      <c r="H6" s="713">
        <v>629.49928</v>
      </c>
      <c r="I6" s="714" t="s">
        <v>329</v>
      </c>
      <c r="J6" s="715" t="s">
        <v>1</v>
      </c>
    </row>
    <row r="7" spans="1:10" ht="14.45" customHeight="1" x14ac:dyDescent="0.2">
      <c r="A7" s="711" t="s">
        <v>582</v>
      </c>
      <c r="B7" s="712" t="s">
        <v>1859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582</v>
      </c>
      <c r="B8" s="712" t="s">
        <v>1860</v>
      </c>
      <c r="C8" s="713">
        <v>237.31195000000011</v>
      </c>
      <c r="D8" s="713">
        <v>187.25841999999994</v>
      </c>
      <c r="E8" s="713"/>
      <c r="F8" s="713">
        <v>212.01991000000004</v>
      </c>
      <c r="G8" s="713">
        <v>0</v>
      </c>
      <c r="H8" s="713">
        <v>212.01991000000004</v>
      </c>
      <c r="I8" s="714" t="s">
        <v>329</v>
      </c>
      <c r="J8" s="715" t="s">
        <v>1</v>
      </c>
    </row>
    <row r="9" spans="1:10" ht="14.45" customHeight="1" x14ac:dyDescent="0.2">
      <c r="A9" s="711" t="s">
        <v>582</v>
      </c>
      <c r="B9" s="712" t="s">
        <v>1861</v>
      </c>
      <c r="C9" s="713">
        <v>2731.9780499999988</v>
      </c>
      <c r="D9" s="713">
        <v>2773.4867299999983</v>
      </c>
      <c r="E9" s="713"/>
      <c r="F9" s="713">
        <v>2809.1410900000014</v>
      </c>
      <c r="G9" s="713">
        <v>0</v>
      </c>
      <c r="H9" s="713">
        <v>2809.1410900000014</v>
      </c>
      <c r="I9" s="714" t="s">
        <v>329</v>
      </c>
      <c r="J9" s="715" t="s">
        <v>1</v>
      </c>
    </row>
    <row r="10" spans="1:10" ht="14.45" customHeight="1" x14ac:dyDescent="0.2">
      <c r="A10" s="711" t="s">
        <v>582</v>
      </c>
      <c r="B10" s="712" t="s">
        <v>1862</v>
      </c>
      <c r="C10" s="713">
        <v>33.083530000000003</v>
      </c>
      <c r="D10" s="713">
        <v>24.771300000000004</v>
      </c>
      <c r="E10" s="713"/>
      <c r="F10" s="713">
        <v>20.000400000000003</v>
      </c>
      <c r="G10" s="713">
        <v>0</v>
      </c>
      <c r="H10" s="713">
        <v>20.000400000000003</v>
      </c>
      <c r="I10" s="714" t="s">
        <v>329</v>
      </c>
      <c r="J10" s="715" t="s">
        <v>1</v>
      </c>
    </row>
    <row r="11" spans="1:10" ht="14.45" customHeight="1" x14ac:dyDescent="0.2">
      <c r="A11" s="711" t="s">
        <v>582</v>
      </c>
      <c r="B11" s="712" t="s">
        <v>1863</v>
      </c>
      <c r="C11" s="713">
        <v>5.9822999999999995</v>
      </c>
      <c r="D11" s="713">
        <v>4.1876100000000003</v>
      </c>
      <c r="E11" s="713"/>
      <c r="F11" s="713">
        <v>2.9911500000000002</v>
      </c>
      <c r="G11" s="713">
        <v>0</v>
      </c>
      <c r="H11" s="713">
        <v>2.9911500000000002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582</v>
      </c>
      <c r="B12" s="712" t="s">
        <v>1864</v>
      </c>
      <c r="C12" s="713">
        <v>7.4037400000000009</v>
      </c>
      <c r="D12" s="713">
        <v>5.1708699999999999</v>
      </c>
      <c r="E12" s="713"/>
      <c r="F12" s="713">
        <v>7.39154</v>
      </c>
      <c r="G12" s="713">
        <v>0</v>
      </c>
      <c r="H12" s="713">
        <v>7.39154</v>
      </c>
      <c r="I12" s="714" t="s">
        <v>329</v>
      </c>
      <c r="J12" s="715" t="s">
        <v>1</v>
      </c>
    </row>
    <row r="13" spans="1:10" ht="14.45" customHeight="1" x14ac:dyDescent="0.2">
      <c r="A13" s="711" t="s">
        <v>582</v>
      </c>
      <c r="B13" s="712" t="s">
        <v>1865</v>
      </c>
      <c r="C13" s="713">
        <v>144.63046000000003</v>
      </c>
      <c r="D13" s="713">
        <v>154.25982000000002</v>
      </c>
      <c r="E13" s="713"/>
      <c r="F13" s="713">
        <v>207.20071999999999</v>
      </c>
      <c r="G13" s="713">
        <v>0</v>
      </c>
      <c r="H13" s="713">
        <v>207.20071999999999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582</v>
      </c>
      <c r="B14" s="712" t="s">
        <v>1866</v>
      </c>
      <c r="C14" s="713">
        <v>200.22586999999999</v>
      </c>
      <c r="D14" s="713">
        <v>213.25040000000001</v>
      </c>
      <c r="E14" s="713"/>
      <c r="F14" s="713">
        <v>117.82979999999999</v>
      </c>
      <c r="G14" s="713">
        <v>0</v>
      </c>
      <c r="H14" s="713">
        <v>117.82979999999999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582</v>
      </c>
      <c r="B15" s="712" t="s">
        <v>1867</v>
      </c>
      <c r="C15" s="713">
        <v>299.71931000000001</v>
      </c>
      <c r="D15" s="713">
        <v>195.94073999999998</v>
      </c>
      <c r="E15" s="713"/>
      <c r="F15" s="713">
        <v>331.89764999999994</v>
      </c>
      <c r="G15" s="713">
        <v>0</v>
      </c>
      <c r="H15" s="713">
        <v>331.89764999999994</v>
      </c>
      <c r="I15" s="714" t="s">
        <v>329</v>
      </c>
      <c r="J15" s="715" t="s">
        <v>1</v>
      </c>
    </row>
    <row r="16" spans="1:10" ht="14.45" customHeight="1" x14ac:dyDescent="0.2">
      <c r="A16" s="711" t="s">
        <v>582</v>
      </c>
      <c r="B16" s="712" t="s">
        <v>594</v>
      </c>
      <c r="C16" s="713">
        <v>4256.1946999999991</v>
      </c>
      <c r="D16" s="713">
        <v>4184.0393299999978</v>
      </c>
      <c r="E16" s="713"/>
      <c r="F16" s="713">
        <v>4337.9715400000014</v>
      </c>
      <c r="G16" s="713">
        <v>0</v>
      </c>
      <c r="H16" s="713">
        <v>4337.9715400000014</v>
      </c>
      <c r="I16" s="714" t="s">
        <v>329</v>
      </c>
      <c r="J16" s="715" t="s">
        <v>595</v>
      </c>
    </row>
    <row r="18" spans="1:10" ht="14.45" customHeight="1" x14ac:dyDescent="0.2">
      <c r="A18" s="711" t="s">
        <v>582</v>
      </c>
      <c r="B18" s="712" t="s">
        <v>583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596</v>
      </c>
      <c r="B19" s="712" t="s">
        <v>597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596</v>
      </c>
      <c r="B20" s="712" t="s">
        <v>1858</v>
      </c>
      <c r="C20" s="713">
        <v>425.58421999999996</v>
      </c>
      <c r="D20" s="713">
        <v>445.91411000000005</v>
      </c>
      <c r="E20" s="713"/>
      <c r="F20" s="713">
        <v>458.14379000000002</v>
      </c>
      <c r="G20" s="713">
        <v>0</v>
      </c>
      <c r="H20" s="713">
        <v>458.14379000000002</v>
      </c>
      <c r="I20" s="714" t="s">
        <v>329</v>
      </c>
      <c r="J20" s="715" t="s">
        <v>1</v>
      </c>
    </row>
    <row r="21" spans="1:10" ht="14.45" customHeight="1" x14ac:dyDescent="0.2">
      <c r="A21" s="711" t="s">
        <v>596</v>
      </c>
      <c r="B21" s="712" t="s">
        <v>1860</v>
      </c>
      <c r="C21" s="713">
        <v>42.949669999999998</v>
      </c>
      <c r="D21" s="713">
        <v>31.291669999999996</v>
      </c>
      <c r="E21" s="713"/>
      <c r="F21" s="713">
        <v>29.469970000000004</v>
      </c>
      <c r="G21" s="713">
        <v>0</v>
      </c>
      <c r="H21" s="713">
        <v>29.469970000000004</v>
      </c>
      <c r="I21" s="714" t="s">
        <v>329</v>
      </c>
      <c r="J21" s="715" t="s">
        <v>1</v>
      </c>
    </row>
    <row r="22" spans="1:10" ht="14.45" customHeight="1" x14ac:dyDescent="0.2">
      <c r="A22" s="711" t="s">
        <v>596</v>
      </c>
      <c r="B22" s="712" t="s">
        <v>1861</v>
      </c>
      <c r="C22" s="713">
        <v>333.46181999999999</v>
      </c>
      <c r="D22" s="713">
        <v>349.75845999999984</v>
      </c>
      <c r="E22" s="713"/>
      <c r="F22" s="713">
        <v>335.39231999999993</v>
      </c>
      <c r="G22" s="713">
        <v>0</v>
      </c>
      <c r="H22" s="713">
        <v>335.39231999999993</v>
      </c>
      <c r="I22" s="714" t="s">
        <v>329</v>
      </c>
      <c r="J22" s="715" t="s">
        <v>1</v>
      </c>
    </row>
    <row r="23" spans="1:10" ht="14.45" customHeight="1" x14ac:dyDescent="0.2">
      <c r="A23" s="711" t="s">
        <v>596</v>
      </c>
      <c r="B23" s="712" t="s">
        <v>1862</v>
      </c>
      <c r="C23" s="713">
        <v>5.6143999999999998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596</v>
      </c>
      <c r="B24" s="712" t="s">
        <v>1864</v>
      </c>
      <c r="C24" s="713">
        <v>1.6251500000000001</v>
      </c>
      <c r="D24" s="713">
        <v>0.74915999999999994</v>
      </c>
      <c r="E24" s="713"/>
      <c r="F24" s="713">
        <v>0.81352000000000013</v>
      </c>
      <c r="G24" s="713">
        <v>0</v>
      </c>
      <c r="H24" s="713">
        <v>0.81352000000000013</v>
      </c>
      <c r="I24" s="714" t="s">
        <v>329</v>
      </c>
      <c r="J24" s="715" t="s">
        <v>1</v>
      </c>
    </row>
    <row r="25" spans="1:10" ht="14.45" customHeight="1" x14ac:dyDescent="0.2">
      <c r="A25" s="711" t="s">
        <v>596</v>
      </c>
      <c r="B25" s="712" t="s">
        <v>1865</v>
      </c>
      <c r="C25" s="713">
        <v>51.173100000000005</v>
      </c>
      <c r="D25" s="713">
        <v>65.551320000000004</v>
      </c>
      <c r="E25" s="713"/>
      <c r="F25" s="713">
        <v>82.504800000000003</v>
      </c>
      <c r="G25" s="713">
        <v>0</v>
      </c>
      <c r="H25" s="713">
        <v>82.504800000000003</v>
      </c>
      <c r="I25" s="714" t="s">
        <v>329</v>
      </c>
      <c r="J25" s="715" t="s">
        <v>1</v>
      </c>
    </row>
    <row r="26" spans="1:10" ht="14.45" customHeight="1" x14ac:dyDescent="0.2">
      <c r="A26" s="711" t="s">
        <v>596</v>
      </c>
      <c r="B26" s="712" t="s">
        <v>1867</v>
      </c>
      <c r="C26" s="713">
        <v>3.3069299999999999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596</v>
      </c>
      <c r="B27" s="712" t="s">
        <v>598</v>
      </c>
      <c r="C27" s="713">
        <v>863.71528999999987</v>
      </c>
      <c r="D27" s="713">
        <v>893.2647199999999</v>
      </c>
      <c r="E27" s="713"/>
      <c r="F27" s="713">
        <v>906.32439999999997</v>
      </c>
      <c r="G27" s="713">
        <v>0</v>
      </c>
      <c r="H27" s="713">
        <v>906.32439999999997</v>
      </c>
      <c r="I27" s="714" t="s">
        <v>329</v>
      </c>
      <c r="J27" s="715" t="s">
        <v>599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600</v>
      </c>
    </row>
    <row r="29" spans="1:10" ht="14.45" customHeight="1" x14ac:dyDescent="0.2">
      <c r="A29" s="711" t="s">
        <v>601</v>
      </c>
      <c r="B29" s="712" t="s">
        <v>602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601</v>
      </c>
      <c r="B30" s="712" t="s">
        <v>1858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601</v>
      </c>
      <c r="B31" s="712" t="s">
        <v>603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599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600</v>
      </c>
    </row>
    <row r="33" spans="1:10" ht="14.45" customHeight="1" x14ac:dyDescent="0.2">
      <c r="A33" s="711" t="s">
        <v>604</v>
      </c>
      <c r="B33" s="712" t="s">
        <v>605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604</v>
      </c>
      <c r="B34" s="712" t="s">
        <v>1860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604</v>
      </c>
      <c r="B35" s="712" t="s">
        <v>1861</v>
      </c>
      <c r="C35" s="713">
        <v>0.2114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604</v>
      </c>
      <c r="B36" s="712" t="s">
        <v>1864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604</v>
      </c>
      <c r="B37" s="712" t="s">
        <v>1865</v>
      </c>
      <c r="C37" s="713">
        <v>0.35816000000000003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604</v>
      </c>
      <c r="B38" s="712" t="s">
        <v>606</v>
      </c>
      <c r="C38" s="713">
        <v>0.56956000000000007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599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600</v>
      </c>
    </row>
    <row r="40" spans="1:10" ht="14.45" customHeight="1" x14ac:dyDescent="0.2">
      <c r="A40" s="711" t="s">
        <v>607</v>
      </c>
      <c r="B40" s="712" t="s">
        <v>608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607</v>
      </c>
      <c r="B41" s="712" t="s">
        <v>1858</v>
      </c>
      <c r="C41" s="713">
        <v>170.27527000000001</v>
      </c>
      <c r="D41" s="713">
        <v>179.79933</v>
      </c>
      <c r="E41" s="713"/>
      <c r="F41" s="713">
        <v>171.35549</v>
      </c>
      <c r="G41" s="713">
        <v>0</v>
      </c>
      <c r="H41" s="713">
        <v>171.35549</v>
      </c>
      <c r="I41" s="714" t="s">
        <v>329</v>
      </c>
      <c r="J41" s="715" t="s">
        <v>1</v>
      </c>
    </row>
    <row r="42" spans="1:10" ht="14.45" customHeight="1" x14ac:dyDescent="0.2">
      <c r="A42" s="711" t="s">
        <v>607</v>
      </c>
      <c r="B42" s="712" t="s">
        <v>1859</v>
      </c>
      <c r="C42" s="713">
        <v>0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607</v>
      </c>
      <c r="B43" s="712" t="s">
        <v>1860</v>
      </c>
      <c r="C43" s="713">
        <v>194.36228000000011</v>
      </c>
      <c r="D43" s="713">
        <v>155.96674999999996</v>
      </c>
      <c r="E43" s="713"/>
      <c r="F43" s="713">
        <v>182.54994000000005</v>
      </c>
      <c r="G43" s="713">
        <v>0</v>
      </c>
      <c r="H43" s="713">
        <v>182.54994000000005</v>
      </c>
      <c r="I43" s="714" t="s">
        <v>329</v>
      </c>
      <c r="J43" s="715" t="s">
        <v>1</v>
      </c>
    </row>
    <row r="44" spans="1:10" ht="14.45" customHeight="1" x14ac:dyDescent="0.2">
      <c r="A44" s="711" t="s">
        <v>607</v>
      </c>
      <c r="B44" s="712" t="s">
        <v>1861</v>
      </c>
      <c r="C44" s="713">
        <v>2398.3048299999987</v>
      </c>
      <c r="D44" s="713">
        <v>2423.7282699999982</v>
      </c>
      <c r="E44" s="713"/>
      <c r="F44" s="713">
        <v>2473.7487700000015</v>
      </c>
      <c r="G44" s="713">
        <v>0</v>
      </c>
      <c r="H44" s="713">
        <v>2473.7487700000015</v>
      </c>
      <c r="I44" s="714" t="s">
        <v>329</v>
      </c>
      <c r="J44" s="715" t="s">
        <v>1</v>
      </c>
    </row>
    <row r="45" spans="1:10" ht="14.45" customHeight="1" x14ac:dyDescent="0.2">
      <c r="A45" s="711" t="s">
        <v>607</v>
      </c>
      <c r="B45" s="712" t="s">
        <v>1862</v>
      </c>
      <c r="C45" s="713">
        <v>27.469130000000003</v>
      </c>
      <c r="D45" s="713">
        <v>24.771300000000004</v>
      </c>
      <c r="E45" s="713"/>
      <c r="F45" s="713">
        <v>20.000400000000003</v>
      </c>
      <c r="G45" s="713">
        <v>0</v>
      </c>
      <c r="H45" s="713">
        <v>20.000400000000003</v>
      </c>
      <c r="I45" s="714" t="s">
        <v>329</v>
      </c>
      <c r="J45" s="715" t="s">
        <v>1</v>
      </c>
    </row>
    <row r="46" spans="1:10" ht="14.45" customHeight="1" x14ac:dyDescent="0.2">
      <c r="A46" s="711" t="s">
        <v>607</v>
      </c>
      <c r="B46" s="712" t="s">
        <v>1863</v>
      </c>
      <c r="C46" s="713">
        <v>5.9822999999999995</v>
      </c>
      <c r="D46" s="713">
        <v>4.1876100000000003</v>
      </c>
      <c r="E46" s="713"/>
      <c r="F46" s="713">
        <v>2.9911500000000002</v>
      </c>
      <c r="G46" s="713">
        <v>0</v>
      </c>
      <c r="H46" s="713">
        <v>2.9911500000000002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607</v>
      </c>
      <c r="B47" s="712" t="s">
        <v>1864</v>
      </c>
      <c r="C47" s="713">
        <v>5.7785900000000003</v>
      </c>
      <c r="D47" s="713">
        <v>4.42171</v>
      </c>
      <c r="E47" s="713"/>
      <c r="F47" s="713">
        <v>6.5780199999999995</v>
      </c>
      <c r="G47" s="713">
        <v>0</v>
      </c>
      <c r="H47" s="713">
        <v>6.5780199999999995</v>
      </c>
      <c r="I47" s="714" t="s">
        <v>329</v>
      </c>
      <c r="J47" s="715" t="s">
        <v>1</v>
      </c>
    </row>
    <row r="48" spans="1:10" ht="14.45" customHeight="1" x14ac:dyDescent="0.2">
      <c r="A48" s="711" t="s">
        <v>607</v>
      </c>
      <c r="B48" s="712" t="s">
        <v>1865</v>
      </c>
      <c r="C48" s="713">
        <v>93.09920000000001</v>
      </c>
      <c r="D48" s="713">
        <v>88.708500000000015</v>
      </c>
      <c r="E48" s="713"/>
      <c r="F48" s="713">
        <v>124.69592</v>
      </c>
      <c r="G48" s="713">
        <v>0</v>
      </c>
      <c r="H48" s="713">
        <v>124.69592</v>
      </c>
      <c r="I48" s="714" t="s">
        <v>329</v>
      </c>
      <c r="J48" s="715" t="s">
        <v>1</v>
      </c>
    </row>
    <row r="49" spans="1:10" ht="14.45" customHeight="1" x14ac:dyDescent="0.2">
      <c r="A49" s="711" t="s">
        <v>607</v>
      </c>
      <c r="B49" s="712" t="s">
        <v>1866</v>
      </c>
      <c r="C49" s="713">
        <v>200.22586999999999</v>
      </c>
      <c r="D49" s="713">
        <v>213.25040000000001</v>
      </c>
      <c r="E49" s="713"/>
      <c r="F49" s="713">
        <v>117.82979999999999</v>
      </c>
      <c r="G49" s="713">
        <v>0</v>
      </c>
      <c r="H49" s="713">
        <v>117.82979999999999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607</v>
      </c>
      <c r="B50" s="712" t="s">
        <v>1867</v>
      </c>
      <c r="C50" s="713">
        <v>296.41237999999998</v>
      </c>
      <c r="D50" s="713">
        <v>195.94073999999998</v>
      </c>
      <c r="E50" s="713"/>
      <c r="F50" s="713">
        <v>331.89764999999994</v>
      </c>
      <c r="G50" s="713">
        <v>0</v>
      </c>
      <c r="H50" s="713">
        <v>331.89764999999994</v>
      </c>
      <c r="I50" s="714" t="s">
        <v>329</v>
      </c>
      <c r="J50" s="715" t="s">
        <v>1</v>
      </c>
    </row>
    <row r="51" spans="1:10" ht="14.45" customHeight="1" x14ac:dyDescent="0.2">
      <c r="A51" s="711" t="s">
        <v>607</v>
      </c>
      <c r="B51" s="712" t="s">
        <v>609</v>
      </c>
      <c r="C51" s="713">
        <v>3391.9098499999982</v>
      </c>
      <c r="D51" s="713">
        <v>3290.7746099999981</v>
      </c>
      <c r="E51" s="713"/>
      <c r="F51" s="713">
        <v>3431.6471400000014</v>
      </c>
      <c r="G51" s="713">
        <v>0</v>
      </c>
      <c r="H51" s="713">
        <v>3431.6471400000014</v>
      </c>
      <c r="I51" s="714" t="s">
        <v>329</v>
      </c>
      <c r="J51" s="715" t="s">
        <v>599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600</v>
      </c>
    </row>
    <row r="53" spans="1:10" ht="14.45" customHeight="1" x14ac:dyDescent="0.2">
      <c r="A53" s="711" t="s">
        <v>582</v>
      </c>
      <c r="B53" s="712" t="s">
        <v>594</v>
      </c>
      <c r="C53" s="713">
        <v>4256.1946999999982</v>
      </c>
      <c r="D53" s="713">
        <v>4184.0393299999978</v>
      </c>
      <c r="E53" s="713"/>
      <c r="F53" s="713">
        <v>4337.9715400000014</v>
      </c>
      <c r="G53" s="713">
        <v>0</v>
      </c>
      <c r="H53" s="713">
        <v>4337.9715400000014</v>
      </c>
      <c r="I53" s="714" t="s">
        <v>329</v>
      </c>
      <c r="J53" s="715" t="s">
        <v>595</v>
      </c>
    </row>
  </sheetData>
  <mergeCells count="3">
    <mergeCell ref="A1:I1"/>
    <mergeCell ref="F3:I3"/>
    <mergeCell ref="C4:D4"/>
  </mergeCells>
  <conditionalFormatting sqref="F17 F54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53">
    <cfRule type="expression" dxfId="32" priority="6">
      <formula>$H18&gt;0</formula>
    </cfRule>
  </conditionalFormatting>
  <conditionalFormatting sqref="A18:A53">
    <cfRule type="expression" dxfId="31" priority="5">
      <formula>AND($J18&lt;&gt;"mezeraKL",$J18&lt;&gt;"")</formula>
    </cfRule>
  </conditionalFormatting>
  <conditionalFormatting sqref="I18:I53">
    <cfRule type="expression" dxfId="30" priority="7">
      <formula>$I18&gt;1</formula>
    </cfRule>
  </conditionalFormatting>
  <conditionalFormatting sqref="B18:B53">
    <cfRule type="expression" dxfId="29" priority="4">
      <formula>OR($J18="NS",$J18="SumaNS",$J18="Účet")</formula>
    </cfRule>
  </conditionalFormatting>
  <conditionalFormatting sqref="A18:D53 F18:I53">
    <cfRule type="expression" dxfId="28" priority="8">
      <formula>AND($J18&lt;&gt;"",$J18&lt;&gt;"mezeraKL")</formula>
    </cfRule>
  </conditionalFormatting>
  <conditionalFormatting sqref="B18:D53 F18:I53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53 F18:I53">
    <cfRule type="expression" dxfId="26" priority="2">
      <formula>OR($J18="SumaNS",$J18="NS")</formula>
    </cfRule>
  </conditionalFormatting>
  <hyperlinks>
    <hyperlink ref="A2" location="Obsah!A1" display="Zpět na Obsah  KL 01  1.-4.měsíc" xr:uid="{B65FFFDB-93D8-4BCF-A497-BD177461A89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2498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8.4410538692927588</v>
      </c>
      <c r="J3" s="203">
        <f>SUBTOTAL(9,J5:J1048576)</f>
        <v>513913.5</v>
      </c>
      <c r="K3" s="204">
        <f>SUBTOTAL(9,K5:K1048576)</f>
        <v>4337971.5376567841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582</v>
      </c>
      <c r="B5" s="807" t="s">
        <v>583</v>
      </c>
      <c r="C5" s="810" t="s">
        <v>596</v>
      </c>
      <c r="D5" s="838" t="s">
        <v>597</v>
      </c>
      <c r="E5" s="810" t="s">
        <v>1868</v>
      </c>
      <c r="F5" s="838" t="s">
        <v>1869</v>
      </c>
      <c r="G5" s="810" t="s">
        <v>1870</v>
      </c>
      <c r="H5" s="810" t="s">
        <v>1871</v>
      </c>
      <c r="I5" s="225">
        <v>2210.719970703125</v>
      </c>
      <c r="J5" s="225">
        <v>2</v>
      </c>
      <c r="K5" s="830">
        <v>4421.43994140625</v>
      </c>
    </row>
    <row r="6" spans="1:11" ht="14.45" customHeight="1" x14ac:dyDescent="0.2">
      <c r="A6" s="821" t="s">
        <v>582</v>
      </c>
      <c r="B6" s="822" t="s">
        <v>583</v>
      </c>
      <c r="C6" s="825" t="s">
        <v>596</v>
      </c>
      <c r="D6" s="839" t="s">
        <v>597</v>
      </c>
      <c r="E6" s="825" t="s">
        <v>1868</v>
      </c>
      <c r="F6" s="839" t="s">
        <v>1869</v>
      </c>
      <c r="G6" s="825" t="s">
        <v>1872</v>
      </c>
      <c r="H6" s="825" t="s">
        <v>1873</v>
      </c>
      <c r="I6" s="831">
        <v>147.17999267578125</v>
      </c>
      <c r="J6" s="831">
        <v>50</v>
      </c>
      <c r="K6" s="832">
        <v>7359.0997314453125</v>
      </c>
    </row>
    <row r="7" spans="1:11" ht="14.45" customHeight="1" x14ac:dyDescent="0.2">
      <c r="A7" s="821" t="s">
        <v>582</v>
      </c>
      <c r="B7" s="822" t="s">
        <v>583</v>
      </c>
      <c r="C7" s="825" t="s">
        <v>596</v>
      </c>
      <c r="D7" s="839" t="s">
        <v>597</v>
      </c>
      <c r="E7" s="825" t="s">
        <v>1868</v>
      </c>
      <c r="F7" s="839" t="s">
        <v>1869</v>
      </c>
      <c r="G7" s="825" t="s">
        <v>1874</v>
      </c>
      <c r="H7" s="825" t="s">
        <v>1875</v>
      </c>
      <c r="I7" s="831">
        <v>125.84111192491319</v>
      </c>
      <c r="J7" s="831">
        <v>9</v>
      </c>
      <c r="K7" s="832">
        <v>1132.5700073242188</v>
      </c>
    </row>
    <row r="8" spans="1:11" ht="14.45" customHeight="1" x14ac:dyDescent="0.2">
      <c r="A8" s="821" t="s">
        <v>582</v>
      </c>
      <c r="B8" s="822" t="s">
        <v>583</v>
      </c>
      <c r="C8" s="825" t="s">
        <v>596</v>
      </c>
      <c r="D8" s="839" t="s">
        <v>597</v>
      </c>
      <c r="E8" s="825" t="s">
        <v>1868</v>
      </c>
      <c r="F8" s="839" t="s">
        <v>1869</v>
      </c>
      <c r="G8" s="825" t="s">
        <v>1876</v>
      </c>
      <c r="H8" s="825" t="s">
        <v>1877</v>
      </c>
      <c r="I8" s="831">
        <v>9228.1868489583339</v>
      </c>
      <c r="J8" s="831">
        <v>0.75</v>
      </c>
      <c r="K8" s="832">
        <v>6921.14013671875</v>
      </c>
    </row>
    <row r="9" spans="1:11" ht="14.45" customHeight="1" x14ac:dyDescent="0.2">
      <c r="A9" s="821" t="s">
        <v>582</v>
      </c>
      <c r="B9" s="822" t="s">
        <v>583</v>
      </c>
      <c r="C9" s="825" t="s">
        <v>596</v>
      </c>
      <c r="D9" s="839" t="s">
        <v>597</v>
      </c>
      <c r="E9" s="825" t="s">
        <v>1868</v>
      </c>
      <c r="F9" s="839" t="s">
        <v>1869</v>
      </c>
      <c r="G9" s="825" t="s">
        <v>1878</v>
      </c>
      <c r="H9" s="825" t="s">
        <v>1879</v>
      </c>
      <c r="I9" s="831">
        <v>12.756666819254557</v>
      </c>
      <c r="J9" s="831">
        <v>30</v>
      </c>
      <c r="K9" s="832">
        <v>382.72000885009766</v>
      </c>
    </row>
    <row r="10" spans="1:11" ht="14.45" customHeight="1" x14ac:dyDescent="0.2">
      <c r="A10" s="821" t="s">
        <v>582</v>
      </c>
      <c r="B10" s="822" t="s">
        <v>583</v>
      </c>
      <c r="C10" s="825" t="s">
        <v>596</v>
      </c>
      <c r="D10" s="839" t="s">
        <v>597</v>
      </c>
      <c r="E10" s="825" t="s">
        <v>1868</v>
      </c>
      <c r="F10" s="839" t="s">
        <v>1869</v>
      </c>
      <c r="G10" s="825" t="s">
        <v>1880</v>
      </c>
      <c r="H10" s="825" t="s">
        <v>1881</v>
      </c>
      <c r="I10" s="831">
        <v>3035.31005859375</v>
      </c>
      <c r="J10" s="831">
        <v>11</v>
      </c>
      <c r="K10" s="832">
        <v>33388.41064453125</v>
      </c>
    </row>
    <row r="11" spans="1:11" ht="14.45" customHeight="1" x14ac:dyDescent="0.2">
      <c r="A11" s="821" t="s">
        <v>582</v>
      </c>
      <c r="B11" s="822" t="s">
        <v>583</v>
      </c>
      <c r="C11" s="825" t="s">
        <v>596</v>
      </c>
      <c r="D11" s="839" t="s">
        <v>597</v>
      </c>
      <c r="E11" s="825" t="s">
        <v>1868</v>
      </c>
      <c r="F11" s="839" t="s">
        <v>1869</v>
      </c>
      <c r="G11" s="825" t="s">
        <v>1882</v>
      </c>
      <c r="H11" s="825" t="s">
        <v>1883</v>
      </c>
      <c r="I11" s="831">
        <v>3035.31005859375</v>
      </c>
      <c r="J11" s="831">
        <v>6</v>
      </c>
      <c r="K11" s="832">
        <v>18211.8603515625</v>
      </c>
    </row>
    <row r="12" spans="1:11" ht="14.45" customHeight="1" x14ac:dyDescent="0.2">
      <c r="A12" s="821" t="s">
        <v>582</v>
      </c>
      <c r="B12" s="822" t="s">
        <v>583</v>
      </c>
      <c r="C12" s="825" t="s">
        <v>596</v>
      </c>
      <c r="D12" s="839" t="s">
        <v>597</v>
      </c>
      <c r="E12" s="825" t="s">
        <v>1868</v>
      </c>
      <c r="F12" s="839" t="s">
        <v>1869</v>
      </c>
      <c r="G12" s="825" t="s">
        <v>1884</v>
      </c>
      <c r="H12" s="825" t="s">
        <v>1885</v>
      </c>
      <c r="I12" s="831">
        <v>2277.85009765625</v>
      </c>
      <c r="J12" s="831">
        <v>4</v>
      </c>
      <c r="K12" s="832">
        <v>9111.400390625</v>
      </c>
    </row>
    <row r="13" spans="1:11" ht="14.45" customHeight="1" x14ac:dyDescent="0.2">
      <c r="A13" s="821" t="s">
        <v>582</v>
      </c>
      <c r="B13" s="822" t="s">
        <v>583</v>
      </c>
      <c r="C13" s="825" t="s">
        <v>596</v>
      </c>
      <c r="D13" s="839" t="s">
        <v>597</v>
      </c>
      <c r="E13" s="825" t="s">
        <v>1868</v>
      </c>
      <c r="F13" s="839" t="s">
        <v>1869</v>
      </c>
      <c r="G13" s="825" t="s">
        <v>1886</v>
      </c>
      <c r="H13" s="825" t="s">
        <v>1887</v>
      </c>
      <c r="I13" s="831">
        <v>2277.85009765625</v>
      </c>
      <c r="J13" s="831">
        <v>4</v>
      </c>
      <c r="K13" s="832">
        <v>9111.400390625</v>
      </c>
    </row>
    <row r="14" spans="1:11" ht="14.45" customHeight="1" x14ac:dyDescent="0.2">
      <c r="A14" s="821" t="s">
        <v>582</v>
      </c>
      <c r="B14" s="822" t="s">
        <v>583</v>
      </c>
      <c r="C14" s="825" t="s">
        <v>596</v>
      </c>
      <c r="D14" s="839" t="s">
        <v>597</v>
      </c>
      <c r="E14" s="825" t="s">
        <v>1868</v>
      </c>
      <c r="F14" s="839" t="s">
        <v>1869</v>
      </c>
      <c r="G14" s="825" t="s">
        <v>1888</v>
      </c>
      <c r="H14" s="825" t="s">
        <v>1889</v>
      </c>
      <c r="I14" s="831">
        <v>4523.4118555242367</v>
      </c>
      <c r="J14" s="831">
        <v>228</v>
      </c>
      <c r="K14" s="832">
        <v>149123.759765625</v>
      </c>
    </row>
    <row r="15" spans="1:11" ht="14.45" customHeight="1" x14ac:dyDescent="0.2">
      <c r="A15" s="821" t="s">
        <v>582</v>
      </c>
      <c r="B15" s="822" t="s">
        <v>583</v>
      </c>
      <c r="C15" s="825" t="s">
        <v>596</v>
      </c>
      <c r="D15" s="839" t="s">
        <v>597</v>
      </c>
      <c r="E15" s="825" t="s">
        <v>1868</v>
      </c>
      <c r="F15" s="839" t="s">
        <v>1869</v>
      </c>
      <c r="G15" s="825" t="s">
        <v>1890</v>
      </c>
      <c r="H15" s="825" t="s">
        <v>1891</v>
      </c>
      <c r="I15" s="831">
        <v>9228.18017578125</v>
      </c>
      <c r="J15" s="831">
        <v>1.5</v>
      </c>
      <c r="K15" s="832">
        <v>13842.270263671875</v>
      </c>
    </row>
    <row r="16" spans="1:11" ht="14.45" customHeight="1" x14ac:dyDescent="0.2">
      <c r="A16" s="821" t="s">
        <v>582</v>
      </c>
      <c r="B16" s="822" t="s">
        <v>583</v>
      </c>
      <c r="C16" s="825" t="s">
        <v>596</v>
      </c>
      <c r="D16" s="839" t="s">
        <v>597</v>
      </c>
      <c r="E16" s="825" t="s">
        <v>1868</v>
      </c>
      <c r="F16" s="839" t="s">
        <v>1869</v>
      </c>
      <c r="G16" s="825" t="s">
        <v>1892</v>
      </c>
      <c r="H16" s="825" t="s">
        <v>1893</v>
      </c>
      <c r="I16" s="831">
        <v>22994.599609375</v>
      </c>
      <c r="J16" s="831">
        <v>0.5</v>
      </c>
      <c r="K16" s="832">
        <v>11497.2998046875</v>
      </c>
    </row>
    <row r="17" spans="1:11" ht="14.45" customHeight="1" x14ac:dyDescent="0.2">
      <c r="A17" s="821" t="s">
        <v>582</v>
      </c>
      <c r="B17" s="822" t="s">
        <v>583</v>
      </c>
      <c r="C17" s="825" t="s">
        <v>596</v>
      </c>
      <c r="D17" s="839" t="s">
        <v>597</v>
      </c>
      <c r="E17" s="825" t="s">
        <v>1868</v>
      </c>
      <c r="F17" s="839" t="s">
        <v>1869</v>
      </c>
      <c r="G17" s="825" t="s">
        <v>1894</v>
      </c>
      <c r="H17" s="825" t="s">
        <v>1895</v>
      </c>
      <c r="I17" s="831">
        <v>22994.599609375</v>
      </c>
      <c r="J17" s="831">
        <v>0.25</v>
      </c>
      <c r="K17" s="832">
        <v>5748.64990234375</v>
      </c>
    </row>
    <row r="18" spans="1:11" ht="14.45" customHeight="1" x14ac:dyDescent="0.2">
      <c r="A18" s="821" t="s">
        <v>582</v>
      </c>
      <c r="B18" s="822" t="s">
        <v>583</v>
      </c>
      <c r="C18" s="825" t="s">
        <v>596</v>
      </c>
      <c r="D18" s="839" t="s">
        <v>597</v>
      </c>
      <c r="E18" s="825" t="s">
        <v>1868</v>
      </c>
      <c r="F18" s="839" t="s">
        <v>1869</v>
      </c>
      <c r="G18" s="825" t="s">
        <v>1896</v>
      </c>
      <c r="H18" s="825" t="s">
        <v>1897</v>
      </c>
      <c r="I18" s="831">
        <v>22994.580078125</v>
      </c>
      <c r="J18" s="831">
        <v>0.5</v>
      </c>
      <c r="K18" s="832">
        <v>11497.2900390625</v>
      </c>
    </row>
    <row r="19" spans="1:11" ht="14.45" customHeight="1" x14ac:dyDescent="0.2">
      <c r="A19" s="821" t="s">
        <v>582</v>
      </c>
      <c r="B19" s="822" t="s">
        <v>583</v>
      </c>
      <c r="C19" s="825" t="s">
        <v>596</v>
      </c>
      <c r="D19" s="839" t="s">
        <v>597</v>
      </c>
      <c r="E19" s="825" t="s">
        <v>1868</v>
      </c>
      <c r="F19" s="839" t="s">
        <v>1869</v>
      </c>
      <c r="G19" s="825" t="s">
        <v>1898</v>
      </c>
      <c r="H19" s="825" t="s">
        <v>1899</v>
      </c>
      <c r="I19" s="831">
        <v>22994.599609375</v>
      </c>
      <c r="J19" s="831">
        <v>0.5</v>
      </c>
      <c r="K19" s="832">
        <v>11497.2998046875</v>
      </c>
    </row>
    <row r="20" spans="1:11" ht="14.45" customHeight="1" x14ac:dyDescent="0.2">
      <c r="A20" s="821" t="s">
        <v>582</v>
      </c>
      <c r="B20" s="822" t="s">
        <v>583</v>
      </c>
      <c r="C20" s="825" t="s">
        <v>596</v>
      </c>
      <c r="D20" s="839" t="s">
        <v>597</v>
      </c>
      <c r="E20" s="825" t="s">
        <v>1868</v>
      </c>
      <c r="F20" s="839" t="s">
        <v>1869</v>
      </c>
      <c r="G20" s="825" t="s">
        <v>1900</v>
      </c>
      <c r="H20" s="825" t="s">
        <v>1901</v>
      </c>
      <c r="I20" s="831">
        <v>16187.7197265625</v>
      </c>
      <c r="J20" s="831">
        <v>0.25</v>
      </c>
      <c r="K20" s="832">
        <v>4046.929931640625</v>
      </c>
    </row>
    <row r="21" spans="1:11" ht="14.45" customHeight="1" x14ac:dyDescent="0.2">
      <c r="A21" s="821" t="s">
        <v>582</v>
      </c>
      <c r="B21" s="822" t="s">
        <v>583</v>
      </c>
      <c r="C21" s="825" t="s">
        <v>596</v>
      </c>
      <c r="D21" s="839" t="s">
        <v>597</v>
      </c>
      <c r="E21" s="825" t="s">
        <v>1868</v>
      </c>
      <c r="F21" s="839" t="s">
        <v>1869</v>
      </c>
      <c r="G21" s="825" t="s">
        <v>1902</v>
      </c>
      <c r="H21" s="825" t="s">
        <v>1903</v>
      </c>
      <c r="I21" s="831">
        <v>16187.7197265625</v>
      </c>
      <c r="J21" s="831">
        <v>0.5</v>
      </c>
      <c r="K21" s="832">
        <v>8093.85986328125</v>
      </c>
    </row>
    <row r="22" spans="1:11" ht="14.45" customHeight="1" x14ac:dyDescent="0.2">
      <c r="A22" s="821" t="s">
        <v>582</v>
      </c>
      <c r="B22" s="822" t="s">
        <v>583</v>
      </c>
      <c r="C22" s="825" t="s">
        <v>596</v>
      </c>
      <c r="D22" s="839" t="s">
        <v>597</v>
      </c>
      <c r="E22" s="825" t="s">
        <v>1868</v>
      </c>
      <c r="F22" s="839" t="s">
        <v>1869</v>
      </c>
      <c r="G22" s="825" t="s">
        <v>1904</v>
      </c>
      <c r="H22" s="825" t="s">
        <v>1905</v>
      </c>
      <c r="I22" s="831">
        <v>3130.7520019531248</v>
      </c>
      <c r="J22" s="831">
        <v>5</v>
      </c>
      <c r="K22" s="832">
        <v>15653.760009765625</v>
      </c>
    </row>
    <row r="23" spans="1:11" ht="14.45" customHeight="1" x14ac:dyDescent="0.2">
      <c r="A23" s="821" t="s">
        <v>582</v>
      </c>
      <c r="B23" s="822" t="s">
        <v>583</v>
      </c>
      <c r="C23" s="825" t="s">
        <v>596</v>
      </c>
      <c r="D23" s="839" t="s">
        <v>597</v>
      </c>
      <c r="E23" s="825" t="s">
        <v>1868</v>
      </c>
      <c r="F23" s="839" t="s">
        <v>1869</v>
      </c>
      <c r="G23" s="825" t="s">
        <v>1906</v>
      </c>
      <c r="H23" s="825" t="s">
        <v>1907</v>
      </c>
      <c r="I23" s="831">
        <v>213.35000610351563</v>
      </c>
      <c r="J23" s="831">
        <v>26</v>
      </c>
      <c r="K23" s="832">
        <v>5547.0299682617188</v>
      </c>
    </row>
    <row r="24" spans="1:11" ht="14.45" customHeight="1" x14ac:dyDescent="0.2">
      <c r="A24" s="821" t="s">
        <v>582</v>
      </c>
      <c r="B24" s="822" t="s">
        <v>583</v>
      </c>
      <c r="C24" s="825" t="s">
        <v>596</v>
      </c>
      <c r="D24" s="839" t="s">
        <v>597</v>
      </c>
      <c r="E24" s="825" t="s">
        <v>1868</v>
      </c>
      <c r="F24" s="839" t="s">
        <v>1869</v>
      </c>
      <c r="G24" s="825" t="s">
        <v>1908</v>
      </c>
      <c r="H24" s="825" t="s">
        <v>1909</v>
      </c>
      <c r="I24" s="831">
        <v>2722.4988769531251</v>
      </c>
      <c r="J24" s="831">
        <v>42</v>
      </c>
      <c r="K24" s="832">
        <v>114344.98022460938</v>
      </c>
    </row>
    <row r="25" spans="1:11" ht="14.45" customHeight="1" x14ac:dyDescent="0.2">
      <c r="A25" s="821" t="s">
        <v>582</v>
      </c>
      <c r="B25" s="822" t="s">
        <v>583</v>
      </c>
      <c r="C25" s="825" t="s">
        <v>596</v>
      </c>
      <c r="D25" s="839" t="s">
        <v>597</v>
      </c>
      <c r="E25" s="825" t="s">
        <v>1868</v>
      </c>
      <c r="F25" s="839" t="s">
        <v>1869</v>
      </c>
      <c r="G25" s="825" t="s">
        <v>1910</v>
      </c>
      <c r="H25" s="825" t="s">
        <v>1911</v>
      </c>
      <c r="I25" s="831">
        <v>2397.39990234375</v>
      </c>
      <c r="J25" s="831">
        <v>3</v>
      </c>
      <c r="K25" s="832">
        <v>7192.19970703125</v>
      </c>
    </row>
    <row r="26" spans="1:11" ht="14.45" customHeight="1" x14ac:dyDescent="0.2">
      <c r="A26" s="821" t="s">
        <v>582</v>
      </c>
      <c r="B26" s="822" t="s">
        <v>583</v>
      </c>
      <c r="C26" s="825" t="s">
        <v>596</v>
      </c>
      <c r="D26" s="839" t="s">
        <v>597</v>
      </c>
      <c r="E26" s="825" t="s">
        <v>1868</v>
      </c>
      <c r="F26" s="839" t="s">
        <v>1869</v>
      </c>
      <c r="G26" s="825" t="s">
        <v>1912</v>
      </c>
      <c r="H26" s="825" t="s">
        <v>1913</v>
      </c>
      <c r="I26" s="831">
        <v>2624.5400390625</v>
      </c>
      <c r="J26" s="831">
        <v>2</v>
      </c>
      <c r="K26" s="832">
        <v>5249.080078125</v>
      </c>
    </row>
    <row r="27" spans="1:11" ht="14.45" customHeight="1" x14ac:dyDescent="0.2">
      <c r="A27" s="821" t="s">
        <v>582</v>
      </c>
      <c r="B27" s="822" t="s">
        <v>583</v>
      </c>
      <c r="C27" s="825" t="s">
        <v>596</v>
      </c>
      <c r="D27" s="839" t="s">
        <v>597</v>
      </c>
      <c r="E27" s="825" t="s">
        <v>1868</v>
      </c>
      <c r="F27" s="839" t="s">
        <v>1869</v>
      </c>
      <c r="G27" s="825" t="s">
        <v>1914</v>
      </c>
      <c r="H27" s="825" t="s">
        <v>1915</v>
      </c>
      <c r="I27" s="831">
        <v>85.669998168945313</v>
      </c>
      <c r="J27" s="831">
        <v>2</v>
      </c>
      <c r="K27" s="832">
        <v>171.33999633789063</v>
      </c>
    </row>
    <row r="28" spans="1:11" ht="14.45" customHeight="1" x14ac:dyDescent="0.2">
      <c r="A28" s="821" t="s">
        <v>582</v>
      </c>
      <c r="B28" s="822" t="s">
        <v>583</v>
      </c>
      <c r="C28" s="825" t="s">
        <v>596</v>
      </c>
      <c r="D28" s="839" t="s">
        <v>597</v>
      </c>
      <c r="E28" s="825" t="s">
        <v>1868</v>
      </c>
      <c r="F28" s="839" t="s">
        <v>1869</v>
      </c>
      <c r="G28" s="825" t="s">
        <v>1916</v>
      </c>
      <c r="H28" s="825" t="s">
        <v>1917</v>
      </c>
      <c r="I28" s="831">
        <v>1149.5</v>
      </c>
      <c r="J28" s="831">
        <v>4</v>
      </c>
      <c r="K28" s="832">
        <v>4598</v>
      </c>
    </row>
    <row r="29" spans="1:11" ht="14.45" customHeight="1" x14ac:dyDescent="0.2">
      <c r="A29" s="821" t="s">
        <v>582</v>
      </c>
      <c r="B29" s="822" t="s">
        <v>583</v>
      </c>
      <c r="C29" s="825" t="s">
        <v>596</v>
      </c>
      <c r="D29" s="839" t="s">
        <v>597</v>
      </c>
      <c r="E29" s="825" t="s">
        <v>1918</v>
      </c>
      <c r="F29" s="839" t="s">
        <v>1919</v>
      </c>
      <c r="G29" s="825" t="s">
        <v>1920</v>
      </c>
      <c r="H29" s="825" t="s">
        <v>1921</v>
      </c>
      <c r="I29" s="831">
        <v>27.600000381469727</v>
      </c>
      <c r="J29" s="831">
        <v>100</v>
      </c>
      <c r="K29" s="832">
        <v>2760</v>
      </c>
    </row>
    <row r="30" spans="1:11" ht="14.45" customHeight="1" x14ac:dyDescent="0.2">
      <c r="A30" s="821" t="s">
        <v>582</v>
      </c>
      <c r="B30" s="822" t="s">
        <v>583</v>
      </c>
      <c r="C30" s="825" t="s">
        <v>596</v>
      </c>
      <c r="D30" s="839" t="s">
        <v>597</v>
      </c>
      <c r="E30" s="825" t="s">
        <v>1918</v>
      </c>
      <c r="F30" s="839" t="s">
        <v>1919</v>
      </c>
      <c r="G30" s="825" t="s">
        <v>1922</v>
      </c>
      <c r="H30" s="825" t="s">
        <v>1923</v>
      </c>
      <c r="I30" s="831">
        <v>10.890000343322754</v>
      </c>
      <c r="J30" s="831">
        <v>1</v>
      </c>
      <c r="K30" s="832">
        <v>10.890000343322754</v>
      </c>
    </row>
    <row r="31" spans="1:11" ht="14.45" customHeight="1" x14ac:dyDescent="0.2">
      <c r="A31" s="821" t="s">
        <v>582</v>
      </c>
      <c r="B31" s="822" t="s">
        <v>583</v>
      </c>
      <c r="C31" s="825" t="s">
        <v>596</v>
      </c>
      <c r="D31" s="839" t="s">
        <v>597</v>
      </c>
      <c r="E31" s="825" t="s">
        <v>1918</v>
      </c>
      <c r="F31" s="839" t="s">
        <v>1919</v>
      </c>
      <c r="G31" s="825" t="s">
        <v>1924</v>
      </c>
      <c r="H31" s="825" t="s">
        <v>1925</v>
      </c>
      <c r="I31" s="831">
        <v>0.86000001430511475</v>
      </c>
      <c r="J31" s="831">
        <v>20</v>
      </c>
      <c r="K31" s="832">
        <v>17.200000762939453</v>
      </c>
    </row>
    <row r="32" spans="1:11" ht="14.45" customHeight="1" x14ac:dyDescent="0.2">
      <c r="A32" s="821" t="s">
        <v>582</v>
      </c>
      <c r="B32" s="822" t="s">
        <v>583</v>
      </c>
      <c r="C32" s="825" t="s">
        <v>596</v>
      </c>
      <c r="D32" s="839" t="s">
        <v>597</v>
      </c>
      <c r="E32" s="825" t="s">
        <v>1918</v>
      </c>
      <c r="F32" s="839" t="s">
        <v>1919</v>
      </c>
      <c r="G32" s="825" t="s">
        <v>1926</v>
      </c>
      <c r="H32" s="825" t="s">
        <v>1927</v>
      </c>
      <c r="I32" s="831">
        <v>0.30000001192092896</v>
      </c>
      <c r="J32" s="831">
        <v>3750</v>
      </c>
      <c r="K32" s="832">
        <v>1137.3699798583984</v>
      </c>
    </row>
    <row r="33" spans="1:11" ht="14.45" customHeight="1" x14ac:dyDescent="0.2">
      <c r="A33" s="821" t="s">
        <v>582</v>
      </c>
      <c r="B33" s="822" t="s">
        <v>583</v>
      </c>
      <c r="C33" s="825" t="s">
        <v>596</v>
      </c>
      <c r="D33" s="839" t="s">
        <v>597</v>
      </c>
      <c r="E33" s="825" t="s">
        <v>1918</v>
      </c>
      <c r="F33" s="839" t="s">
        <v>1919</v>
      </c>
      <c r="G33" s="825" t="s">
        <v>1928</v>
      </c>
      <c r="H33" s="825" t="s">
        <v>1929</v>
      </c>
      <c r="I33" s="831">
        <v>7.9750001430511475</v>
      </c>
      <c r="J33" s="831">
        <v>48</v>
      </c>
      <c r="K33" s="832">
        <v>382.80000305175781</v>
      </c>
    </row>
    <row r="34" spans="1:11" ht="14.45" customHeight="1" x14ac:dyDescent="0.2">
      <c r="A34" s="821" t="s">
        <v>582</v>
      </c>
      <c r="B34" s="822" t="s">
        <v>583</v>
      </c>
      <c r="C34" s="825" t="s">
        <v>596</v>
      </c>
      <c r="D34" s="839" t="s">
        <v>597</v>
      </c>
      <c r="E34" s="825" t="s">
        <v>1918</v>
      </c>
      <c r="F34" s="839" t="s">
        <v>1919</v>
      </c>
      <c r="G34" s="825" t="s">
        <v>1930</v>
      </c>
      <c r="H34" s="825" t="s">
        <v>1931</v>
      </c>
      <c r="I34" s="831">
        <v>7.0799999237060547</v>
      </c>
      <c r="J34" s="831">
        <v>1</v>
      </c>
      <c r="K34" s="832">
        <v>7.0799999237060547</v>
      </c>
    </row>
    <row r="35" spans="1:11" ht="14.45" customHeight="1" x14ac:dyDescent="0.2">
      <c r="A35" s="821" t="s">
        <v>582</v>
      </c>
      <c r="B35" s="822" t="s">
        <v>583</v>
      </c>
      <c r="C35" s="825" t="s">
        <v>596</v>
      </c>
      <c r="D35" s="839" t="s">
        <v>597</v>
      </c>
      <c r="E35" s="825" t="s">
        <v>1918</v>
      </c>
      <c r="F35" s="839" t="s">
        <v>1919</v>
      </c>
      <c r="G35" s="825" t="s">
        <v>1932</v>
      </c>
      <c r="H35" s="825" t="s">
        <v>1933</v>
      </c>
      <c r="I35" s="831">
        <v>0.34000000357627869</v>
      </c>
      <c r="J35" s="831">
        <v>70000</v>
      </c>
      <c r="K35" s="832">
        <v>23716</v>
      </c>
    </row>
    <row r="36" spans="1:11" ht="14.45" customHeight="1" x14ac:dyDescent="0.2">
      <c r="A36" s="821" t="s">
        <v>582</v>
      </c>
      <c r="B36" s="822" t="s">
        <v>583</v>
      </c>
      <c r="C36" s="825" t="s">
        <v>596</v>
      </c>
      <c r="D36" s="839" t="s">
        <v>597</v>
      </c>
      <c r="E36" s="825" t="s">
        <v>1918</v>
      </c>
      <c r="F36" s="839" t="s">
        <v>1919</v>
      </c>
      <c r="G36" s="825" t="s">
        <v>1934</v>
      </c>
      <c r="H36" s="825" t="s">
        <v>1935</v>
      </c>
      <c r="I36" s="831">
        <v>0.14000000059604645</v>
      </c>
      <c r="J36" s="831">
        <v>3500</v>
      </c>
      <c r="K36" s="832">
        <v>490</v>
      </c>
    </row>
    <row r="37" spans="1:11" ht="14.45" customHeight="1" x14ac:dyDescent="0.2">
      <c r="A37" s="821" t="s">
        <v>582</v>
      </c>
      <c r="B37" s="822" t="s">
        <v>583</v>
      </c>
      <c r="C37" s="825" t="s">
        <v>596</v>
      </c>
      <c r="D37" s="839" t="s">
        <v>597</v>
      </c>
      <c r="E37" s="825" t="s">
        <v>1918</v>
      </c>
      <c r="F37" s="839" t="s">
        <v>1919</v>
      </c>
      <c r="G37" s="825" t="s">
        <v>1936</v>
      </c>
      <c r="H37" s="825" t="s">
        <v>1937</v>
      </c>
      <c r="I37" s="831">
        <v>30.596000289916994</v>
      </c>
      <c r="J37" s="831">
        <v>31</v>
      </c>
      <c r="K37" s="832">
        <v>948.6300048828125</v>
      </c>
    </row>
    <row r="38" spans="1:11" ht="14.45" customHeight="1" x14ac:dyDescent="0.2">
      <c r="A38" s="821" t="s">
        <v>582</v>
      </c>
      <c r="B38" s="822" t="s">
        <v>583</v>
      </c>
      <c r="C38" s="825" t="s">
        <v>596</v>
      </c>
      <c r="D38" s="839" t="s">
        <v>597</v>
      </c>
      <c r="E38" s="825" t="s">
        <v>1938</v>
      </c>
      <c r="F38" s="839" t="s">
        <v>1939</v>
      </c>
      <c r="G38" s="825" t="s">
        <v>1940</v>
      </c>
      <c r="H38" s="825" t="s">
        <v>1941</v>
      </c>
      <c r="I38" s="831">
        <v>491.52888997395831</v>
      </c>
      <c r="J38" s="831">
        <v>240</v>
      </c>
      <c r="K38" s="832">
        <v>118023.404296875</v>
      </c>
    </row>
    <row r="39" spans="1:11" ht="14.45" customHeight="1" x14ac:dyDescent="0.2">
      <c r="A39" s="821" t="s">
        <v>582</v>
      </c>
      <c r="B39" s="822" t="s">
        <v>583</v>
      </c>
      <c r="C39" s="825" t="s">
        <v>596</v>
      </c>
      <c r="D39" s="839" t="s">
        <v>597</v>
      </c>
      <c r="E39" s="825" t="s">
        <v>1938</v>
      </c>
      <c r="F39" s="839" t="s">
        <v>1939</v>
      </c>
      <c r="G39" s="825" t="s">
        <v>1942</v>
      </c>
      <c r="H39" s="825" t="s">
        <v>1943</v>
      </c>
      <c r="I39" s="831">
        <v>18.660000228881835</v>
      </c>
      <c r="J39" s="831">
        <v>3400</v>
      </c>
      <c r="K39" s="832">
        <v>63480.409423828125</v>
      </c>
    </row>
    <row r="40" spans="1:11" ht="14.45" customHeight="1" x14ac:dyDescent="0.2">
      <c r="A40" s="821" t="s">
        <v>582</v>
      </c>
      <c r="B40" s="822" t="s">
        <v>583</v>
      </c>
      <c r="C40" s="825" t="s">
        <v>596</v>
      </c>
      <c r="D40" s="839" t="s">
        <v>597</v>
      </c>
      <c r="E40" s="825" t="s">
        <v>1938</v>
      </c>
      <c r="F40" s="839" t="s">
        <v>1939</v>
      </c>
      <c r="G40" s="825" t="s">
        <v>1944</v>
      </c>
      <c r="H40" s="825" t="s">
        <v>1945</v>
      </c>
      <c r="I40" s="831">
        <v>1210</v>
      </c>
      <c r="J40" s="831">
        <v>1</v>
      </c>
      <c r="K40" s="832">
        <v>1210</v>
      </c>
    </row>
    <row r="41" spans="1:11" ht="14.45" customHeight="1" x14ac:dyDescent="0.2">
      <c r="A41" s="821" t="s">
        <v>582</v>
      </c>
      <c r="B41" s="822" t="s">
        <v>583</v>
      </c>
      <c r="C41" s="825" t="s">
        <v>596</v>
      </c>
      <c r="D41" s="839" t="s">
        <v>597</v>
      </c>
      <c r="E41" s="825" t="s">
        <v>1938</v>
      </c>
      <c r="F41" s="839" t="s">
        <v>1939</v>
      </c>
      <c r="G41" s="825" t="s">
        <v>1946</v>
      </c>
      <c r="H41" s="825" t="s">
        <v>1947</v>
      </c>
      <c r="I41" s="831">
        <v>15.920000076293945</v>
      </c>
      <c r="J41" s="831">
        <v>100</v>
      </c>
      <c r="K41" s="832">
        <v>1592</v>
      </c>
    </row>
    <row r="42" spans="1:11" ht="14.45" customHeight="1" x14ac:dyDescent="0.2">
      <c r="A42" s="821" t="s">
        <v>582</v>
      </c>
      <c r="B42" s="822" t="s">
        <v>583</v>
      </c>
      <c r="C42" s="825" t="s">
        <v>596</v>
      </c>
      <c r="D42" s="839" t="s">
        <v>597</v>
      </c>
      <c r="E42" s="825" t="s">
        <v>1938</v>
      </c>
      <c r="F42" s="839" t="s">
        <v>1939</v>
      </c>
      <c r="G42" s="825" t="s">
        <v>1948</v>
      </c>
      <c r="H42" s="825" t="s">
        <v>1949</v>
      </c>
      <c r="I42" s="831">
        <v>371.47000122070313</v>
      </c>
      <c r="J42" s="831">
        <v>10</v>
      </c>
      <c r="K42" s="832">
        <v>3714.699951171875</v>
      </c>
    </row>
    <row r="43" spans="1:11" ht="14.45" customHeight="1" x14ac:dyDescent="0.2">
      <c r="A43" s="821" t="s">
        <v>582</v>
      </c>
      <c r="B43" s="822" t="s">
        <v>583</v>
      </c>
      <c r="C43" s="825" t="s">
        <v>596</v>
      </c>
      <c r="D43" s="839" t="s">
        <v>597</v>
      </c>
      <c r="E43" s="825" t="s">
        <v>1938</v>
      </c>
      <c r="F43" s="839" t="s">
        <v>1939</v>
      </c>
      <c r="G43" s="825" t="s">
        <v>1950</v>
      </c>
      <c r="H43" s="825" t="s">
        <v>1951</v>
      </c>
      <c r="I43" s="831">
        <v>27.950000762939453</v>
      </c>
      <c r="J43" s="831">
        <v>40</v>
      </c>
      <c r="K43" s="832">
        <v>1118.0400390625</v>
      </c>
    </row>
    <row r="44" spans="1:11" ht="14.45" customHeight="1" x14ac:dyDescent="0.2">
      <c r="A44" s="821" t="s">
        <v>582</v>
      </c>
      <c r="B44" s="822" t="s">
        <v>583</v>
      </c>
      <c r="C44" s="825" t="s">
        <v>596</v>
      </c>
      <c r="D44" s="839" t="s">
        <v>597</v>
      </c>
      <c r="E44" s="825" t="s">
        <v>1938</v>
      </c>
      <c r="F44" s="839" t="s">
        <v>1939</v>
      </c>
      <c r="G44" s="825" t="s">
        <v>1952</v>
      </c>
      <c r="H44" s="825" t="s">
        <v>1953</v>
      </c>
      <c r="I44" s="831">
        <v>27.950000762939453</v>
      </c>
      <c r="J44" s="831">
        <v>40</v>
      </c>
      <c r="K44" s="832">
        <v>1118.0400390625</v>
      </c>
    </row>
    <row r="45" spans="1:11" ht="14.45" customHeight="1" x14ac:dyDescent="0.2">
      <c r="A45" s="821" t="s">
        <v>582</v>
      </c>
      <c r="B45" s="822" t="s">
        <v>583</v>
      </c>
      <c r="C45" s="825" t="s">
        <v>596</v>
      </c>
      <c r="D45" s="839" t="s">
        <v>597</v>
      </c>
      <c r="E45" s="825" t="s">
        <v>1938</v>
      </c>
      <c r="F45" s="839" t="s">
        <v>1939</v>
      </c>
      <c r="G45" s="825" t="s">
        <v>1954</v>
      </c>
      <c r="H45" s="825" t="s">
        <v>1955</v>
      </c>
      <c r="I45" s="831">
        <v>31.270000457763672</v>
      </c>
      <c r="J45" s="831">
        <v>100</v>
      </c>
      <c r="K45" s="832">
        <v>3127</v>
      </c>
    </row>
    <row r="46" spans="1:11" ht="14.45" customHeight="1" x14ac:dyDescent="0.2">
      <c r="A46" s="821" t="s">
        <v>582</v>
      </c>
      <c r="B46" s="822" t="s">
        <v>583</v>
      </c>
      <c r="C46" s="825" t="s">
        <v>596</v>
      </c>
      <c r="D46" s="839" t="s">
        <v>597</v>
      </c>
      <c r="E46" s="825" t="s">
        <v>1938</v>
      </c>
      <c r="F46" s="839" t="s">
        <v>1939</v>
      </c>
      <c r="G46" s="825" t="s">
        <v>1956</v>
      </c>
      <c r="H46" s="825" t="s">
        <v>1957</v>
      </c>
      <c r="I46" s="831">
        <v>99.220001220703125</v>
      </c>
      <c r="J46" s="831">
        <v>10</v>
      </c>
      <c r="K46" s="832">
        <v>992.20001220703125</v>
      </c>
    </row>
    <row r="47" spans="1:11" ht="14.45" customHeight="1" x14ac:dyDescent="0.2">
      <c r="A47" s="821" t="s">
        <v>582</v>
      </c>
      <c r="B47" s="822" t="s">
        <v>583</v>
      </c>
      <c r="C47" s="825" t="s">
        <v>596</v>
      </c>
      <c r="D47" s="839" t="s">
        <v>597</v>
      </c>
      <c r="E47" s="825" t="s">
        <v>1938</v>
      </c>
      <c r="F47" s="839" t="s">
        <v>1939</v>
      </c>
      <c r="G47" s="825" t="s">
        <v>1958</v>
      </c>
      <c r="H47" s="825" t="s">
        <v>1959</v>
      </c>
      <c r="I47" s="831">
        <v>14.520000457763672</v>
      </c>
      <c r="J47" s="831">
        <v>100</v>
      </c>
      <c r="K47" s="832">
        <v>1452</v>
      </c>
    </row>
    <row r="48" spans="1:11" ht="14.45" customHeight="1" x14ac:dyDescent="0.2">
      <c r="A48" s="821" t="s">
        <v>582</v>
      </c>
      <c r="B48" s="822" t="s">
        <v>583</v>
      </c>
      <c r="C48" s="825" t="s">
        <v>596</v>
      </c>
      <c r="D48" s="839" t="s">
        <v>597</v>
      </c>
      <c r="E48" s="825" t="s">
        <v>1938</v>
      </c>
      <c r="F48" s="839" t="s">
        <v>1939</v>
      </c>
      <c r="G48" s="825" t="s">
        <v>1960</v>
      </c>
      <c r="H48" s="825" t="s">
        <v>1961</v>
      </c>
      <c r="I48" s="831">
        <v>14.520000457763672</v>
      </c>
      <c r="J48" s="831">
        <v>100</v>
      </c>
      <c r="K48" s="832">
        <v>1452</v>
      </c>
    </row>
    <row r="49" spans="1:11" ht="14.45" customHeight="1" x14ac:dyDescent="0.2">
      <c r="A49" s="821" t="s">
        <v>582</v>
      </c>
      <c r="B49" s="822" t="s">
        <v>583</v>
      </c>
      <c r="C49" s="825" t="s">
        <v>596</v>
      </c>
      <c r="D49" s="839" t="s">
        <v>597</v>
      </c>
      <c r="E49" s="825" t="s">
        <v>1938</v>
      </c>
      <c r="F49" s="839" t="s">
        <v>1939</v>
      </c>
      <c r="G49" s="825" t="s">
        <v>1962</v>
      </c>
      <c r="H49" s="825" t="s">
        <v>1963</v>
      </c>
      <c r="I49" s="831">
        <v>14.520000457763672</v>
      </c>
      <c r="J49" s="831">
        <v>100</v>
      </c>
      <c r="K49" s="832">
        <v>1452</v>
      </c>
    </row>
    <row r="50" spans="1:11" ht="14.45" customHeight="1" x14ac:dyDescent="0.2">
      <c r="A50" s="821" t="s">
        <v>582</v>
      </c>
      <c r="B50" s="822" t="s">
        <v>583</v>
      </c>
      <c r="C50" s="825" t="s">
        <v>596</v>
      </c>
      <c r="D50" s="839" t="s">
        <v>597</v>
      </c>
      <c r="E50" s="825" t="s">
        <v>1938</v>
      </c>
      <c r="F50" s="839" t="s">
        <v>1939</v>
      </c>
      <c r="G50" s="825" t="s">
        <v>1964</v>
      </c>
      <c r="H50" s="825" t="s">
        <v>1965</v>
      </c>
      <c r="I50" s="831">
        <v>14.520000457763672</v>
      </c>
      <c r="J50" s="831">
        <v>100</v>
      </c>
      <c r="K50" s="832">
        <v>1452</v>
      </c>
    </row>
    <row r="51" spans="1:11" ht="14.45" customHeight="1" x14ac:dyDescent="0.2">
      <c r="A51" s="821" t="s">
        <v>582</v>
      </c>
      <c r="B51" s="822" t="s">
        <v>583</v>
      </c>
      <c r="C51" s="825" t="s">
        <v>596</v>
      </c>
      <c r="D51" s="839" t="s">
        <v>597</v>
      </c>
      <c r="E51" s="825" t="s">
        <v>1938</v>
      </c>
      <c r="F51" s="839" t="s">
        <v>1939</v>
      </c>
      <c r="G51" s="825" t="s">
        <v>1966</v>
      </c>
      <c r="H51" s="825" t="s">
        <v>1967</v>
      </c>
      <c r="I51" s="831">
        <v>1.8166666825612385</v>
      </c>
      <c r="J51" s="831">
        <v>1200</v>
      </c>
      <c r="K51" s="832">
        <v>2182</v>
      </c>
    </row>
    <row r="52" spans="1:11" ht="14.45" customHeight="1" x14ac:dyDescent="0.2">
      <c r="A52" s="821" t="s">
        <v>582</v>
      </c>
      <c r="B52" s="822" t="s">
        <v>583</v>
      </c>
      <c r="C52" s="825" t="s">
        <v>596</v>
      </c>
      <c r="D52" s="839" t="s">
        <v>597</v>
      </c>
      <c r="E52" s="825" t="s">
        <v>1938</v>
      </c>
      <c r="F52" s="839" t="s">
        <v>1939</v>
      </c>
      <c r="G52" s="825" t="s">
        <v>1968</v>
      </c>
      <c r="H52" s="825" t="s">
        <v>1969</v>
      </c>
      <c r="I52" s="831">
        <v>1.8124999701976776</v>
      </c>
      <c r="J52" s="831">
        <v>3600</v>
      </c>
      <c r="K52" s="832">
        <v>6531</v>
      </c>
    </row>
    <row r="53" spans="1:11" ht="14.45" customHeight="1" x14ac:dyDescent="0.2">
      <c r="A53" s="821" t="s">
        <v>582</v>
      </c>
      <c r="B53" s="822" t="s">
        <v>583</v>
      </c>
      <c r="C53" s="825" t="s">
        <v>596</v>
      </c>
      <c r="D53" s="839" t="s">
        <v>597</v>
      </c>
      <c r="E53" s="825" t="s">
        <v>1938</v>
      </c>
      <c r="F53" s="839" t="s">
        <v>1939</v>
      </c>
      <c r="G53" s="825" t="s">
        <v>1970</v>
      </c>
      <c r="H53" s="825" t="s">
        <v>1971</v>
      </c>
      <c r="I53" s="831">
        <v>1.9850000143051147</v>
      </c>
      <c r="J53" s="831">
        <v>2800</v>
      </c>
      <c r="K53" s="832">
        <v>5527.6300048828125</v>
      </c>
    </row>
    <row r="54" spans="1:11" ht="14.45" customHeight="1" x14ac:dyDescent="0.2">
      <c r="A54" s="821" t="s">
        <v>582</v>
      </c>
      <c r="B54" s="822" t="s">
        <v>583</v>
      </c>
      <c r="C54" s="825" t="s">
        <v>596</v>
      </c>
      <c r="D54" s="839" t="s">
        <v>597</v>
      </c>
      <c r="E54" s="825" t="s">
        <v>1938</v>
      </c>
      <c r="F54" s="839" t="s">
        <v>1939</v>
      </c>
      <c r="G54" s="825" t="s">
        <v>1972</v>
      </c>
      <c r="H54" s="825" t="s">
        <v>1973</v>
      </c>
      <c r="I54" s="831">
        <v>1.0533332824707031</v>
      </c>
      <c r="J54" s="831">
        <v>1500</v>
      </c>
      <c r="K54" s="832">
        <v>1580</v>
      </c>
    </row>
    <row r="55" spans="1:11" ht="14.45" customHeight="1" x14ac:dyDescent="0.2">
      <c r="A55" s="821" t="s">
        <v>582</v>
      </c>
      <c r="B55" s="822" t="s">
        <v>583</v>
      </c>
      <c r="C55" s="825" t="s">
        <v>596</v>
      </c>
      <c r="D55" s="839" t="s">
        <v>597</v>
      </c>
      <c r="E55" s="825" t="s">
        <v>1938</v>
      </c>
      <c r="F55" s="839" t="s">
        <v>1939</v>
      </c>
      <c r="G55" s="825" t="s">
        <v>1974</v>
      </c>
      <c r="H55" s="825" t="s">
        <v>1975</v>
      </c>
      <c r="I55" s="831">
        <v>11.738571166992188</v>
      </c>
      <c r="J55" s="831">
        <v>480</v>
      </c>
      <c r="K55" s="832">
        <v>5634.400146484375</v>
      </c>
    </row>
    <row r="56" spans="1:11" ht="14.45" customHeight="1" x14ac:dyDescent="0.2">
      <c r="A56" s="821" t="s">
        <v>582</v>
      </c>
      <c r="B56" s="822" t="s">
        <v>583</v>
      </c>
      <c r="C56" s="825" t="s">
        <v>596</v>
      </c>
      <c r="D56" s="839" t="s">
        <v>597</v>
      </c>
      <c r="E56" s="825" t="s">
        <v>1938</v>
      </c>
      <c r="F56" s="839" t="s">
        <v>1939</v>
      </c>
      <c r="G56" s="825" t="s">
        <v>1974</v>
      </c>
      <c r="H56" s="825" t="s">
        <v>1976</v>
      </c>
      <c r="I56" s="831">
        <v>11.736666361490885</v>
      </c>
      <c r="J56" s="831">
        <v>180</v>
      </c>
      <c r="K56" s="832">
        <v>2112.6000366210938</v>
      </c>
    </row>
    <row r="57" spans="1:11" ht="14.45" customHeight="1" x14ac:dyDescent="0.2">
      <c r="A57" s="821" t="s">
        <v>582</v>
      </c>
      <c r="B57" s="822" t="s">
        <v>583</v>
      </c>
      <c r="C57" s="825" t="s">
        <v>596</v>
      </c>
      <c r="D57" s="839" t="s">
        <v>597</v>
      </c>
      <c r="E57" s="825" t="s">
        <v>1938</v>
      </c>
      <c r="F57" s="839" t="s">
        <v>1939</v>
      </c>
      <c r="G57" s="825" t="s">
        <v>1977</v>
      </c>
      <c r="H57" s="825" t="s">
        <v>1978</v>
      </c>
      <c r="I57" s="831">
        <v>4.9460001945495602</v>
      </c>
      <c r="J57" s="831">
        <v>800</v>
      </c>
      <c r="K57" s="832">
        <v>3985.199951171875</v>
      </c>
    </row>
    <row r="58" spans="1:11" ht="14.45" customHeight="1" x14ac:dyDescent="0.2">
      <c r="A58" s="821" t="s">
        <v>582</v>
      </c>
      <c r="B58" s="822" t="s">
        <v>583</v>
      </c>
      <c r="C58" s="825" t="s">
        <v>596</v>
      </c>
      <c r="D58" s="839" t="s">
        <v>597</v>
      </c>
      <c r="E58" s="825" t="s">
        <v>1938</v>
      </c>
      <c r="F58" s="839" t="s">
        <v>1939</v>
      </c>
      <c r="G58" s="825" t="s">
        <v>1979</v>
      </c>
      <c r="H58" s="825" t="s">
        <v>1980</v>
      </c>
      <c r="I58" s="831">
        <v>90.870002746582031</v>
      </c>
      <c r="J58" s="831">
        <v>192</v>
      </c>
      <c r="K58" s="832">
        <v>17447.1494140625</v>
      </c>
    </row>
    <row r="59" spans="1:11" ht="14.45" customHeight="1" x14ac:dyDescent="0.2">
      <c r="A59" s="821" t="s">
        <v>582</v>
      </c>
      <c r="B59" s="822" t="s">
        <v>583</v>
      </c>
      <c r="C59" s="825" t="s">
        <v>596</v>
      </c>
      <c r="D59" s="839" t="s">
        <v>597</v>
      </c>
      <c r="E59" s="825" t="s">
        <v>1938</v>
      </c>
      <c r="F59" s="839" t="s">
        <v>1939</v>
      </c>
      <c r="G59" s="825" t="s">
        <v>1981</v>
      </c>
      <c r="H59" s="825" t="s">
        <v>1982</v>
      </c>
      <c r="I59" s="831">
        <v>1.5</v>
      </c>
      <c r="J59" s="831">
        <v>1500</v>
      </c>
      <c r="K59" s="832">
        <v>2250</v>
      </c>
    </row>
    <row r="60" spans="1:11" ht="14.45" customHeight="1" x14ac:dyDescent="0.2">
      <c r="A60" s="821" t="s">
        <v>582</v>
      </c>
      <c r="B60" s="822" t="s">
        <v>583</v>
      </c>
      <c r="C60" s="825" t="s">
        <v>596</v>
      </c>
      <c r="D60" s="839" t="s">
        <v>597</v>
      </c>
      <c r="E60" s="825" t="s">
        <v>1938</v>
      </c>
      <c r="F60" s="839" t="s">
        <v>1939</v>
      </c>
      <c r="G60" s="825" t="s">
        <v>1983</v>
      </c>
      <c r="H60" s="825" t="s">
        <v>1984</v>
      </c>
      <c r="I60" s="831">
        <v>22.620000566755021</v>
      </c>
      <c r="J60" s="831">
        <v>83</v>
      </c>
      <c r="K60" s="832">
        <v>1889.3899917602539</v>
      </c>
    </row>
    <row r="61" spans="1:11" ht="14.45" customHeight="1" x14ac:dyDescent="0.2">
      <c r="A61" s="821" t="s">
        <v>582</v>
      </c>
      <c r="B61" s="822" t="s">
        <v>583</v>
      </c>
      <c r="C61" s="825" t="s">
        <v>596</v>
      </c>
      <c r="D61" s="839" t="s">
        <v>597</v>
      </c>
      <c r="E61" s="825" t="s">
        <v>1938</v>
      </c>
      <c r="F61" s="839" t="s">
        <v>1939</v>
      </c>
      <c r="G61" s="825" t="s">
        <v>1985</v>
      </c>
      <c r="H61" s="825" t="s">
        <v>1986</v>
      </c>
      <c r="I61" s="831">
        <v>44.770000457763672</v>
      </c>
      <c r="J61" s="831">
        <v>13</v>
      </c>
      <c r="K61" s="832">
        <v>582.010009765625</v>
      </c>
    </row>
    <row r="62" spans="1:11" ht="14.45" customHeight="1" x14ac:dyDescent="0.2">
      <c r="A62" s="821" t="s">
        <v>582</v>
      </c>
      <c r="B62" s="822" t="s">
        <v>583</v>
      </c>
      <c r="C62" s="825" t="s">
        <v>596</v>
      </c>
      <c r="D62" s="839" t="s">
        <v>597</v>
      </c>
      <c r="E62" s="825" t="s">
        <v>1938</v>
      </c>
      <c r="F62" s="839" t="s">
        <v>1939</v>
      </c>
      <c r="G62" s="825" t="s">
        <v>1987</v>
      </c>
      <c r="H62" s="825" t="s">
        <v>1988</v>
      </c>
      <c r="I62" s="831">
        <v>9.1999998092651367</v>
      </c>
      <c r="J62" s="831">
        <v>700</v>
      </c>
      <c r="K62" s="832">
        <v>6440</v>
      </c>
    </row>
    <row r="63" spans="1:11" ht="14.45" customHeight="1" x14ac:dyDescent="0.2">
      <c r="A63" s="821" t="s">
        <v>582</v>
      </c>
      <c r="B63" s="822" t="s">
        <v>583</v>
      </c>
      <c r="C63" s="825" t="s">
        <v>596</v>
      </c>
      <c r="D63" s="839" t="s">
        <v>597</v>
      </c>
      <c r="E63" s="825" t="s">
        <v>1938</v>
      </c>
      <c r="F63" s="839" t="s">
        <v>1939</v>
      </c>
      <c r="G63" s="825" t="s">
        <v>1989</v>
      </c>
      <c r="H63" s="825" t="s">
        <v>1990</v>
      </c>
      <c r="I63" s="831">
        <v>145.19999694824219</v>
      </c>
      <c r="J63" s="831">
        <v>20</v>
      </c>
      <c r="K63" s="832">
        <v>2904</v>
      </c>
    </row>
    <row r="64" spans="1:11" ht="14.45" customHeight="1" x14ac:dyDescent="0.2">
      <c r="A64" s="821" t="s">
        <v>582</v>
      </c>
      <c r="B64" s="822" t="s">
        <v>583</v>
      </c>
      <c r="C64" s="825" t="s">
        <v>596</v>
      </c>
      <c r="D64" s="839" t="s">
        <v>597</v>
      </c>
      <c r="E64" s="825" t="s">
        <v>1938</v>
      </c>
      <c r="F64" s="839" t="s">
        <v>1939</v>
      </c>
      <c r="G64" s="825" t="s">
        <v>1991</v>
      </c>
      <c r="H64" s="825" t="s">
        <v>1992</v>
      </c>
      <c r="I64" s="831">
        <v>172.5</v>
      </c>
      <c r="J64" s="831">
        <v>5</v>
      </c>
      <c r="K64" s="832">
        <v>862.5</v>
      </c>
    </row>
    <row r="65" spans="1:11" ht="14.45" customHeight="1" x14ac:dyDescent="0.2">
      <c r="A65" s="821" t="s">
        <v>582</v>
      </c>
      <c r="B65" s="822" t="s">
        <v>583</v>
      </c>
      <c r="C65" s="825" t="s">
        <v>596</v>
      </c>
      <c r="D65" s="839" t="s">
        <v>597</v>
      </c>
      <c r="E65" s="825" t="s">
        <v>1938</v>
      </c>
      <c r="F65" s="839" t="s">
        <v>1939</v>
      </c>
      <c r="G65" s="825" t="s">
        <v>1993</v>
      </c>
      <c r="H65" s="825" t="s">
        <v>1994</v>
      </c>
      <c r="I65" s="831">
        <v>141.89999389648438</v>
      </c>
      <c r="J65" s="831">
        <v>100</v>
      </c>
      <c r="K65" s="832">
        <v>14189.669921875</v>
      </c>
    </row>
    <row r="66" spans="1:11" ht="14.45" customHeight="1" x14ac:dyDescent="0.2">
      <c r="A66" s="821" t="s">
        <v>582</v>
      </c>
      <c r="B66" s="822" t="s">
        <v>583</v>
      </c>
      <c r="C66" s="825" t="s">
        <v>596</v>
      </c>
      <c r="D66" s="839" t="s">
        <v>597</v>
      </c>
      <c r="E66" s="825" t="s">
        <v>1938</v>
      </c>
      <c r="F66" s="839" t="s">
        <v>1939</v>
      </c>
      <c r="G66" s="825" t="s">
        <v>1995</v>
      </c>
      <c r="H66" s="825" t="s">
        <v>1996</v>
      </c>
      <c r="I66" s="831">
        <v>0.82285713297980168</v>
      </c>
      <c r="J66" s="831">
        <v>3300</v>
      </c>
      <c r="K66" s="832">
        <v>2716</v>
      </c>
    </row>
    <row r="67" spans="1:11" ht="14.45" customHeight="1" x14ac:dyDescent="0.2">
      <c r="A67" s="821" t="s">
        <v>582</v>
      </c>
      <c r="B67" s="822" t="s">
        <v>583</v>
      </c>
      <c r="C67" s="825" t="s">
        <v>596</v>
      </c>
      <c r="D67" s="839" t="s">
        <v>597</v>
      </c>
      <c r="E67" s="825" t="s">
        <v>1938</v>
      </c>
      <c r="F67" s="839" t="s">
        <v>1939</v>
      </c>
      <c r="G67" s="825" t="s">
        <v>1997</v>
      </c>
      <c r="H67" s="825" t="s">
        <v>1998</v>
      </c>
      <c r="I67" s="831">
        <v>0.43600000143051149</v>
      </c>
      <c r="J67" s="831">
        <v>2100</v>
      </c>
      <c r="K67" s="832">
        <v>914</v>
      </c>
    </row>
    <row r="68" spans="1:11" ht="14.45" customHeight="1" x14ac:dyDescent="0.2">
      <c r="A68" s="821" t="s">
        <v>582</v>
      </c>
      <c r="B68" s="822" t="s">
        <v>583</v>
      </c>
      <c r="C68" s="825" t="s">
        <v>596</v>
      </c>
      <c r="D68" s="839" t="s">
        <v>597</v>
      </c>
      <c r="E68" s="825" t="s">
        <v>1938</v>
      </c>
      <c r="F68" s="839" t="s">
        <v>1939</v>
      </c>
      <c r="G68" s="825" t="s">
        <v>1999</v>
      </c>
      <c r="H68" s="825" t="s">
        <v>2000</v>
      </c>
      <c r="I68" s="831">
        <v>1.6749999622503917</v>
      </c>
      <c r="J68" s="831">
        <v>12100</v>
      </c>
      <c r="K68" s="832">
        <v>20253.55973815918</v>
      </c>
    </row>
    <row r="69" spans="1:11" ht="14.45" customHeight="1" x14ac:dyDescent="0.2">
      <c r="A69" s="821" t="s">
        <v>582</v>
      </c>
      <c r="B69" s="822" t="s">
        <v>583</v>
      </c>
      <c r="C69" s="825" t="s">
        <v>596</v>
      </c>
      <c r="D69" s="839" t="s">
        <v>597</v>
      </c>
      <c r="E69" s="825" t="s">
        <v>1938</v>
      </c>
      <c r="F69" s="839" t="s">
        <v>1939</v>
      </c>
      <c r="G69" s="825" t="s">
        <v>1999</v>
      </c>
      <c r="H69" s="825" t="s">
        <v>2001</v>
      </c>
      <c r="I69" s="831">
        <v>1.6699999570846558</v>
      </c>
      <c r="J69" s="831">
        <v>1000</v>
      </c>
      <c r="K69" s="832">
        <v>1670</v>
      </c>
    </row>
    <row r="70" spans="1:11" ht="14.45" customHeight="1" x14ac:dyDescent="0.2">
      <c r="A70" s="821" t="s">
        <v>582</v>
      </c>
      <c r="B70" s="822" t="s">
        <v>583</v>
      </c>
      <c r="C70" s="825" t="s">
        <v>596</v>
      </c>
      <c r="D70" s="839" t="s">
        <v>597</v>
      </c>
      <c r="E70" s="825" t="s">
        <v>1938</v>
      </c>
      <c r="F70" s="839" t="s">
        <v>1939</v>
      </c>
      <c r="G70" s="825" t="s">
        <v>2002</v>
      </c>
      <c r="H70" s="825" t="s">
        <v>2003</v>
      </c>
      <c r="I70" s="831">
        <v>0.57999998331069946</v>
      </c>
      <c r="J70" s="831">
        <v>3100</v>
      </c>
      <c r="K70" s="832">
        <v>1798</v>
      </c>
    </row>
    <row r="71" spans="1:11" ht="14.45" customHeight="1" x14ac:dyDescent="0.2">
      <c r="A71" s="821" t="s">
        <v>582</v>
      </c>
      <c r="B71" s="822" t="s">
        <v>583</v>
      </c>
      <c r="C71" s="825" t="s">
        <v>596</v>
      </c>
      <c r="D71" s="839" t="s">
        <v>597</v>
      </c>
      <c r="E71" s="825" t="s">
        <v>1938</v>
      </c>
      <c r="F71" s="839" t="s">
        <v>1939</v>
      </c>
      <c r="G71" s="825" t="s">
        <v>2004</v>
      </c>
      <c r="H71" s="825" t="s">
        <v>2005</v>
      </c>
      <c r="I71" s="831">
        <v>2.119999885559082</v>
      </c>
      <c r="J71" s="831">
        <v>300</v>
      </c>
      <c r="K71" s="832">
        <v>636</v>
      </c>
    </row>
    <row r="72" spans="1:11" ht="14.45" customHeight="1" x14ac:dyDescent="0.2">
      <c r="A72" s="821" t="s">
        <v>582</v>
      </c>
      <c r="B72" s="822" t="s">
        <v>583</v>
      </c>
      <c r="C72" s="825" t="s">
        <v>596</v>
      </c>
      <c r="D72" s="839" t="s">
        <v>597</v>
      </c>
      <c r="E72" s="825" t="s">
        <v>1938</v>
      </c>
      <c r="F72" s="839" t="s">
        <v>1939</v>
      </c>
      <c r="G72" s="825" t="s">
        <v>2006</v>
      </c>
      <c r="H72" s="825" t="s">
        <v>2007</v>
      </c>
      <c r="I72" s="831">
        <v>2.75</v>
      </c>
      <c r="J72" s="831">
        <v>400</v>
      </c>
      <c r="K72" s="832">
        <v>1100</v>
      </c>
    </row>
    <row r="73" spans="1:11" ht="14.45" customHeight="1" x14ac:dyDescent="0.2">
      <c r="A73" s="821" t="s">
        <v>582</v>
      </c>
      <c r="B73" s="822" t="s">
        <v>583</v>
      </c>
      <c r="C73" s="825" t="s">
        <v>596</v>
      </c>
      <c r="D73" s="839" t="s">
        <v>597</v>
      </c>
      <c r="E73" s="825" t="s">
        <v>1938</v>
      </c>
      <c r="F73" s="839" t="s">
        <v>1939</v>
      </c>
      <c r="G73" s="825" t="s">
        <v>2008</v>
      </c>
      <c r="H73" s="825" t="s">
        <v>2009</v>
      </c>
      <c r="I73" s="831">
        <v>11.069999694824219</v>
      </c>
      <c r="J73" s="831">
        <v>400</v>
      </c>
      <c r="K73" s="832">
        <v>4428.5999755859375</v>
      </c>
    </row>
    <row r="74" spans="1:11" ht="14.45" customHeight="1" x14ac:dyDescent="0.2">
      <c r="A74" s="821" t="s">
        <v>582</v>
      </c>
      <c r="B74" s="822" t="s">
        <v>583</v>
      </c>
      <c r="C74" s="825" t="s">
        <v>596</v>
      </c>
      <c r="D74" s="839" t="s">
        <v>597</v>
      </c>
      <c r="E74" s="825" t="s">
        <v>1938</v>
      </c>
      <c r="F74" s="839" t="s">
        <v>1939</v>
      </c>
      <c r="G74" s="825" t="s">
        <v>2004</v>
      </c>
      <c r="H74" s="825" t="s">
        <v>2010</v>
      </c>
      <c r="I74" s="831">
        <v>2.1174998879432678</v>
      </c>
      <c r="J74" s="831">
        <v>1000</v>
      </c>
      <c r="K74" s="832">
        <v>2117</v>
      </c>
    </row>
    <row r="75" spans="1:11" ht="14.45" customHeight="1" x14ac:dyDescent="0.2">
      <c r="A75" s="821" t="s">
        <v>582</v>
      </c>
      <c r="B75" s="822" t="s">
        <v>583</v>
      </c>
      <c r="C75" s="825" t="s">
        <v>596</v>
      </c>
      <c r="D75" s="839" t="s">
        <v>597</v>
      </c>
      <c r="E75" s="825" t="s">
        <v>1938</v>
      </c>
      <c r="F75" s="839" t="s">
        <v>1939</v>
      </c>
      <c r="G75" s="825" t="s">
        <v>2011</v>
      </c>
      <c r="H75" s="825" t="s">
        <v>2012</v>
      </c>
      <c r="I75" s="831">
        <v>156.08999633789063</v>
      </c>
      <c r="J75" s="831">
        <v>40</v>
      </c>
      <c r="K75" s="832">
        <v>6243.6000061035156</v>
      </c>
    </row>
    <row r="76" spans="1:11" ht="14.45" customHeight="1" x14ac:dyDescent="0.2">
      <c r="A76" s="821" t="s">
        <v>582</v>
      </c>
      <c r="B76" s="822" t="s">
        <v>583</v>
      </c>
      <c r="C76" s="825" t="s">
        <v>596</v>
      </c>
      <c r="D76" s="839" t="s">
        <v>597</v>
      </c>
      <c r="E76" s="825" t="s">
        <v>1938</v>
      </c>
      <c r="F76" s="839" t="s">
        <v>1939</v>
      </c>
      <c r="G76" s="825" t="s">
        <v>2013</v>
      </c>
      <c r="H76" s="825" t="s">
        <v>2014</v>
      </c>
      <c r="I76" s="831">
        <v>11.25</v>
      </c>
      <c r="J76" s="831">
        <v>300</v>
      </c>
      <c r="K76" s="832">
        <v>3375.900146484375</v>
      </c>
    </row>
    <row r="77" spans="1:11" ht="14.45" customHeight="1" x14ac:dyDescent="0.2">
      <c r="A77" s="821" t="s">
        <v>582</v>
      </c>
      <c r="B77" s="822" t="s">
        <v>583</v>
      </c>
      <c r="C77" s="825" t="s">
        <v>596</v>
      </c>
      <c r="D77" s="839" t="s">
        <v>597</v>
      </c>
      <c r="E77" s="825" t="s">
        <v>1938</v>
      </c>
      <c r="F77" s="839" t="s">
        <v>1939</v>
      </c>
      <c r="G77" s="825" t="s">
        <v>2015</v>
      </c>
      <c r="H77" s="825" t="s">
        <v>2016</v>
      </c>
      <c r="I77" s="831">
        <v>2.8499999046325684</v>
      </c>
      <c r="J77" s="831">
        <v>2900</v>
      </c>
      <c r="K77" s="832">
        <v>8267.2000122070313</v>
      </c>
    </row>
    <row r="78" spans="1:11" ht="14.45" customHeight="1" x14ac:dyDescent="0.2">
      <c r="A78" s="821" t="s">
        <v>582</v>
      </c>
      <c r="B78" s="822" t="s">
        <v>583</v>
      </c>
      <c r="C78" s="825" t="s">
        <v>596</v>
      </c>
      <c r="D78" s="839" t="s">
        <v>597</v>
      </c>
      <c r="E78" s="825" t="s">
        <v>1938</v>
      </c>
      <c r="F78" s="839" t="s">
        <v>1939</v>
      </c>
      <c r="G78" s="825" t="s">
        <v>2017</v>
      </c>
      <c r="H78" s="825" t="s">
        <v>2018</v>
      </c>
      <c r="I78" s="831">
        <v>209</v>
      </c>
      <c r="J78" s="831">
        <v>5</v>
      </c>
      <c r="K78" s="832">
        <v>1045.02001953125</v>
      </c>
    </row>
    <row r="79" spans="1:11" ht="14.45" customHeight="1" x14ac:dyDescent="0.2">
      <c r="A79" s="821" t="s">
        <v>582</v>
      </c>
      <c r="B79" s="822" t="s">
        <v>583</v>
      </c>
      <c r="C79" s="825" t="s">
        <v>596</v>
      </c>
      <c r="D79" s="839" t="s">
        <v>597</v>
      </c>
      <c r="E79" s="825" t="s">
        <v>1938</v>
      </c>
      <c r="F79" s="839" t="s">
        <v>1939</v>
      </c>
      <c r="G79" s="825" t="s">
        <v>2019</v>
      </c>
      <c r="H79" s="825" t="s">
        <v>2020</v>
      </c>
      <c r="I79" s="831">
        <v>0.4699999988079071</v>
      </c>
      <c r="J79" s="831">
        <v>400</v>
      </c>
      <c r="K79" s="832">
        <v>188</v>
      </c>
    </row>
    <row r="80" spans="1:11" ht="14.45" customHeight="1" x14ac:dyDescent="0.2">
      <c r="A80" s="821" t="s">
        <v>582</v>
      </c>
      <c r="B80" s="822" t="s">
        <v>583</v>
      </c>
      <c r="C80" s="825" t="s">
        <v>596</v>
      </c>
      <c r="D80" s="839" t="s">
        <v>597</v>
      </c>
      <c r="E80" s="825" t="s">
        <v>1938</v>
      </c>
      <c r="F80" s="839" t="s">
        <v>1939</v>
      </c>
      <c r="G80" s="825" t="s">
        <v>2021</v>
      </c>
      <c r="H80" s="825" t="s">
        <v>2022</v>
      </c>
      <c r="I80" s="831">
        <v>2.369999885559082</v>
      </c>
      <c r="J80" s="831">
        <v>50</v>
      </c>
      <c r="K80" s="832">
        <v>118.5</v>
      </c>
    </row>
    <row r="81" spans="1:11" ht="14.45" customHeight="1" x14ac:dyDescent="0.2">
      <c r="A81" s="821" t="s">
        <v>582</v>
      </c>
      <c r="B81" s="822" t="s">
        <v>583</v>
      </c>
      <c r="C81" s="825" t="s">
        <v>596</v>
      </c>
      <c r="D81" s="839" t="s">
        <v>597</v>
      </c>
      <c r="E81" s="825" t="s">
        <v>1938</v>
      </c>
      <c r="F81" s="839" t="s">
        <v>1939</v>
      </c>
      <c r="G81" s="825" t="s">
        <v>2023</v>
      </c>
      <c r="H81" s="825" t="s">
        <v>2024</v>
      </c>
      <c r="I81" s="831">
        <v>5.369999885559082</v>
      </c>
      <c r="J81" s="831">
        <v>100</v>
      </c>
      <c r="K81" s="832">
        <v>537</v>
      </c>
    </row>
    <row r="82" spans="1:11" ht="14.45" customHeight="1" x14ac:dyDescent="0.2">
      <c r="A82" s="821" t="s">
        <v>582</v>
      </c>
      <c r="B82" s="822" t="s">
        <v>583</v>
      </c>
      <c r="C82" s="825" t="s">
        <v>596</v>
      </c>
      <c r="D82" s="839" t="s">
        <v>597</v>
      </c>
      <c r="E82" s="825" t="s">
        <v>1938</v>
      </c>
      <c r="F82" s="839" t="s">
        <v>1939</v>
      </c>
      <c r="G82" s="825" t="s">
        <v>2025</v>
      </c>
      <c r="H82" s="825" t="s">
        <v>2026</v>
      </c>
      <c r="I82" s="831">
        <v>2.5299999713897705</v>
      </c>
      <c r="J82" s="831">
        <v>400</v>
      </c>
      <c r="K82" s="832">
        <v>1012</v>
      </c>
    </row>
    <row r="83" spans="1:11" ht="14.45" customHeight="1" x14ac:dyDescent="0.2">
      <c r="A83" s="821" t="s">
        <v>582</v>
      </c>
      <c r="B83" s="822" t="s">
        <v>583</v>
      </c>
      <c r="C83" s="825" t="s">
        <v>596</v>
      </c>
      <c r="D83" s="839" t="s">
        <v>597</v>
      </c>
      <c r="E83" s="825" t="s">
        <v>1938</v>
      </c>
      <c r="F83" s="839" t="s">
        <v>1939</v>
      </c>
      <c r="G83" s="825" t="s">
        <v>2027</v>
      </c>
      <c r="H83" s="825" t="s">
        <v>2028</v>
      </c>
      <c r="I83" s="831">
        <v>3.7400000095367432</v>
      </c>
      <c r="J83" s="831">
        <v>700</v>
      </c>
      <c r="K83" s="832">
        <v>2618</v>
      </c>
    </row>
    <row r="84" spans="1:11" ht="14.45" customHeight="1" x14ac:dyDescent="0.2">
      <c r="A84" s="821" t="s">
        <v>582</v>
      </c>
      <c r="B84" s="822" t="s">
        <v>583</v>
      </c>
      <c r="C84" s="825" t="s">
        <v>596</v>
      </c>
      <c r="D84" s="839" t="s">
        <v>597</v>
      </c>
      <c r="E84" s="825" t="s">
        <v>1938</v>
      </c>
      <c r="F84" s="839" t="s">
        <v>1939</v>
      </c>
      <c r="G84" s="825" t="s">
        <v>2029</v>
      </c>
      <c r="H84" s="825" t="s">
        <v>2030</v>
      </c>
      <c r="I84" s="831">
        <v>23.719999313354492</v>
      </c>
      <c r="J84" s="831">
        <v>30</v>
      </c>
      <c r="K84" s="832">
        <v>711.5999755859375</v>
      </c>
    </row>
    <row r="85" spans="1:11" ht="14.45" customHeight="1" x14ac:dyDescent="0.2">
      <c r="A85" s="821" t="s">
        <v>582</v>
      </c>
      <c r="B85" s="822" t="s">
        <v>583</v>
      </c>
      <c r="C85" s="825" t="s">
        <v>596</v>
      </c>
      <c r="D85" s="839" t="s">
        <v>597</v>
      </c>
      <c r="E85" s="825" t="s">
        <v>1938</v>
      </c>
      <c r="F85" s="839" t="s">
        <v>1939</v>
      </c>
      <c r="G85" s="825" t="s">
        <v>2029</v>
      </c>
      <c r="H85" s="825" t="s">
        <v>2031</v>
      </c>
      <c r="I85" s="831">
        <v>22.34999942779541</v>
      </c>
      <c r="J85" s="831">
        <v>60</v>
      </c>
      <c r="K85" s="832">
        <v>1341</v>
      </c>
    </row>
    <row r="86" spans="1:11" ht="14.45" customHeight="1" x14ac:dyDescent="0.2">
      <c r="A86" s="821" t="s">
        <v>582</v>
      </c>
      <c r="B86" s="822" t="s">
        <v>583</v>
      </c>
      <c r="C86" s="825" t="s">
        <v>596</v>
      </c>
      <c r="D86" s="839" t="s">
        <v>597</v>
      </c>
      <c r="E86" s="825" t="s">
        <v>2032</v>
      </c>
      <c r="F86" s="839" t="s">
        <v>2033</v>
      </c>
      <c r="G86" s="825" t="s">
        <v>2034</v>
      </c>
      <c r="H86" s="825" t="s">
        <v>2035</v>
      </c>
      <c r="I86" s="831">
        <v>0.30000001192092896</v>
      </c>
      <c r="J86" s="831">
        <v>300</v>
      </c>
      <c r="K86" s="832">
        <v>90</v>
      </c>
    </row>
    <row r="87" spans="1:11" ht="14.45" customHeight="1" x14ac:dyDescent="0.2">
      <c r="A87" s="821" t="s">
        <v>582</v>
      </c>
      <c r="B87" s="822" t="s">
        <v>583</v>
      </c>
      <c r="C87" s="825" t="s">
        <v>596</v>
      </c>
      <c r="D87" s="839" t="s">
        <v>597</v>
      </c>
      <c r="E87" s="825" t="s">
        <v>2032</v>
      </c>
      <c r="F87" s="839" t="s">
        <v>2033</v>
      </c>
      <c r="G87" s="825" t="s">
        <v>2036</v>
      </c>
      <c r="H87" s="825" t="s">
        <v>2037</v>
      </c>
      <c r="I87" s="831">
        <v>0.30000001192092896</v>
      </c>
      <c r="J87" s="831">
        <v>700</v>
      </c>
      <c r="K87" s="832">
        <v>212.5200023651123</v>
      </c>
    </row>
    <row r="88" spans="1:11" ht="14.45" customHeight="1" x14ac:dyDescent="0.2">
      <c r="A88" s="821" t="s">
        <v>582</v>
      </c>
      <c r="B88" s="822" t="s">
        <v>583</v>
      </c>
      <c r="C88" s="825" t="s">
        <v>596</v>
      </c>
      <c r="D88" s="839" t="s">
        <v>597</v>
      </c>
      <c r="E88" s="825" t="s">
        <v>2032</v>
      </c>
      <c r="F88" s="839" t="s">
        <v>2033</v>
      </c>
      <c r="G88" s="825" t="s">
        <v>2038</v>
      </c>
      <c r="H88" s="825" t="s">
        <v>2039</v>
      </c>
      <c r="I88" s="831">
        <v>0.33666666348775226</v>
      </c>
      <c r="J88" s="831">
        <v>900</v>
      </c>
      <c r="K88" s="832">
        <v>295</v>
      </c>
    </row>
    <row r="89" spans="1:11" ht="14.45" customHeight="1" x14ac:dyDescent="0.2">
      <c r="A89" s="821" t="s">
        <v>582</v>
      </c>
      <c r="B89" s="822" t="s">
        <v>583</v>
      </c>
      <c r="C89" s="825" t="s">
        <v>596</v>
      </c>
      <c r="D89" s="839" t="s">
        <v>597</v>
      </c>
      <c r="E89" s="825" t="s">
        <v>2032</v>
      </c>
      <c r="F89" s="839" t="s">
        <v>2033</v>
      </c>
      <c r="G89" s="825" t="s">
        <v>2040</v>
      </c>
      <c r="H89" s="825" t="s">
        <v>2041</v>
      </c>
      <c r="I89" s="831">
        <v>0.54000002145767212</v>
      </c>
      <c r="J89" s="831">
        <v>400</v>
      </c>
      <c r="K89" s="832">
        <v>216</v>
      </c>
    </row>
    <row r="90" spans="1:11" ht="14.45" customHeight="1" x14ac:dyDescent="0.2">
      <c r="A90" s="821" t="s">
        <v>582</v>
      </c>
      <c r="B90" s="822" t="s">
        <v>583</v>
      </c>
      <c r="C90" s="825" t="s">
        <v>596</v>
      </c>
      <c r="D90" s="839" t="s">
        <v>597</v>
      </c>
      <c r="E90" s="825" t="s">
        <v>2042</v>
      </c>
      <c r="F90" s="839" t="s">
        <v>2043</v>
      </c>
      <c r="G90" s="825" t="s">
        <v>2044</v>
      </c>
      <c r="H90" s="825" t="s">
        <v>2045</v>
      </c>
      <c r="I90" s="831">
        <v>15.729999542236328</v>
      </c>
      <c r="J90" s="831">
        <v>1100</v>
      </c>
      <c r="K90" s="832">
        <v>17303</v>
      </c>
    </row>
    <row r="91" spans="1:11" ht="14.45" customHeight="1" x14ac:dyDescent="0.2">
      <c r="A91" s="821" t="s">
        <v>582</v>
      </c>
      <c r="B91" s="822" t="s">
        <v>583</v>
      </c>
      <c r="C91" s="825" t="s">
        <v>596</v>
      </c>
      <c r="D91" s="839" t="s">
        <v>597</v>
      </c>
      <c r="E91" s="825" t="s">
        <v>2042</v>
      </c>
      <c r="F91" s="839" t="s">
        <v>2043</v>
      </c>
      <c r="G91" s="825" t="s">
        <v>2046</v>
      </c>
      <c r="H91" s="825" t="s">
        <v>2047</v>
      </c>
      <c r="I91" s="831">
        <v>15.729999542236328</v>
      </c>
      <c r="J91" s="831">
        <v>1500</v>
      </c>
      <c r="K91" s="832">
        <v>23595</v>
      </c>
    </row>
    <row r="92" spans="1:11" ht="14.45" customHeight="1" x14ac:dyDescent="0.2">
      <c r="A92" s="821" t="s">
        <v>582</v>
      </c>
      <c r="B92" s="822" t="s">
        <v>583</v>
      </c>
      <c r="C92" s="825" t="s">
        <v>596</v>
      </c>
      <c r="D92" s="839" t="s">
        <v>597</v>
      </c>
      <c r="E92" s="825" t="s">
        <v>2042</v>
      </c>
      <c r="F92" s="839" t="s">
        <v>2043</v>
      </c>
      <c r="G92" s="825" t="s">
        <v>2048</v>
      </c>
      <c r="H92" s="825" t="s">
        <v>2049</v>
      </c>
      <c r="I92" s="831">
        <v>0.74700000882148743</v>
      </c>
      <c r="J92" s="831">
        <v>22000</v>
      </c>
      <c r="K92" s="832">
        <v>16660</v>
      </c>
    </row>
    <row r="93" spans="1:11" ht="14.45" customHeight="1" x14ac:dyDescent="0.2">
      <c r="A93" s="821" t="s">
        <v>582</v>
      </c>
      <c r="B93" s="822" t="s">
        <v>583</v>
      </c>
      <c r="C93" s="825" t="s">
        <v>596</v>
      </c>
      <c r="D93" s="839" t="s">
        <v>597</v>
      </c>
      <c r="E93" s="825" t="s">
        <v>2042</v>
      </c>
      <c r="F93" s="839" t="s">
        <v>2043</v>
      </c>
      <c r="G93" s="825" t="s">
        <v>2050</v>
      </c>
      <c r="H93" s="825" t="s">
        <v>2051</v>
      </c>
      <c r="I93" s="831">
        <v>1.1175000220537186</v>
      </c>
      <c r="J93" s="831">
        <v>3200</v>
      </c>
      <c r="K93" s="832">
        <v>3650</v>
      </c>
    </row>
    <row r="94" spans="1:11" ht="14.45" customHeight="1" x14ac:dyDescent="0.2">
      <c r="A94" s="821" t="s">
        <v>582</v>
      </c>
      <c r="B94" s="822" t="s">
        <v>583</v>
      </c>
      <c r="C94" s="825" t="s">
        <v>596</v>
      </c>
      <c r="D94" s="839" t="s">
        <v>597</v>
      </c>
      <c r="E94" s="825" t="s">
        <v>2042</v>
      </c>
      <c r="F94" s="839" t="s">
        <v>2043</v>
      </c>
      <c r="G94" s="825" t="s">
        <v>2048</v>
      </c>
      <c r="H94" s="825" t="s">
        <v>2052</v>
      </c>
      <c r="I94" s="831">
        <v>1.2120000123977661</v>
      </c>
      <c r="J94" s="831">
        <v>12800</v>
      </c>
      <c r="K94" s="832">
        <v>15876</v>
      </c>
    </row>
    <row r="95" spans="1:11" ht="14.45" customHeight="1" x14ac:dyDescent="0.2">
      <c r="A95" s="821" t="s">
        <v>582</v>
      </c>
      <c r="B95" s="822" t="s">
        <v>583</v>
      </c>
      <c r="C95" s="825" t="s">
        <v>596</v>
      </c>
      <c r="D95" s="839" t="s">
        <v>597</v>
      </c>
      <c r="E95" s="825" t="s">
        <v>2042</v>
      </c>
      <c r="F95" s="839" t="s">
        <v>2043</v>
      </c>
      <c r="G95" s="825" t="s">
        <v>2053</v>
      </c>
      <c r="H95" s="825" t="s">
        <v>2054</v>
      </c>
      <c r="I95" s="831">
        <v>3.630000114440918</v>
      </c>
      <c r="J95" s="831">
        <v>1000</v>
      </c>
      <c r="K95" s="832">
        <v>3630</v>
      </c>
    </row>
    <row r="96" spans="1:11" ht="14.45" customHeight="1" x14ac:dyDescent="0.2">
      <c r="A96" s="821" t="s">
        <v>582</v>
      </c>
      <c r="B96" s="822" t="s">
        <v>583</v>
      </c>
      <c r="C96" s="825" t="s">
        <v>596</v>
      </c>
      <c r="D96" s="839" t="s">
        <v>597</v>
      </c>
      <c r="E96" s="825" t="s">
        <v>2042</v>
      </c>
      <c r="F96" s="839" t="s">
        <v>2043</v>
      </c>
      <c r="G96" s="825" t="s">
        <v>2055</v>
      </c>
      <c r="H96" s="825" t="s">
        <v>2056</v>
      </c>
      <c r="I96" s="831">
        <v>0.89999997615814209</v>
      </c>
      <c r="J96" s="831">
        <v>2000</v>
      </c>
      <c r="K96" s="832">
        <v>1790.800048828125</v>
      </c>
    </row>
    <row r="97" spans="1:11" ht="14.45" customHeight="1" x14ac:dyDescent="0.2">
      <c r="A97" s="821" t="s">
        <v>582</v>
      </c>
      <c r="B97" s="822" t="s">
        <v>583</v>
      </c>
      <c r="C97" s="825" t="s">
        <v>607</v>
      </c>
      <c r="D97" s="839" t="s">
        <v>608</v>
      </c>
      <c r="E97" s="825" t="s">
        <v>1868</v>
      </c>
      <c r="F97" s="839" t="s">
        <v>1869</v>
      </c>
      <c r="G97" s="825" t="s">
        <v>1870</v>
      </c>
      <c r="H97" s="825" t="s">
        <v>1871</v>
      </c>
      <c r="I97" s="831">
        <v>2210.719970703125</v>
      </c>
      <c r="J97" s="831">
        <v>1</v>
      </c>
      <c r="K97" s="832">
        <v>2210.719970703125</v>
      </c>
    </row>
    <row r="98" spans="1:11" ht="14.45" customHeight="1" x14ac:dyDescent="0.2">
      <c r="A98" s="821" t="s">
        <v>582</v>
      </c>
      <c r="B98" s="822" t="s">
        <v>583</v>
      </c>
      <c r="C98" s="825" t="s">
        <v>607</v>
      </c>
      <c r="D98" s="839" t="s">
        <v>608</v>
      </c>
      <c r="E98" s="825" t="s">
        <v>1868</v>
      </c>
      <c r="F98" s="839" t="s">
        <v>1869</v>
      </c>
      <c r="G98" s="825" t="s">
        <v>2057</v>
      </c>
      <c r="H98" s="825" t="s">
        <v>2058</v>
      </c>
      <c r="I98" s="831">
        <v>5445</v>
      </c>
      <c r="J98" s="831">
        <v>5</v>
      </c>
      <c r="K98" s="832">
        <v>27225</v>
      </c>
    </row>
    <row r="99" spans="1:11" ht="14.45" customHeight="1" x14ac:dyDescent="0.2">
      <c r="A99" s="821" t="s">
        <v>582</v>
      </c>
      <c r="B99" s="822" t="s">
        <v>583</v>
      </c>
      <c r="C99" s="825" t="s">
        <v>607</v>
      </c>
      <c r="D99" s="839" t="s">
        <v>608</v>
      </c>
      <c r="E99" s="825" t="s">
        <v>1868</v>
      </c>
      <c r="F99" s="839" t="s">
        <v>1869</v>
      </c>
      <c r="G99" s="825" t="s">
        <v>2059</v>
      </c>
      <c r="H99" s="825" t="s">
        <v>2060</v>
      </c>
      <c r="I99" s="831">
        <v>5445</v>
      </c>
      <c r="J99" s="831">
        <v>4</v>
      </c>
      <c r="K99" s="832">
        <v>21780</v>
      </c>
    </row>
    <row r="100" spans="1:11" ht="14.45" customHeight="1" x14ac:dyDescent="0.2">
      <c r="A100" s="821" t="s">
        <v>582</v>
      </c>
      <c r="B100" s="822" t="s">
        <v>583</v>
      </c>
      <c r="C100" s="825" t="s">
        <v>607</v>
      </c>
      <c r="D100" s="839" t="s">
        <v>608</v>
      </c>
      <c r="E100" s="825" t="s">
        <v>1868</v>
      </c>
      <c r="F100" s="839" t="s">
        <v>1869</v>
      </c>
      <c r="G100" s="825" t="s">
        <v>2061</v>
      </c>
      <c r="H100" s="825" t="s">
        <v>2062</v>
      </c>
      <c r="I100" s="831">
        <v>5445</v>
      </c>
      <c r="J100" s="831">
        <v>4</v>
      </c>
      <c r="K100" s="832">
        <v>21780</v>
      </c>
    </row>
    <row r="101" spans="1:11" ht="14.45" customHeight="1" x14ac:dyDescent="0.2">
      <c r="A101" s="821" t="s">
        <v>582</v>
      </c>
      <c r="B101" s="822" t="s">
        <v>583</v>
      </c>
      <c r="C101" s="825" t="s">
        <v>607</v>
      </c>
      <c r="D101" s="839" t="s">
        <v>608</v>
      </c>
      <c r="E101" s="825" t="s">
        <v>1868</v>
      </c>
      <c r="F101" s="839" t="s">
        <v>1869</v>
      </c>
      <c r="G101" s="825" t="s">
        <v>2063</v>
      </c>
      <c r="H101" s="825" t="s">
        <v>2064</v>
      </c>
      <c r="I101" s="831">
        <v>5445</v>
      </c>
      <c r="J101" s="831">
        <v>2</v>
      </c>
      <c r="K101" s="832">
        <v>10890</v>
      </c>
    </row>
    <row r="102" spans="1:11" ht="14.45" customHeight="1" x14ac:dyDescent="0.2">
      <c r="A102" s="821" t="s">
        <v>582</v>
      </c>
      <c r="B102" s="822" t="s">
        <v>583</v>
      </c>
      <c r="C102" s="825" t="s">
        <v>607</v>
      </c>
      <c r="D102" s="839" t="s">
        <v>608</v>
      </c>
      <c r="E102" s="825" t="s">
        <v>1868</v>
      </c>
      <c r="F102" s="839" t="s">
        <v>1869</v>
      </c>
      <c r="G102" s="825" t="s">
        <v>1872</v>
      </c>
      <c r="H102" s="825" t="s">
        <v>1873</v>
      </c>
      <c r="I102" s="831">
        <v>147.17999267578125</v>
      </c>
      <c r="J102" s="831">
        <v>98</v>
      </c>
      <c r="K102" s="832">
        <v>14423.819580078125</v>
      </c>
    </row>
    <row r="103" spans="1:11" ht="14.45" customHeight="1" x14ac:dyDescent="0.2">
      <c r="A103" s="821" t="s">
        <v>582</v>
      </c>
      <c r="B103" s="822" t="s">
        <v>583</v>
      </c>
      <c r="C103" s="825" t="s">
        <v>607</v>
      </c>
      <c r="D103" s="839" t="s">
        <v>608</v>
      </c>
      <c r="E103" s="825" t="s">
        <v>1868</v>
      </c>
      <c r="F103" s="839" t="s">
        <v>1869</v>
      </c>
      <c r="G103" s="825" t="s">
        <v>2065</v>
      </c>
      <c r="H103" s="825" t="s">
        <v>2066</v>
      </c>
      <c r="I103" s="831">
        <v>170.61000061035156</v>
      </c>
      <c r="J103" s="831">
        <v>5</v>
      </c>
      <c r="K103" s="832">
        <v>877.25</v>
      </c>
    </row>
    <row r="104" spans="1:11" ht="14.45" customHeight="1" x14ac:dyDescent="0.2">
      <c r="A104" s="821" t="s">
        <v>582</v>
      </c>
      <c r="B104" s="822" t="s">
        <v>583</v>
      </c>
      <c r="C104" s="825" t="s">
        <v>607</v>
      </c>
      <c r="D104" s="839" t="s">
        <v>608</v>
      </c>
      <c r="E104" s="825" t="s">
        <v>1868</v>
      </c>
      <c r="F104" s="839" t="s">
        <v>1869</v>
      </c>
      <c r="G104" s="825" t="s">
        <v>1876</v>
      </c>
      <c r="H104" s="825" t="s">
        <v>1877</v>
      </c>
      <c r="I104" s="831">
        <v>9228.2001953125</v>
      </c>
      <c r="J104" s="831">
        <v>0.25</v>
      </c>
      <c r="K104" s="832">
        <v>2307.050048828125</v>
      </c>
    </row>
    <row r="105" spans="1:11" ht="14.45" customHeight="1" x14ac:dyDescent="0.2">
      <c r="A105" s="821" t="s">
        <v>582</v>
      </c>
      <c r="B105" s="822" t="s">
        <v>583</v>
      </c>
      <c r="C105" s="825" t="s">
        <v>607</v>
      </c>
      <c r="D105" s="839" t="s">
        <v>608</v>
      </c>
      <c r="E105" s="825" t="s">
        <v>1868</v>
      </c>
      <c r="F105" s="839" t="s">
        <v>1869</v>
      </c>
      <c r="G105" s="825" t="s">
        <v>2067</v>
      </c>
      <c r="H105" s="825" t="s">
        <v>2068</v>
      </c>
      <c r="I105" s="831">
        <v>208.1199951171875</v>
      </c>
      <c r="J105" s="831">
        <v>1</v>
      </c>
      <c r="K105" s="832">
        <v>208.1199951171875</v>
      </c>
    </row>
    <row r="106" spans="1:11" ht="14.45" customHeight="1" x14ac:dyDescent="0.2">
      <c r="A106" s="821" t="s">
        <v>582</v>
      </c>
      <c r="B106" s="822" t="s">
        <v>583</v>
      </c>
      <c r="C106" s="825" t="s">
        <v>607</v>
      </c>
      <c r="D106" s="839" t="s">
        <v>608</v>
      </c>
      <c r="E106" s="825" t="s">
        <v>1868</v>
      </c>
      <c r="F106" s="839" t="s">
        <v>1869</v>
      </c>
      <c r="G106" s="825" t="s">
        <v>1878</v>
      </c>
      <c r="H106" s="825" t="s">
        <v>1879</v>
      </c>
      <c r="I106" s="831">
        <v>12.710000038146973</v>
      </c>
      <c r="J106" s="831">
        <v>80</v>
      </c>
      <c r="K106" s="832">
        <v>1016.4000244140625</v>
      </c>
    </row>
    <row r="107" spans="1:11" ht="14.45" customHeight="1" x14ac:dyDescent="0.2">
      <c r="A107" s="821" t="s">
        <v>582</v>
      </c>
      <c r="B107" s="822" t="s">
        <v>583</v>
      </c>
      <c r="C107" s="825" t="s">
        <v>607</v>
      </c>
      <c r="D107" s="839" t="s">
        <v>608</v>
      </c>
      <c r="E107" s="825" t="s">
        <v>1868</v>
      </c>
      <c r="F107" s="839" t="s">
        <v>1869</v>
      </c>
      <c r="G107" s="825" t="s">
        <v>1880</v>
      </c>
      <c r="H107" s="825" t="s">
        <v>1881</v>
      </c>
      <c r="I107" s="831">
        <v>3035.31005859375</v>
      </c>
      <c r="J107" s="831">
        <v>3</v>
      </c>
      <c r="K107" s="832">
        <v>9105.93017578125</v>
      </c>
    </row>
    <row r="108" spans="1:11" ht="14.45" customHeight="1" x14ac:dyDescent="0.2">
      <c r="A108" s="821" t="s">
        <v>582</v>
      </c>
      <c r="B108" s="822" t="s">
        <v>583</v>
      </c>
      <c r="C108" s="825" t="s">
        <v>607</v>
      </c>
      <c r="D108" s="839" t="s">
        <v>608</v>
      </c>
      <c r="E108" s="825" t="s">
        <v>1868</v>
      </c>
      <c r="F108" s="839" t="s">
        <v>1869</v>
      </c>
      <c r="G108" s="825" t="s">
        <v>1886</v>
      </c>
      <c r="H108" s="825" t="s">
        <v>1887</v>
      </c>
      <c r="I108" s="831">
        <v>2277.85009765625</v>
      </c>
      <c r="J108" s="831">
        <v>1</v>
      </c>
      <c r="K108" s="832">
        <v>2277.85009765625</v>
      </c>
    </row>
    <row r="109" spans="1:11" ht="14.45" customHeight="1" x14ac:dyDescent="0.2">
      <c r="A109" s="821" t="s">
        <v>582</v>
      </c>
      <c r="B109" s="822" t="s">
        <v>583</v>
      </c>
      <c r="C109" s="825" t="s">
        <v>607</v>
      </c>
      <c r="D109" s="839" t="s">
        <v>608</v>
      </c>
      <c r="E109" s="825" t="s">
        <v>1868</v>
      </c>
      <c r="F109" s="839" t="s">
        <v>1869</v>
      </c>
      <c r="G109" s="825" t="s">
        <v>1890</v>
      </c>
      <c r="H109" s="825" t="s">
        <v>1891</v>
      </c>
      <c r="I109" s="831">
        <v>9228.1921875000007</v>
      </c>
      <c r="J109" s="831">
        <v>0.25</v>
      </c>
      <c r="K109" s="832">
        <v>2307.0400390625</v>
      </c>
    </row>
    <row r="110" spans="1:11" ht="14.45" customHeight="1" x14ac:dyDescent="0.2">
      <c r="A110" s="821" t="s">
        <v>582</v>
      </c>
      <c r="B110" s="822" t="s">
        <v>583</v>
      </c>
      <c r="C110" s="825" t="s">
        <v>607</v>
      </c>
      <c r="D110" s="839" t="s">
        <v>608</v>
      </c>
      <c r="E110" s="825" t="s">
        <v>1868</v>
      </c>
      <c r="F110" s="839" t="s">
        <v>1869</v>
      </c>
      <c r="G110" s="825" t="s">
        <v>1894</v>
      </c>
      <c r="H110" s="825" t="s">
        <v>1895</v>
      </c>
      <c r="I110" s="831">
        <v>22994.560546875</v>
      </c>
      <c r="J110" s="831">
        <v>0.25</v>
      </c>
      <c r="K110" s="832">
        <v>5748.64013671875</v>
      </c>
    </row>
    <row r="111" spans="1:11" ht="14.45" customHeight="1" x14ac:dyDescent="0.2">
      <c r="A111" s="821" t="s">
        <v>582</v>
      </c>
      <c r="B111" s="822" t="s">
        <v>583</v>
      </c>
      <c r="C111" s="825" t="s">
        <v>607</v>
      </c>
      <c r="D111" s="839" t="s">
        <v>608</v>
      </c>
      <c r="E111" s="825" t="s">
        <v>1868</v>
      </c>
      <c r="F111" s="839" t="s">
        <v>1869</v>
      </c>
      <c r="G111" s="825" t="s">
        <v>2069</v>
      </c>
      <c r="H111" s="825" t="s">
        <v>2070</v>
      </c>
      <c r="I111" s="831">
        <v>3709.659912109375</v>
      </c>
      <c r="J111" s="831">
        <v>1</v>
      </c>
      <c r="K111" s="832">
        <v>3709.659912109375</v>
      </c>
    </row>
    <row r="112" spans="1:11" ht="14.45" customHeight="1" x14ac:dyDescent="0.2">
      <c r="A112" s="821" t="s">
        <v>582</v>
      </c>
      <c r="B112" s="822" t="s">
        <v>583</v>
      </c>
      <c r="C112" s="825" t="s">
        <v>607</v>
      </c>
      <c r="D112" s="839" t="s">
        <v>608</v>
      </c>
      <c r="E112" s="825" t="s">
        <v>1868</v>
      </c>
      <c r="F112" s="839" t="s">
        <v>1869</v>
      </c>
      <c r="G112" s="825" t="s">
        <v>1904</v>
      </c>
      <c r="H112" s="825" t="s">
        <v>1905</v>
      </c>
      <c r="I112" s="831">
        <v>3130.7525024414063</v>
      </c>
      <c r="J112" s="831">
        <v>7</v>
      </c>
      <c r="K112" s="832">
        <v>21915.26953125</v>
      </c>
    </row>
    <row r="113" spans="1:11" ht="14.45" customHeight="1" x14ac:dyDescent="0.2">
      <c r="A113" s="821" t="s">
        <v>582</v>
      </c>
      <c r="B113" s="822" t="s">
        <v>583</v>
      </c>
      <c r="C113" s="825" t="s">
        <v>607</v>
      </c>
      <c r="D113" s="839" t="s">
        <v>608</v>
      </c>
      <c r="E113" s="825" t="s">
        <v>1868</v>
      </c>
      <c r="F113" s="839" t="s">
        <v>1869</v>
      </c>
      <c r="G113" s="825" t="s">
        <v>1906</v>
      </c>
      <c r="H113" s="825" t="s">
        <v>1907</v>
      </c>
      <c r="I113" s="831">
        <v>213.35000610351563</v>
      </c>
      <c r="J113" s="831">
        <v>5</v>
      </c>
      <c r="K113" s="832">
        <v>1066.739990234375</v>
      </c>
    </row>
    <row r="114" spans="1:11" ht="14.45" customHeight="1" x14ac:dyDescent="0.2">
      <c r="A114" s="821" t="s">
        <v>582</v>
      </c>
      <c r="B114" s="822" t="s">
        <v>583</v>
      </c>
      <c r="C114" s="825" t="s">
        <v>607</v>
      </c>
      <c r="D114" s="839" t="s">
        <v>608</v>
      </c>
      <c r="E114" s="825" t="s">
        <v>1868</v>
      </c>
      <c r="F114" s="839" t="s">
        <v>1869</v>
      </c>
      <c r="G114" s="825" t="s">
        <v>1908</v>
      </c>
      <c r="H114" s="825" t="s">
        <v>1909</v>
      </c>
      <c r="I114" s="831">
        <v>2722.5</v>
      </c>
      <c r="J114" s="831">
        <v>7</v>
      </c>
      <c r="K114" s="832">
        <v>19057.5</v>
      </c>
    </row>
    <row r="115" spans="1:11" ht="14.45" customHeight="1" x14ac:dyDescent="0.2">
      <c r="A115" s="821" t="s">
        <v>582</v>
      </c>
      <c r="B115" s="822" t="s">
        <v>583</v>
      </c>
      <c r="C115" s="825" t="s">
        <v>607</v>
      </c>
      <c r="D115" s="839" t="s">
        <v>608</v>
      </c>
      <c r="E115" s="825" t="s">
        <v>1868</v>
      </c>
      <c r="F115" s="839" t="s">
        <v>1869</v>
      </c>
      <c r="G115" s="825" t="s">
        <v>1916</v>
      </c>
      <c r="H115" s="825" t="s">
        <v>1917</v>
      </c>
      <c r="I115" s="831">
        <v>1149.5</v>
      </c>
      <c r="J115" s="831">
        <v>3</v>
      </c>
      <c r="K115" s="832">
        <v>3448.5</v>
      </c>
    </row>
    <row r="116" spans="1:11" ht="14.45" customHeight="1" x14ac:dyDescent="0.2">
      <c r="A116" s="821" t="s">
        <v>582</v>
      </c>
      <c r="B116" s="822" t="s">
        <v>583</v>
      </c>
      <c r="C116" s="825" t="s">
        <v>607</v>
      </c>
      <c r="D116" s="839" t="s">
        <v>608</v>
      </c>
      <c r="E116" s="825" t="s">
        <v>2071</v>
      </c>
      <c r="F116" s="839" t="s">
        <v>2072</v>
      </c>
      <c r="G116" s="825" t="s">
        <v>2073</v>
      </c>
      <c r="H116" s="825" t="s">
        <v>2074</v>
      </c>
      <c r="I116" s="831">
        <v>21.239999771118164</v>
      </c>
      <c r="J116" s="831">
        <v>0</v>
      </c>
      <c r="K116" s="832">
        <v>0</v>
      </c>
    </row>
    <row r="117" spans="1:11" ht="14.45" customHeight="1" x14ac:dyDescent="0.2">
      <c r="A117" s="821" t="s">
        <v>582</v>
      </c>
      <c r="B117" s="822" t="s">
        <v>583</v>
      </c>
      <c r="C117" s="825" t="s">
        <v>607</v>
      </c>
      <c r="D117" s="839" t="s">
        <v>608</v>
      </c>
      <c r="E117" s="825" t="s">
        <v>1918</v>
      </c>
      <c r="F117" s="839" t="s">
        <v>1919</v>
      </c>
      <c r="G117" s="825" t="s">
        <v>2075</v>
      </c>
      <c r="H117" s="825" t="s">
        <v>2076</v>
      </c>
      <c r="I117" s="831">
        <v>9.7787498235702515</v>
      </c>
      <c r="J117" s="831">
        <v>1300</v>
      </c>
      <c r="K117" s="832">
        <v>12706.5</v>
      </c>
    </row>
    <row r="118" spans="1:11" ht="14.45" customHeight="1" x14ac:dyDescent="0.2">
      <c r="A118" s="821" t="s">
        <v>582</v>
      </c>
      <c r="B118" s="822" t="s">
        <v>583</v>
      </c>
      <c r="C118" s="825" t="s">
        <v>607</v>
      </c>
      <c r="D118" s="839" t="s">
        <v>608</v>
      </c>
      <c r="E118" s="825" t="s">
        <v>1918</v>
      </c>
      <c r="F118" s="839" t="s">
        <v>1919</v>
      </c>
      <c r="G118" s="825" t="s">
        <v>2077</v>
      </c>
      <c r="H118" s="825" t="s">
        <v>2078</v>
      </c>
      <c r="I118" s="831">
        <v>713.55999755859375</v>
      </c>
      <c r="J118" s="831">
        <v>3</v>
      </c>
      <c r="K118" s="832">
        <v>2140.6799926757813</v>
      </c>
    </row>
    <row r="119" spans="1:11" ht="14.45" customHeight="1" x14ac:dyDescent="0.2">
      <c r="A119" s="821" t="s">
        <v>582</v>
      </c>
      <c r="B119" s="822" t="s">
        <v>583</v>
      </c>
      <c r="C119" s="825" t="s">
        <v>607</v>
      </c>
      <c r="D119" s="839" t="s">
        <v>608</v>
      </c>
      <c r="E119" s="825" t="s">
        <v>1918</v>
      </c>
      <c r="F119" s="839" t="s">
        <v>1919</v>
      </c>
      <c r="G119" s="825" t="s">
        <v>2079</v>
      </c>
      <c r="H119" s="825" t="s">
        <v>2080</v>
      </c>
      <c r="I119" s="831">
        <v>1.4115384542025053</v>
      </c>
      <c r="J119" s="831">
        <v>9400</v>
      </c>
      <c r="K119" s="832">
        <v>13274</v>
      </c>
    </row>
    <row r="120" spans="1:11" ht="14.45" customHeight="1" x14ac:dyDescent="0.2">
      <c r="A120" s="821" t="s">
        <v>582</v>
      </c>
      <c r="B120" s="822" t="s">
        <v>583</v>
      </c>
      <c r="C120" s="825" t="s">
        <v>607</v>
      </c>
      <c r="D120" s="839" t="s">
        <v>608</v>
      </c>
      <c r="E120" s="825" t="s">
        <v>1918</v>
      </c>
      <c r="F120" s="839" t="s">
        <v>1919</v>
      </c>
      <c r="G120" s="825" t="s">
        <v>2081</v>
      </c>
      <c r="H120" s="825" t="s">
        <v>2082</v>
      </c>
      <c r="I120" s="831">
        <v>0.33000001311302185</v>
      </c>
      <c r="J120" s="831">
        <v>17000</v>
      </c>
      <c r="K120" s="832">
        <v>5598.9999694824219</v>
      </c>
    </row>
    <row r="121" spans="1:11" ht="14.45" customHeight="1" x14ac:dyDescent="0.2">
      <c r="A121" s="821" t="s">
        <v>582</v>
      </c>
      <c r="B121" s="822" t="s">
        <v>583</v>
      </c>
      <c r="C121" s="825" t="s">
        <v>607</v>
      </c>
      <c r="D121" s="839" t="s">
        <v>608</v>
      </c>
      <c r="E121" s="825" t="s">
        <v>1918</v>
      </c>
      <c r="F121" s="839" t="s">
        <v>1919</v>
      </c>
      <c r="G121" s="825" t="s">
        <v>2083</v>
      </c>
      <c r="H121" s="825" t="s">
        <v>2084</v>
      </c>
      <c r="I121" s="831">
        <v>790.87600097656252</v>
      </c>
      <c r="J121" s="831">
        <v>6</v>
      </c>
      <c r="K121" s="832">
        <v>4745.260009765625</v>
      </c>
    </row>
    <row r="122" spans="1:11" ht="14.45" customHeight="1" x14ac:dyDescent="0.2">
      <c r="A122" s="821" t="s">
        <v>582</v>
      </c>
      <c r="B122" s="822" t="s">
        <v>583</v>
      </c>
      <c r="C122" s="825" t="s">
        <v>607</v>
      </c>
      <c r="D122" s="839" t="s">
        <v>608</v>
      </c>
      <c r="E122" s="825" t="s">
        <v>1918</v>
      </c>
      <c r="F122" s="839" t="s">
        <v>1919</v>
      </c>
      <c r="G122" s="825" t="s">
        <v>2085</v>
      </c>
      <c r="H122" s="825" t="s">
        <v>2086</v>
      </c>
      <c r="I122" s="831">
        <v>740.864990234375</v>
      </c>
      <c r="J122" s="831">
        <v>2</v>
      </c>
      <c r="K122" s="832">
        <v>1481.72998046875</v>
      </c>
    </row>
    <row r="123" spans="1:11" ht="14.45" customHeight="1" x14ac:dyDescent="0.2">
      <c r="A123" s="821" t="s">
        <v>582</v>
      </c>
      <c r="B123" s="822" t="s">
        <v>583</v>
      </c>
      <c r="C123" s="825" t="s">
        <v>607</v>
      </c>
      <c r="D123" s="839" t="s">
        <v>608</v>
      </c>
      <c r="E123" s="825" t="s">
        <v>1918</v>
      </c>
      <c r="F123" s="839" t="s">
        <v>1919</v>
      </c>
      <c r="G123" s="825" t="s">
        <v>2087</v>
      </c>
      <c r="H123" s="825" t="s">
        <v>2088</v>
      </c>
      <c r="I123" s="831">
        <v>355.35000610351563</v>
      </c>
      <c r="J123" s="831">
        <v>17</v>
      </c>
      <c r="K123" s="832">
        <v>6040.9501037597656</v>
      </c>
    </row>
    <row r="124" spans="1:11" ht="14.45" customHeight="1" x14ac:dyDescent="0.2">
      <c r="A124" s="821" t="s">
        <v>582</v>
      </c>
      <c r="B124" s="822" t="s">
        <v>583</v>
      </c>
      <c r="C124" s="825" t="s">
        <v>607</v>
      </c>
      <c r="D124" s="839" t="s">
        <v>608</v>
      </c>
      <c r="E124" s="825" t="s">
        <v>1918</v>
      </c>
      <c r="F124" s="839" t="s">
        <v>1919</v>
      </c>
      <c r="G124" s="825" t="s">
        <v>2089</v>
      </c>
      <c r="H124" s="825" t="s">
        <v>2090</v>
      </c>
      <c r="I124" s="831">
        <v>49.567500114440918</v>
      </c>
      <c r="J124" s="831">
        <v>150</v>
      </c>
      <c r="K124" s="832">
        <v>7446.489990234375</v>
      </c>
    </row>
    <row r="125" spans="1:11" ht="14.45" customHeight="1" x14ac:dyDescent="0.2">
      <c r="A125" s="821" t="s">
        <v>582</v>
      </c>
      <c r="B125" s="822" t="s">
        <v>583</v>
      </c>
      <c r="C125" s="825" t="s">
        <v>607</v>
      </c>
      <c r="D125" s="839" t="s">
        <v>608</v>
      </c>
      <c r="E125" s="825" t="s">
        <v>1918</v>
      </c>
      <c r="F125" s="839" t="s">
        <v>1919</v>
      </c>
      <c r="G125" s="825" t="s">
        <v>2091</v>
      </c>
      <c r="H125" s="825" t="s">
        <v>2092</v>
      </c>
      <c r="I125" s="831">
        <v>62.990001678466797</v>
      </c>
      <c r="J125" s="831">
        <v>10</v>
      </c>
      <c r="K125" s="832">
        <v>629.8599853515625</v>
      </c>
    </row>
    <row r="126" spans="1:11" ht="14.45" customHeight="1" x14ac:dyDescent="0.2">
      <c r="A126" s="821" t="s">
        <v>582</v>
      </c>
      <c r="B126" s="822" t="s">
        <v>583</v>
      </c>
      <c r="C126" s="825" t="s">
        <v>607</v>
      </c>
      <c r="D126" s="839" t="s">
        <v>608</v>
      </c>
      <c r="E126" s="825" t="s">
        <v>1918</v>
      </c>
      <c r="F126" s="839" t="s">
        <v>1919</v>
      </c>
      <c r="G126" s="825" t="s">
        <v>2093</v>
      </c>
      <c r="H126" s="825" t="s">
        <v>2094</v>
      </c>
      <c r="I126" s="831">
        <v>101.19999694824219</v>
      </c>
      <c r="J126" s="831">
        <v>5</v>
      </c>
      <c r="K126" s="832">
        <v>506</v>
      </c>
    </row>
    <row r="127" spans="1:11" ht="14.45" customHeight="1" x14ac:dyDescent="0.2">
      <c r="A127" s="821" t="s">
        <v>582</v>
      </c>
      <c r="B127" s="822" t="s">
        <v>583</v>
      </c>
      <c r="C127" s="825" t="s">
        <v>607</v>
      </c>
      <c r="D127" s="839" t="s">
        <v>608</v>
      </c>
      <c r="E127" s="825" t="s">
        <v>1918</v>
      </c>
      <c r="F127" s="839" t="s">
        <v>1919</v>
      </c>
      <c r="G127" s="825" t="s">
        <v>2095</v>
      </c>
      <c r="H127" s="825" t="s">
        <v>2096</v>
      </c>
      <c r="I127" s="831">
        <v>272.43666585286456</v>
      </c>
      <c r="J127" s="831">
        <v>18</v>
      </c>
      <c r="K127" s="832">
        <v>4903.7999267578125</v>
      </c>
    </row>
    <row r="128" spans="1:11" ht="14.45" customHeight="1" x14ac:dyDescent="0.2">
      <c r="A128" s="821" t="s">
        <v>582</v>
      </c>
      <c r="B128" s="822" t="s">
        <v>583</v>
      </c>
      <c r="C128" s="825" t="s">
        <v>607</v>
      </c>
      <c r="D128" s="839" t="s">
        <v>608</v>
      </c>
      <c r="E128" s="825" t="s">
        <v>1918</v>
      </c>
      <c r="F128" s="839" t="s">
        <v>1919</v>
      </c>
      <c r="G128" s="825" t="s">
        <v>2097</v>
      </c>
      <c r="H128" s="825" t="s">
        <v>2098</v>
      </c>
      <c r="I128" s="831">
        <v>22.144999504089355</v>
      </c>
      <c r="J128" s="831">
        <v>75</v>
      </c>
      <c r="K128" s="832">
        <v>1660.75</v>
      </c>
    </row>
    <row r="129" spans="1:11" ht="14.45" customHeight="1" x14ac:dyDescent="0.2">
      <c r="A129" s="821" t="s">
        <v>582</v>
      </c>
      <c r="B129" s="822" t="s">
        <v>583</v>
      </c>
      <c r="C129" s="825" t="s">
        <v>607</v>
      </c>
      <c r="D129" s="839" t="s">
        <v>608</v>
      </c>
      <c r="E129" s="825" t="s">
        <v>1918</v>
      </c>
      <c r="F129" s="839" t="s">
        <v>1919</v>
      </c>
      <c r="G129" s="825" t="s">
        <v>2099</v>
      </c>
      <c r="H129" s="825" t="s">
        <v>2100</v>
      </c>
      <c r="I129" s="831">
        <v>13.039999961853027</v>
      </c>
      <c r="J129" s="831">
        <v>60</v>
      </c>
      <c r="K129" s="832">
        <v>782.46002197265625</v>
      </c>
    </row>
    <row r="130" spans="1:11" ht="14.45" customHeight="1" x14ac:dyDescent="0.2">
      <c r="A130" s="821" t="s">
        <v>582</v>
      </c>
      <c r="B130" s="822" t="s">
        <v>583</v>
      </c>
      <c r="C130" s="825" t="s">
        <v>607</v>
      </c>
      <c r="D130" s="839" t="s">
        <v>608</v>
      </c>
      <c r="E130" s="825" t="s">
        <v>1918</v>
      </c>
      <c r="F130" s="839" t="s">
        <v>1919</v>
      </c>
      <c r="G130" s="825" t="s">
        <v>2101</v>
      </c>
      <c r="H130" s="825" t="s">
        <v>2102</v>
      </c>
      <c r="I130" s="831">
        <v>123.19000244140625</v>
      </c>
      <c r="J130" s="831">
        <v>10</v>
      </c>
      <c r="K130" s="832">
        <v>1231.8800048828125</v>
      </c>
    </row>
    <row r="131" spans="1:11" ht="14.45" customHeight="1" x14ac:dyDescent="0.2">
      <c r="A131" s="821" t="s">
        <v>582</v>
      </c>
      <c r="B131" s="822" t="s">
        <v>583</v>
      </c>
      <c r="C131" s="825" t="s">
        <v>607</v>
      </c>
      <c r="D131" s="839" t="s">
        <v>608</v>
      </c>
      <c r="E131" s="825" t="s">
        <v>1918</v>
      </c>
      <c r="F131" s="839" t="s">
        <v>1919</v>
      </c>
      <c r="G131" s="825" t="s">
        <v>2103</v>
      </c>
      <c r="H131" s="825" t="s">
        <v>2104</v>
      </c>
      <c r="I131" s="831">
        <v>120.69000244140625</v>
      </c>
      <c r="J131" s="831">
        <v>115</v>
      </c>
      <c r="K131" s="832">
        <v>13879.67041015625</v>
      </c>
    </row>
    <row r="132" spans="1:11" ht="14.45" customHeight="1" x14ac:dyDescent="0.2">
      <c r="A132" s="821" t="s">
        <v>582</v>
      </c>
      <c r="B132" s="822" t="s">
        <v>583</v>
      </c>
      <c r="C132" s="825" t="s">
        <v>607</v>
      </c>
      <c r="D132" s="839" t="s">
        <v>608</v>
      </c>
      <c r="E132" s="825" t="s">
        <v>1918</v>
      </c>
      <c r="F132" s="839" t="s">
        <v>1919</v>
      </c>
      <c r="G132" s="825" t="s">
        <v>2105</v>
      </c>
      <c r="H132" s="825" t="s">
        <v>2106</v>
      </c>
      <c r="I132" s="831">
        <v>84.870998382568359</v>
      </c>
      <c r="J132" s="831">
        <v>210</v>
      </c>
      <c r="K132" s="832">
        <v>17883.649536132813</v>
      </c>
    </row>
    <row r="133" spans="1:11" ht="14.45" customHeight="1" x14ac:dyDescent="0.2">
      <c r="A133" s="821" t="s">
        <v>582</v>
      </c>
      <c r="B133" s="822" t="s">
        <v>583</v>
      </c>
      <c r="C133" s="825" t="s">
        <v>607</v>
      </c>
      <c r="D133" s="839" t="s">
        <v>608</v>
      </c>
      <c r="E133" s="825" t="s">
        <v>1918</v>
      </c>
      <c r="F133" s="839" t="s">
        <v>1919</v>
      </c>
      <c r="G133" s="825" t="s">
        <v>2107</v>
      </c>
      <c r="H133" s="825" t="s">
        <v>2108</v>
      </c>
      <c r="I133" s="831">
        <v>159.55000305175781</v>
      </c>
      <c r="J133" s="831">
        <v>20</v>
      </c>
      <c r="K133" s="832">
        <v>3191.02001953125</v>
      </c>
    </row>
    <row r="134" spans="1:11" ht="14.45" customHeight="1" x14ac:dyDescent="0.2">
      <c r="A134" s="821" t="s">
        <v>582</v>
      </c>
      <c r="B134" s="822" t="s">
        <v>583</v>
      </c>
      <c r="C134" s="825" t="s">
        <v>607</v>
      </c>
      <c r="D134" s="839" t="s">
        <v>608</v>
      </c>
      <c r="E134" s="825" t="s">
        <v>1918</v>
      </c>
      <c r="F134" s="839" t="s">
        <v>1919</v>
      </c>
      <c r="G134" s="825" t="s">
        <v>2109</v>
      </c>
      <c r="H134" s="825" t="s">
        <v>2110</v>
      </c>
      <c r="I134" s="831">
        <v>152.49000549316406</v>
      </c>
      <c r="J134" s="831">
        <v>10</v>
      </c>
      <c r="K134" s="832">
        <v>1524.9000244140625</v>
      </c>
    </row>
    <row r="135" spans="1:11" ht="14.45" customHeight="1" x14ac:dyDescent="0.2">
      <c r="A135" s="821" t="s">
        <v>582</v>
      </c>
      <c r="B135" s="822" t="s">
        <v>583</v>
      </c>
      <c r="C135" s="825" t="s">
        <v>607</v>
      </c>
      <c r="D135" s="839" t="s">
        <v>608</v>
      </c>
      <c r="E135" s="825" t="s">
        <v>1918</v>
      </c>
      <c r="F135" s="839" t="s">
        <v>1919</v>
      </c>
      <c r="G135" s="825" t="s">
        <v>2111</v>
      </c>
      <c r="H135" s="825" t="s">
        <v>2112</v>
      </c>
      <c r="I135" s="831">
        <v>124.41000366210938</v>
      </c>
      <c r="J135" s="831">
        <v>30</v>
      </c>
      <c r="K135" s="832">
        <v>3732.2299194335938</v>
      </c>
    </row>
    <row r="136" spans="1:11" ht="14.45" customHeight="1" x14ac:dyDescent="0.2">
      <c r="A136" s="821" t="s">
        <v>582</v>
      </c>
      <c r="B136" s="822" t="s">
        <v>583</v>
      </c>
      <c r="C136" s="825" t="s">
        <v>607</v>
      </c>
      <c r="D136" s="839" t="s">
        <v>608</v>
      </c>
      <c r="E136" s="825" t="s">
        <v>1918</v>
      </c>
      <c r="F136" s="839" t="s">
        <v>1919</v>
      </c>
      <c r="G136" s="825" t="s">
        <v>2113</v>
      </c>
      <c r="H136" s="825" t="s">
        <v>2114</v>
      </c>
      <c r="I136" s="831">
        <v>213.73000183105469</v>
      </c>
      <c r="J136" s="831">
        <v>15</v>
      </c>
      <c r="K136" s="832">
        <v>3214.4400329589844</v>
      </c>
    </row>
    <row r="137" spans="1:11" ht="14.45" customHeight="1" x14ac:dyDescent="0.2">
      <c r="A137" s="821" t="s">
        <v>582</v>
      </c>
      <c r="B137" s="822" t="s">
        <v>583</v>
      </c>
      <c r="C137" s="825" t="s">
        <v>607</v>
      </c>
      <c r="D137" s="839" t="s">
        <v>608</v>
      </c>
      <c r="E137" s="825" t="s">
        <v>1918</v>
      </c>
      <c r="F137" s="839" t="s">
        <v>1919</v>
      </c>
      <c r="G137" s="825" t="s">
        <v>2115</v>
      </c>
      <c r="H137" s="825" t="s">
        <v>2116</v>
      </c>
      <c r="I137" s="831">
        <v>309.35000610351563</v>
      </c>
      <c r="J137" s="831">
        <v>5</v>
      </c>
      <c r="K137" s="832">
        <v>1546.7500305175781</v>
      </c>
    </row>
    <row r="138" spans="1:11" ht="14.45" customHeight="1" x14ac:dyDescent="0.2">
      <c r="A138" s="821" t="s">
        <v>582</v>
      </c>
      <c r="B138" s="822" t="s">
        <v>583</v>
      </c>
      <c r="C138" s="825" t="s">
        <v>607</v>
      </c>
      <c r="D138" s="839" t="s">
        <v>608</v>
      </c>
      <c r="E138" s="825" t="s">
        <v>1918</v>
      </c>
      <c r="F138" s="839" t="s">
        <v>1919</v>
      </c>
      <c r="G138" s="825" t="s">
        <v>2117</v>
      </c>
      <c r="H138" s="825" t="s">
        <v>2118</v>
      </c>
      <c r="I138" s="831">
        <v>113.27999877929688</v>
      </c>
      <c r="J138" s="831">
        <v>10</v>
      </c>
      <c r="K138" s="832">
        <v>1132.75</v>
      </c>
    </row>
    <row r="139" spans="1:11" ht="14.45" customHeight="1" x14ac:dyDescent="0.2">
      <c r="A139" s="821" t="s">
        <v>582</v>
      </c>
      <c r="B139" s="822" t="s">
        <v>583</v>
      </c>
      <c r="C139" s="825" t="s">
        <v>607</v>
      </c>
      <c r="D139" s="839" t="s">
        <v>608</v>
      </c>
      <c r="E139" s="825" t="s">
        <v>1918</v>
      </c>
      <c r="F139" s="839" t="s">
        <v>1919</v>
      </c>
      <c r="G139" s="825" t="s">
        <v>2119</v>
      </c>
      <c r="H139" s="825" t="s">
        <v>2120</v>
      </c>
      <c r="I139" s="831">
        <v>69</v>
      </c>
      <c r="J139" s="831">
        <v>10</v>
      </c>
      <c r="K139" s="832">
        <v>690</v>
      </c>
    </row>
    <row r="140" spans="1:11" ht="14.45" customHeight="1" x14ac:dyDescent="0.2">
      <c r="A140" s="821" t="s">
        <v>582</v>
      </c>
      <c r="B140" s="822" t="s">
        <v>583</v>
      </c>
      <c r="C140" s="825" t="s">
        <v>607</v>
      </c>
      <c r="D140" s="839" t="s">
        <v>608</v>
      </c>
      <c r="E140" s="825" t="s">
        <v>1918</v>
      </c>
      <c r="F140" s="839" t="s">
        <v>1919</v>
      </c>
      <c r="G140" s="825" t="s">
        <v>1920</v>
      </c>
      <c r="H140" s="825" t="s">
        <v>1921</v>
      </c>
      <c r="I140" s="831">
        <v>27.600000381469727</v>
      </c>
      <c r="J140" s="831">
        <v>300</v>
      </c>
      <c r="K140" s="832">
        <v>8280</v>
      </c>
    </row>
    <row r="141" spans="1:11" ht="14.45" customHeight="1" x14ac:dyDescent="0.2">
      <c r="A141" s="821" t="s">
        <v>582</v>
      </c>
      <c r="B141" s="822" t="s">
        <v>583</v>
      </c>
      <c r="C141" s="825" t="s">
        <v>607</v>
      </c>
      <c r="D141" s="839" t="s">
        <v>608</v>
      </c>
      <c r="E141" s="825" t="s">
        <v>1918</v>
      </c>
      <c r="F141" s="839" t="s">
        <v>1919</v>
      </c>
      <c r="G141" s="825" t="s">
        <v>2121</v>
      </c>
      <c r="H141" s="825" t="s">
        <v>2122</v>
      </c>
      <c r="I141" s="831">
        <v>27.600000381469727</v>
      </c>
      <c r="J141" s="831">
        <v>300</v>
      </c>
      <c r="K141" s="832">
        <v>8280</v>
      </c>
    </row>
    <row r="142" spans="1:11" ht="14.45" customHeight="1" x14ac:dyDescent="0.2">
      <c r="A142" s="821" t="s">
        <v>582</v>
      </c>
      <c r="B142" s="822" t="s">
        <v>583</v>
      </c>
      <c r="C142" s="825" t="s">
        <v>607</v>
      </c>
      <c r="D142" s="839" t="s">
        <v>608</v>
      </c>
      <c r="E142" s="825" t="s">
        <v>1918</v>
      </c>
      <c r="F142" s="839" t="s">
        <v>1919</v>
      </c>
      <c r="G142" s="825" t="s">
        <v>2123</v>
      </c>
      <c r="H142" s="825" t="s">
        <v>2124</v>
      </c>
      <c r="I142" s="831">
        <v>6.0999999046325684</v>
      </c>
      <c r="J142" s="831">
        <v>2400</v>
      </c>
      <c r="K142" s="832">
        <v>14646.230224609375</v>
      </c>
    </row>
    <row r="143" spans="1:11" ht="14.45" customHeight="1" x14ac:dyDescent="0.2">
      <c r="A143" s="821" t="s">
        <v>582</v>
      </c>
      <c r="B143" s="822" t="s">
        <v>583</v>
      </c>
      <c r="C143" s="825" t="s">
        <v>607</v>
      </c>
      <c r="D143" s="839" t="s">
        <v>608</v>
      </c>
      <c r="E143" s="825" t="s">
        <v>1918</v>
      </c>
      <c r="F143" s="839" t="s">
        <v>1919</v>
      </c>
      <c r="G143" s="825" t="s">
        <v>1924</v>
      </c>
      <c r="H143" s="825" t="s">
        <v>1925</v>
      </c>
      <c r="I143" s="831">
        <v>0.86000001430511475</v>
      </c>
      <c r="J143" s="831">
        <v>200</v>
      </c>
      <c r="K143" s="832">
        <v>172</v>
      </c>
    </row>
    <row r="144" spans="1:11" ht="14.45" customHeight="1" x14ac:dyDescent="0.2">
      <c r="A144" s="821" t="s">
        <v>582</v>
      </c>
      <c r="B144" s="822" t="s">
        <v>583</v>
      </c>
      <c r="C144" s="825" t="s">
        <v>607</v>
      </c>
      <c r="D144" s="839" t="s">
        <v>608</v>
      </c>
      <c r="E144" s="825" t="s">
        <v>1918</v>
      </c>
      <c r="F144" s="839" t="s">
        <v>1919</v>
      </c>
      <c r="G144" s="825" t="s">
        <v>2125</v>
      </c>
      <c r="H144" s="825" t="s">
        <v>2126</v>
      </c>
      <c r="I144" s="831">
        <v>1.5099999904632568</v>
      </c>
      <c r="J144" s="831">
        <v>50</v>
      </c>
      <c r="K144" s="832">
        <v>75.5</v>
      </c>
    </row>
    <row r="145" spans="1:11" ht="14.45" customHeight="1" x14ac:dyDescent="0.2">
      <c r="A145" s="821" t="s">
        <v>582</v>
      </c>
      <c r="B145" s="822" t="s">
        <v>583</v>
      </c>
      <c r="C145" s="825" t="s">
        <v>607</v>
      </c>
      <c r="D145" s="839" t="s">
        <v>608</v>
      </c>
      <c r="E145" s="825" t="s">
        <v>1918</v>
      </c>
      <c r="F145" s="839" t="s">
        <v>1919</v>
      </c>
      <c r="G145" s="825" t="s">
        <v>2127</v>
      </c>
      <c r="H145" s="825" t="s">
        <v>2128</v>
      </c>
      <c r="I145" s="831">
        <v>30.360000610351563</v>
      </c>
      <c r="J145" s="831">
        <v>48</v>
      </c>
      <c r="K145" s="832">
        <v>1457.280029296875</v>
      </c>
    </row>
    <row r="146" spans="1:11" ht="14.45" customHeight="1" x14ac:dyDescent="0.2">
      <c r="A146" s="821" t="s">
        <v>582</v>
      </c>
      <c r="B146" s="822" t="s">
        <v>583</v>
      </c>
      <c r="C146" s="825" t="s">
        <v>607</v>
      </c>
      <c r="D146" s="839" t="s">
        <v>608</v>
      </c>
      <c r="E146" s="825" t="s">
        <v>1918</v>
      </c>
      <c r="F146" s="839" t="s">
        <v>1919</v>
      </c>
      <c r="G146" s="825" t="s">
        <v>2129</v>
      </c>
      <c r="H146" s="825" t="s">
        <v>2130</v>
      </c>
      <c r="I146" s="831">
        <v>21.780000686645508</v>
      </c>
      <c r="J146" s="831">
        <v>300</v>
      </c>
      <c r="K146" s="832">
        <v>6534</v>
      </c>
    </row>
    <row r="147" spans="1:11" ht="14.45" customHeight="1" x14ac:dyDescent="0.2">
      <c r="A147" s="821" t="s">
        <v>582</v>
      </c>
      <c r="B147" s="822" t="s">
        <v>583</v>
      </c>
      <c r="C147" s="825" t="s">
        <v>607</v>
      </c>
      <c r="D147" s="839" t="s">
        <v>608</v>
      </c>
      <c r="E147" s="825" t="s">
        <v>1918</v>
      </c>
      <c r="F147" s="839" t="s">
        <v>1919</v>
      </c>
      <c r="G147" s="825" t="s">
        <v>2131</v>
      </c>
      <c r="H147" s="825" t="s">
        <v>2132</v>
      </c>
      <c r="I147" s="831">
        <v>15.029999732971191</v>
      </c>
      <c r="J147" s="831">
        <v>24</v>
      </c>
      <c r="K147" s="832">
        <v>360.6199951171875</v>
      </c>
    </row>
    <row r="148" spans="1:11" ht="14.45" customHeight="1" x14ac:dyDescent="0.2">
      <c r="A148" s="821" t="s">
        <v>582</v>
      </c>
      <c r="B148" s="822" t="s">
        <v>583</v>
      </c>
      <c r="C148" s="825" t="s">
        <v>607</v>
      </c>
      <c r="D148" s="839" t="s">
        <v>608</v>
      </c>
      <c r="E148" s="825" t="s">
        <v>1918</v>
      </c>
      <c r="F148" s="839" t="s">
        <v>1919</v>
      </c>
      <c r="G148" s="825" t="s">
        <v>2133</v>
      </c>
      <c r="H148" s="825" t="s">
        <v>2134</v>
      </c>
      <c r="I148" s="831">
        <v>46.310001373291016</v>
      </c>
      <c r="J148" s="831">
        <v>1</v>
      </c>
      <c r="K148" s="832">
        <v>46.310001373291016</v>
      </c>
    </row>
    <row r="149" spans="1:11" ht="14.45" customHeight="1" x14ac:dyDescent="0.2">
      <c r="A149" s="821" t="s">
        <v>582</v>
      </c>
      <c r="B149" s="822" t="s">
        <v>583</v>
      </c>
      <c r="C149" s="825" t="s">
        <v>607</v>
      </c>
      <c r="D149" s="839" t="s">
        <v>608</v>
      </c>
      <c r="E149" s="825" t="s">
        <v>1918</v>
      </c>
      <c r="F149" s="839" t="s">
        <v>1919</v>
      </c>
      <c r="G149" s="825" t="s">
        <v>2135</v>
      </c>
      <c r="H149" s="825" t="s">
        <v>2136</v>
      </c>
      <c r="I149" s="831">
        <v>0.37999999523162842</v>
      </c>
      <c r="J149" s="831">
        <v>50</v>
      </c>
      <c r="K149" s="832">
        <v>19</v>
      </c>
    </row>
    <row r="150" spans="1:11" ht="14.45" customHeight="1" x14ac:dyDescent="0.2">
      <c r="A150" s="821" t="s">
        <v>582</v>
      </c>
      <c r="B150" s="822" t="s">
        <v>583</v>
      </c>
      <c r="C150" s="825" t="s">
        <v>607</v>
      </c>
      <c r="D150" s="839" t="s">
        <v>608</v>
      </c>
      <c r="E150" s="825" t="s">
        <v>1918</v>
      </c>
      <c r="F150" s="839" t="s">
        <v>1919</v>
      </c>
      <c r="G150" s="825" t="s">
        <v>2137</v>
      </c>
      <c r="H150" s="825" t="s">
        <v>2138</v>
      </c>
      <c r="I150" s="831">
        <v>23.229999542236328</v>
      </c>
      <c r="J150" s="831">
        <v>550</v>
      </c>
      <c r="K150" s="832">
        <v>12777.599731445313</v>
      </c>
    </row>
    <row r="151" spans="1:11" ht="14.45" customHeight="1" x14ac:dyDescent="0.2">
      <c r="A151" s="821" t="s">
        <v>582</v>
      </c>
      <c r="B151" s="822" t="s">
        <v>583</v>
      </c>
      <c r="C151" s="825" t="s">
        <v>607</v>
      </c>
      <c r="D151" s="839" t="s">
        <v>608</v>
      </c>
      <c r="E151" s="825" t="s">
        <v>1918</v>
      </c>
      <c r="F151" s="839" t="s">
        <v>1919</v>
      </c>
      <c r="G151" s="825" t="s">
        <v>2139</v>
      </c>
      <c r="H151" s="825" t="s">
        <v>2140</v>
      </c>
      <c r="I151" s="831">
        <v>111.41000366210938</v>
      </c>
      <c r="J151" s="831">
        <v>12</v>
      </c>
      <c r="K151" s="832">
        <v>1336.93994140625</v>
      </c>
    </row>
    <row r="152" spans="1:11" ht="14.45" customHeight="1" x14ac:dyDescent="0.2">
      <c r="A152" s="821" t="s">
        <v>582</v>
      </c>
      <c r="B152" s="822" t="s">
        <v>583</v>
      </c>
      <c r="C152" s="825" t="s">
        <v>607</v>
      </c>
      <c r="D152" s="839" t="s">
        <v>608</v>
      </c>
      <c r="E152" s="825" t="s">
        <v>1918</v>
      </c>
      <c r="F152" s="839" t="s">
        <v>1919</v>
      </c>
      <c r="G152" s="825" t="s">
        <v>1928</v>
      </c>
      <c r="H152" s="825" t="s">
        <v>1929</v>
      </c>
      <c r="I152" s="831">
        <v>7.9888888994852705</v>
      </c>
      <c r="J152" s="831">
        <v>288</v>
      </c>
      <c r="K152" s="832">
        <v>2302.0800170898438</v>
      </c>
    </row>
    <row r="153" spans="1:11" ht="14.45" customHeight="1" x14ac:dyDescent="0.2">
      <c r="A153" s="821" t="s">
        <v>582</v>
      </c>
      <c r="B153" s="822" t="s">
        <v>583</v>
      </c>
      <c r="C153" s="825" t="s">
        <v>607</v>
      </c>
      <c r="D153" s="839" t="s">
        <v>608</v>
      </c>
      <c r="E153" s="825" t="s">
        <v>1918</v>
      </c>
      <c r="F153" s="839" t="s">
        <v>1919</v>
      </c>
      <c r="G153" s="825" t="s">
        <v>2141</v>
      </c>
      <c r="H153" s="825" t="s">
        <v>2142</v>
      </c>
      <c r="I153" s="831">
        <v>11.609999656677246</v>
      </c>
      <c r="J153" s="831">
        <v>240</v>
      </c>
      <c r="K153" s="832">
        <v>2786.6400146484375</v>
      </c>
    </row>
    <row r="154" spans="1:11" ht="14.45" customHeight="1" x14ac:dyDescent="0.2">
      <c r="A154" s="821" t="s">
        <v>582</v>
      </c>
      <c r="B154" s="822" t="s">
        <v>583</v>
      </c>
      <c r="C154" s="825" t="s">
        <v>607</v>
      </c>
      <c r="D154" s="839" t="s">
        <v>608</v>
      </c>
      <c r="E154" s="825" t="s">
        <v>1918</v>
      </c>
      <c r="F154" s="839" t="s">
        <v>1919</v>
      </c>
      <c r="G154" s="825" t="s">
        <v>2143</v>
      </c>
      <c r="H154" s="825" t="s">
        <v>2144</v>
      </c>
      <c r="I154" s="831">
        <v>25.559999465942383</v>
      </c>
      <c r="J154" s="831">
        <v>24</v>
      </c>
      <c r="K154" s="832">
        <v>613.469970703125</v>
      </c>
    </row>
    <row r="155" spans="1:11" ht="14.45" customHeight="1" x14ac:dyDescent="0.2">
      <c r="A155" s="821" t="s">
        <v>582</v>
      </c>
      <c r="B155" s="822" t="s">
        <v>583</v>
      </c>
      <c r="C155" s="825" t="s">
        <v>607</v>
      </c>
      <c r="D155" s="839" t="s">
        <v>608</v>
      </c>
      <c r="E155" s="825" t="s">
        <v>1918</v>
      </c>
      <c r="F155" s="839" t="s">
        <v>1919</v>
      </c>
      <c r="G155" s="825" t="s">
        <v>1930</v>
      </c>
      <c r="H155" s="825" t="s">
        <v>1931</v>
      </c>
      <c r="I155" s="831">
        <v>7.0900001525878906</v>
      </c>
      <c r="J155" s="831">
        <v>2</v>
      </c>
      <c r="K155" s="832">
        <v>14.170000076293945</v>
      </c>
    </row>
    <row r="156" spans="1:11" ht="14.45" customHeight="1" x14ac:dyDescent="0.2">
      <c r="A156" s="821" t="s">
        <v>582</v>
      </c>
      <c r="B156" s="822" t="s">
        <v>583</v>
      </c>
      <c r="C156" s="825" t="s">
        <v>607</v>
      </c>
      <c r="D156" s="839" t="s">
        <v>608</v>
      </c>
      <c r="E156" s="825" t="s">
        <v>1918</v>
      </c>
      <c r="F156" s="839" t="s">
        <v>1919</v>
      </c>
      <c r="G156" s="825" t="s">
        <v>2145</v>
      </c>
      <c r="H156" s="825" t="s">
        <v>2146</v>
      </c>
      <c r="I156" s="831">
        <v>114.76999664306641</v>
      </c>
      <c r="J156" s="831">
        <v>2</v>
      </c>
      <c r="K156" s="832">
        <v>229.53999328613281</v>
      </c>
    </row>
    <row r="157" spans="1:11" ht="14.45" customHeight="1" x14ac:dyDescent="0.2">
      <c r="A157" s="821" t="s">
        <v>582</v>
      </c>
      <c r="B157" s="822" t="s">
        <v>583</v>
      </c>
      <c r="C157" s="825" t="s">
        <v>607</v>
      </c>
      <c r="D157" s="839" t="s">
        <v>608</v>
      </c>
      <c r="E157" s="825" t="s">
        <v>1918</v>
      </c>
      <c r="F157" s="839" t="s">
        <v>1919</v>
      </c>
      <c r="G157" s="825" t="s">
        <v>2147</v>
      </c>
      <c r="H157" s="825" t="s">
        <v>2148</v>
      </c>
      <c r="I157" s="831">
        <v>828.90997314453125</v>
      </c>
      <c r="J157" s="831">
        <v>3</v>
      </c>
      <c r="K157" s="832">
        <v>2486.7299194335938</v>
      </c>
    </row>
    <row r="158" spans="1:11" ht="14.45" customHeight="1" x14ac:dyDescent="0.2">
      <c r="A158" s="821" t="s">
        <v>582</v>
      </c>
      <c r="B158" s="822" t="s">
        <v>583</v>
      </c>
      <c r="C158" s="825" t="s">
        <v>607</v>
      </c>
      <c r="D158" s="839" t="s">
        <v>608</v>
      </c>
      <c r="E158" s="825" t="s">
        <v>1918</v>
      </c>
      <c r="F158" s="839" t="s">
        <v>1919</v>
      </c>
      <c r="G158" s="825" t="s">
        <v>2149</v>
      </c>
      <c r="H158" s="825" t="s">
        <v>2150</v>
      </c>
      <c r="I158" s="831">
        <v>0.50666666030883789</v>
      </c>
      <c r="J158" s="831">
        <v>1100</v>
      </c>
      <c r="K158" s="832">
        <v>559</v>
      </c>
    </row>
    <row r="159" spans="1:11" ht="14.45" customHeight="1" x14ac:dyDescent="0.2">
      <c r="A159" s="821" t="s">
        <v>582</v>
      </c>
      <c r="B159" s="822" t="s">
        <v>583</v>
      </c>
      <c r="C159" s="825" t="s">
        <v>607</v>
      </c>
      <c r="D159" s="839" t="s">
        <v>608</v>
      </c>
      <c r="E159" s="825" t="s">
        <v>1918</v>
      </c>
      <c r="F159" s="839" t="s">
        <v>1919</v>
      </c>
      <c r="G159" s="825" t="s">
        <v>2151</v>
      </c>
      <c r="H159" s="825" t="s">
        <v>2152</v>
      </c>
      <c r="I159" s="831">
        <v>0.73625000566244125</v>
      </c>
      <c r="J159" s="831">
        <v>5510</v>
      </c>
      <c r="K159" s="832">
        <v>4116.6999969482422</v>
      </c>
    </row>
    <row r="160" spans="1:11" ht="14.45" customHeight="1" x14ac:dyDescent="0.2">
      <c r="A160" s="821" t="s">
        <v>582</v>
      </c>
      <c r="B160" s="822" t="s">
        <v>583</v>
      </c>
      <c r="C160" s="825" t="s">
        <v>607</v>
      </c>
      <c r="D160" s="839" t="s">
        <v>608</v>
      </c>
      <c r="E160" s="825" t="s">
        <v>1918</v>
      </c>
      <c r="F160" s="839" t="s">
        <v>1919</v>
      </c>
      <c r="G160" s="825" t="s">
        <v>1932</v>
      </c>
      <c r="H160" s="825" t="s">
        <v>1933</v>
      </c>
      <c r="I160" s="831">
        <v>0.34000000357627869</v>
      </c>
      <c r="J160" s="831">
        <v>16000</v>
      </c>
      <c r="K160" s="832">
        <v>5420.7998046875</v>
      </c>
    </row>
    <row r="161" spans="1:11" ht="14.45" customHeight="1" x14ac:dyDescent="0.2">
      <c r="A161" s="821" t="s">
        <v>582</v>
      </c>
      <c r="B161" s="822" t="s">
        <v>583</v>
      </c>
      <c r="C161" s="825" t="s">
        <v>607</v>
      </c>
      <c r="D161" s="839" t="s">
        <v>608</v>
      </c>
      <c r="E161" s="825" t="s">
        <v>1918</v>
      </c>
      <c r="F161" s="839" t="s">
        <v>1919</v>
      </c>
      <c r="G161" s="825" t="s">
        <v>1936</v>
      </c>
      <c r="H161" s="825" t="s">
        <v>1937</v>
      </c>
      <c r="I161" s="831">
        <v>30.335000038146973</v>
      </c>
      <c r="J161" s="831">
        <v>3</v>
      </c>
      <c r="K161" s="832">
        <v>90.559999465942383</v>
      </c>
    </row>
    <row r="162" spans="1:11" ht="14.45" customHeight="1" x14ac:dyDescent="0.2">
      <c r="A162" s="821" t="s">
        <v>582</v>
      </c>
      <c r="B162" s="822" t="s">
        <v>583</v>
      </c>
      <c r="C162" s="825" t="s">
        <v>607</v>
      </c>
      <c r="D162" s="839" t="s">
        <v>608</v>
      </c>
      <c r="E162" s="825" t="s">
        <v>1938</v>
      </c>
      <c r="F162" s="839" t="s">
        <v>1939</v>
      </c>
      <c r="G162" s="825" t="s">
        <v>2153</v>
      </c>
      <c r="H162" s="825" t="s">
        <v>2154</v>
      </c>
      <c r="I162" s="831">
        <v>111.11000061035156</v>
      </c>
      <c r="J162" s="831">
        <v>40</v>
      </c>
      <c r="K162" s="832">
        <v>4444.2698974609375</v>
      </c>
    </row>
    <row r="163" spans="1:11" ht="14.45" customHeight="1" x14ac:dyDescent="0.2">
      <c r="A163" s="821" t="s">
        <v>582</v>
      </c>
      <c r="B163" s="822" t="s">
        <v>583</v>
      </c>
      <c r="C163" s="825" t="s">
        <v>607</v>
      </c>
      <c r="D163" s="839" t="s">
        <v>608</v>
      </c>
      <c r="E163" s="825" t="s">
        <v>1938</v>
      </c>
      <c r="F163" s="839" t="s">
        <v>1939</v>
      </c>
      <c r="G163" s="825" t="s">
        <v>2155</v>
      </c>
      <c r="H163" s="825" t="s">
        <v>2156</v>
      </c>
      <c r="I163" s="831">
        <v>521.95001220703125</v>
      </c>
      <c r="J163" s="831">
        <v>2</v>
      </c>
      <c r="K163" s="832">
        <v>1043.9000244140625</v>
      </c>
    </row>
    <row r="164" spans="1:11" ht="14.45" customHeight="1" x14ac:dyDescent="0.2">
      <c r="A164" s="821" t="s">
        <v>582</v>
      </c>
      <c r="B164" s="822" t="s">
        <v>583</v>
      </c>
      <c r="C164" s="825" t="s">
        <v>607</v>
      </c>
      <c r="D164" s="839" t="s">
        <v>608</v>
      </c>
      <c r="E164" s="825" t="s">
        <v>1938</v>
      </c>
      <c r="F164" s="839" t="s">
        <v>1939</v>
      </c>
      <c r="G164" s="825" t="s">
        <v>2157</v>
      </c>
      <c r="H164" s="825" t="s">
        <v>2158</v>
      </c>
      <c r="I164" s="831">
        <v>2286.89990234375</v>
      </c>
      <c r="J164" s="831">
        <v>10</v>
      </c>
      <c r="K164" s="832">
        <v>22868.9990234375</v>
      </c>
    </row>
    <row r="165" spans="1:11" ht="14.45" customHeight="1" x14ac:dyDescent="0.2">
      <c r="A165" s="821" t="s">
        <v>582</v>
      </c>
      <c r="B165" s="822" t="s">
        <v>583</v>
      </c>
      <c r="C165" s="825" t="s">
        <v>607</v>
      </c>
      <c r="D165" s="839" t="s">
        <v>608</v>
      </c>
      <c r="E165" s="825" t="s">
        <v>1938</v>
      </c>
      <c r="F165" s="839" t="s">
        <v>1939</v>
      </c>
      <c r="G165" s="825" t="s">
        <v>2159</v>
      </c>
      <c r="H165" s="825" t="s">
        <v>2160</v>
      </c>
      <c r="I165" s="831">
        <v>1113.199951171875</v>
      </c>
      <c r="J165" s="831">
        <v>80</v>
      </c>
      <c r="K165" s="832">
        <v>89056</v>
      </c>
    </row>
    <row r="166" spans="1:11" ht="14.45" customHeight="1" x14ac:dyDescent="0.2">
      <c r="A166" s="821" t="s">
        <v>582</v>
      </c>
      <c r="B166" s="822" t="s">
        <v>583</v>
      </c>
      <c r="C166" s="825" t="s">
        <v>607</v>
      </c>
      <c r="D166" s="839" t="s">
        <v>608</v>
      </c>
      <c r="E166" s="825" t="s">
        <v>1938</v>
      </c>
      <c r="F166" s="839" t="s">
        <v>1939</v>
      </c>
      <c r="G166" s="825" t="s">
        <v>2161</v>
      </c>
      <c r="H166" s="825" t="s">
        <v>2162</v>
      </c>
      <c r="I166" s="831">
        <v>195.28999328613281</v>
      </c>
      <c r="J166" s="831">
        <v>25</v>
      </c>
      <c r="K166" s="832">
        <v>4882.35009765625</v>
      </c>
    </row>
    <row r="167" spans="1:11" ht="14.45" customHeight="1" x14ac:dyDescent="0.2">
      <c r="A167" s="821" t="s">
        <v>582</v>
      </c>
      <c r="B167" s="822" t="s">
        <v>583</v>
      </c>
      <c r="C167" s="825" t="s">
        <v>607</v>
      </c>
      <c r="D167" s="839" t="s">
        <v>608</v>
      </c>
      <c r="E167" s="825" t="s">
        <v>1938</v>
      </c>
      <c r="F167" s="839" t="s">
        <v>1939</v>
      </c>
      <c r="G167" s="825" t="s">
        <v>2163</v>
      </c>
      <c r="H167" s="825" t="s">
        <v>2164</v>
      </c>
      <c r="I167" s="831">
        <v>696.96002197265625</v>
      </c>
      <c r="J167" s="831">
        <v>19</v>
      </c>
      <c r="K167" s="832">
        <v>13242.240234375</v>
      </c>
    </row>
    <row r="168" spans="1:11" ht="14.45" customHeight="1" x14ac:dyDescent="0.2">
      <c r="A168" s="821" t="s">
        <v>582</v>
      </c>
      <c r="B168" s="822" t="s">
        <v>583</v>
      </c>
      <c r="C168" s="825" t="s">
        <v>607</v>
      </c>
      <c r="D168" s="839" t="s">
        <v>608</v>
      </c>
      <c r="E168" s="825" t="s">
        <v>1938</v>
      </c>
      <c r="F168" s="839" t="s">
        <v>1939</v>
      </c>
      <c r="G168" s="825" t="s">
        <v>2165</v>
      </c>
      <c r="H168" s="825" t="s">
        <v>2166</v>
      </c>
      <c r="I168" s="831">
        <v>696.96002197265625</v>
      </c>
      <c r="J168" s="831">
        <v>10</v>
      </c>
      <c r="K168" s="832">
        <v>6969.60009765625</v>
      </c>
    </row>
    <row r="169" spans="1:11" ht="14.45" customHeight="1" x14ac:dyDescent="0.2">
      <c r="A169" s="821" t="s">
        <v>582</v>
      </c>
      <c r="B169" s="822" t="s">
        <v>583</v>
      </c>
      <c r="C169" s="825" t="s">
        <v>607</v>
      </c>
      <c r="D169" s="839" t="s">
        <v>608</v>
      </c>
      <c r="E169" s="825" t="s">
        <v>1938</v>
      </c>
      <c r="F169" s="839" t="s">
        <v>1939</v>
      </c>
      <c r="G169" s="825" t="s">
        <v>2167</v>
      </c>
      <c r="H169" s="825" t="s">
        <v>2168</v>
      </c>
      <c r="I169" s="831">
        <v>696.96002197265625</v>
      </c>
      <c r="J169" s="831">
        <v>15</v>
      </c>
      <c r="K169" s="832">
        <v>10454.400146484375</v>
      </c>
    </row>
    <row r="170" spans="1:11" ht="14.45" customHeight="1" x14ac:dyDescent="0.2">
      <c r="A170" s="821" t="s">
        <v>582</v>
      </c>
      <c r="B170" s="822" t="s">
        <v>583</v>
      </c>
      <c r="C170" s="825" t="s">
        <v>607</v>
      </c>
      <c r="D170" s="839" t="s">
        <v>608</v>
      </c>
      <c r="E170" s="825" t="s">
        <v>1938</v>
      </c>
      <c r="F170" s="839" t="s">
        <v>1939</v>
      </c>
      <c r="G170" s="825" t="s">
        <v>2169</v>
      </c>
      <c r="H170" s="825" t="s">
        <v>2170</v>
      </c>
      <c r="I170" s="831">
        <v>696.96002197265625</v>
      </c>
      <c r="J170" s="831">
        <v>29</v>
      </c>
      <c r="K170" s="832">
        <v>20211.840148925781</v>
      </c>
    </row>
    <row r="171" spans="1:11" ht="14.45" customHeight="1" x14ac:dyDescent="0.2">
      <c r="A171" s="821" t="s">
        <v>582</v>
      </c>
      <c r="B171" s="822" t="s">
        <v>583</v>
      </c>
      <c r="C171" s="825" t="s">
        <v>607</v>
      </c>
      <c r="D171" s="839" t="s">
        <v>608</v>
      </c>
      <c r="E171" s="825" t="s">
        <v>1938</v>
      </c>
      <c r="F171" s="839" t="s">
        <v>1939</v>
      </c>
      <c r="G171" s="825" t="s">
        <v>2171</v>
      </c>
      <c r="H171" s="825" t="s">
        <v>2172</v>
      </c>
      <c r="I171" s="831">
        <v>696.96002197265625</v>
      </c>
      <c r="J171" s="831">
        <v>5</v>
      </c>
      <c r="K171" s="832">
        <v>3484.800048828125</v>
      </c>
    </row>
    <row r="172" spans="1:11" ht="14.45" customHeight="1" x14ac:dyDescent="0.2">
      <c r="A172" s="821" t="s">
        <v>582</v>
      </c>
      <c r="B172" s="822" t="s">
        <v>583</v>
      </c>
      <c r="C172" s="825" t="s">
        <v>607</v>
      </c>
      <c r="D172" s="839" t="s">
        <v>608</v>
      </c>
      <c r="E172" s="825" t="s">
        <v>1938</v>
      </c>
      <c r="F172" s="839" t="s">
        <v>1939</v>
      </c>
      <c r="G172" s="825" t="s">
        <v>1940</v>
      </c>
      <c r="H172" s="825" t="s">
        <v>1941</v>
      </c>
      <c r="I172" s="831">
        <v>490.7760009765625</v>
      </c>
      <c r="J172" s="831">
        <v>500</v>
      </c>
      <c r="K172" s="832">
        <v>245388</v>
      </c>
    </row>
    <row r="173" spans="1:11" ht="14.45" customHeight="1" x14ac:dyDescent="0.2">
      <c r="A173" s="821" t="s">
        <v>582</v>
      </c>
      <c r="B173" s="822" t="s">
        <v>583</v>
      </c>
      <c r="C173" s="825" t="s">
        <v>607</v>
      </c>
      <c r="D173" s="839" t="s">
        <v>608</v>
      </c>
      <c r="E173" s="825" t="s">
        <v>1938</v>
      </c>
      <c r="F173" s="839" t="s">
        <v>1939</v>
      </c>
      <c r="G173" s="825" t="s">
        <v>2173</v>
      </c>
      <c r="H173" s="825" t="s">
        <v>2174</v>
      </c>
      <c r="I173" s="831">
        <v>502.14999389648438</v>
      </c>
      <c r="J173" s="831">
        <v>300</v>
      </c>
      <c r="K173" s="832">
        <v>150645</v>
      </c>
    </row>
    <row r="174" spans="1:11" ht="14.45" customHeight="1" x14ac:dyDescent="0.2">
      <c r="A174" s="821" t="s">
        <v>582</v>
      </c>
      <c r="B174" s="822" t="s">
        <v>583</v>
      </c>
      <c r="C174" s="825" t="s">
        <v>607</v>
      </c>
      <c r="D174" s="839" t="s">
        <v>608</v>
      </c>
      <c r="E174" s="825" t="s">
        <v>1938</v>
      </c>
      <c r="F174" s="839" t="s">
        <v>1939</v>
      </c>
      <c r="G174" s="825" t="s">
        <v>2175</v>
      </c>
      <c r="H174" s="825" t="s">
        <v>2176</v>
      </c>
      <c r="I174" s="831">
        <v>302.01998901367188</v>
      </c>
      <c r="J174" s="831">
        <v>170</v>
      </c>
      <c r="K174" s="832">
        <v>51342.718505859375</v>
      </c>
    </row>
    <row r="175" spans="1:11" ht="14.45" customHeight="1" x14ac:dyDescent="0.2">
      <c r="A175" s="821" t="s">
        <v>582</v>
      </c>
      <c r="B175" s="822" t="s">
        <v>583</v>
      </c>
      <c r="C175" s="825" t="s">
        <v>607</v>
      </c>
      <c r="D175" s="839" t="s">
        <v>608</v>
      </c>
      <c r="E175" s="825" t="s">
        <v>1938</v>
      </c>
      <c r="F175" s="839" t="s">
        <v>1939</v>
      </c>
      <c r="G175" s="825" t="s">
        <v>1942</v>
      </c>
      <c r="H175" s="825" t="s">
        <v>1943</v>
      </c>
      <c r="I175" s="831">
        <v>18.616250276565552</v>
      </c>
      <c r="J175" s="831">
        <v>3600</v>
      </c>
      <c r="K175" s="832">
        <v>67106.71923828125</v>
      </c>
    </row>
    <row r="176" spans="1:11" ht="14.45" customHeight="1" x14ac:dyDescent="0.2">
      <c r="A176" s="821" t="s">
        <v>582</v>
      </c>
      <c r="B176" s="822" t="s">
        <v>583</v>
      </c>
      <c r="C176" s="825" t="s">
        <v>607</v>
      </c>
      <c r="D176" s="839" t="s">
        <v>608</v>
      </c>
      <c r="E176" s="825" t="s">
        <v>1938</v>
      </c>
      <c r="F176" s="839" t="s">
        <v>1939</v>
      </c>
      <c r="G176" s="825" t="s">
        <v>2177</v>
      </c>
      <c r="H176" s="825" t="s">
        <v>2178</v>
      </c>
      <c r="I176" s="831">
        <v>5.1999998092651367</v>
      </c>
      <c r="J176" s="831">
        <v>250</v>
      </c>
      <c r="K176" s="832">
        <v>1300.75</v>
      </c>
    </row>
    <row r="177" spans="1:11" ht="14.45" customHeight="1" x14ac:dyDescent="0.2">
      <c r="A177" s="821" t="s">
        <v>582</v>
      </c>
      <c r="B177" s="822" t="s">
        <v>583</v>
      </c>
      <c r="C177" s="825" t="s">
        <v>607</v>
      </c>
      <c r="D177" s="839" t="s">
        <v>608</v>
      </c>
      <c r="E177" s="825" t="s">
        <v>1938</v>
      </c>
      <c r="F177" s="839" t="s">
        <v>1939</v>
      </c>
      <c r="G177" s="825" t="s">
        <v>2179</v>
      </c>
      <c r="H177" s="825" t="s">
        <v>2180</v>
      </c>
      <c r="I177" s="831">
        <v>2.0399999618530273</v>
      </c>
      <c r="J177" s="831">
        <v>560</v>
      </c>
      <c r="K177" s="832">
        <v>1145.1500244140625</v>
      </c>
    </row>
    <row r="178" spans="1:11" ht="14.45" customHeight="1" x14ac:dyDescent="0.2">
      <c r="A178" s="821" t="s">
        <v>582</v>
      </c>
      <c r="B178" s="822" t="s">
        <v>583</v>
      </c>
      <c r="C178" s="825" t="s">
        <v>607</v>
      </c>
      <c r="D178" s="839" t="s">
        <v>608</v>
      </c>
      <c r="E178" s="825" t="s">
        <v>1938</v>
      </c>
      <c r="F178" s="839" t="s">
        <v>1939</v>
      </c>
      <c r="G178" s="825" t="s">
        <v>2181</v>
      </c>
      <c r="H178" s="825" t="s">
        <v>2182</v>
      </c>
      <c r="I178" s="831">
        <v>4.3600001335144043</v>
      </c>
      <c r="J178" s="831">
        <v>1600</v>
      </c>
      <c r="K178" s="832">
        <v>6969.6001739501953</v>
      </c>
    </row>
    <row r="179" spans="1:11" ht="14.45" customHeight="1" x14ac:dyDescent="0.2">
      <c r="A179" s="821" t="s">
        <v>582</v>
      </c>
      <c r="B179" s="822" t="s">
        <v>583</v>
      </c>
      <c r="C179" s="825" t="s">
        <v>607</v>
      </c>
      <c r="D179" s="839" t="s">
        <v>608</v>
      </c>
      <c r="E179" s="825" t="s">
        <v>1938</v>
      </c>
      <c r="F179" s="839" t="s">
        <v>1939</v>
      </c>
      <c r="G179" s="825" t="s">
        <v>2183</v>
      </c>
      <c r="H179" s="825" t="s">
        <v>2184</v>
      </c>
      <c r="I179" s="831">
        <v>12.826666514078775</v>
      </c>
      <c r="J179" s="831">
        <v>120</v>
      </c>
      <c r="K179" s="832">
        <v>1539.2000122070313</v>
      </c>
    </row>
    <row r="180" spans="1:11" ht="14.45" customHeight="1" x14ac:dyDescent="0.2">
      <c r="A180" s="821" t="s">
        <v>582</v>
      </c>
      <c r="B180" s="822" t="s">
        <v>583</v>
      </c>
      <c r="C180" s="825" t="s">
        <v>607</v>
      </c>
      <c r="D180" s="839" t="s">
        <v>608</v>
      </c>
      <c r="E180" s="825" t="s">
        <v>1938</v>
      </c>
      <c r="F180" s="839" t="s">
        <v>1939</v>
      </c>
      <c r="G180" s="825" t="s">
        <v>2185</v>
      </c>
      <c r="H180" s="825" t="s">
        <v>2186</v>
      </c>
      <c r="I180" s="831">
        <v>0.29000000655651093</v>
      </c>
      <c r="J180" s="831">
        <v>4000</v>
      </c>
      <c r="K180" s="832">
        <v>1108.6800079345703</v>
      </c>
    </row>
    <row r="181" spans="1:11" ht="14.45" customHeight="1" x14ac:dyDescent="0.2">
      <c r="A181" s="821" t="s">
        <v>582</v>
      </c>
      <c r="B181" s="822" t="s">
        <v>583</v>
      </c>
      <c r="C181" s="825" t="s">
        <v>607</v>
      </c>
      <c r="D181" s="839" t="s">
        <v>608</v>
      </c>
      <c r="E181" s="825" t="s">
        <v>1938</v>
      </c>
      <c r="F181" s="839" t="s">
        <v>1939</v>
      </c>
      <c r="G181" s="825" t="s">
        <v>2187</v>
      </c>
      <c r="H181" s="825" t="s">
        <v>2188</v>
      </c>
      <c r="I181" s="831">
        <v>10.159999847412109</v>
      </c>
      <c r="J181" s="831">
        <v>7560</v>
      </c>
      <c r="K181" s="832">
        <v>76839.8408203125</v>
      </c>
    </row>
    <row r="182" spans="1:11" ht="14.45" customHeight="1" x14ac:dyDescent="0.2">
      <c r="A182" s="821" t="s">
        <v>582</v>
      </c>
      <c r="B182" s="822" t="s">
        <v>583</v>
      </c>
      <c r="C182" s="825" t="s">
        <v>607</v>
      </c>
      <c r="D182" s="839" t="s">
        <v>608</v>
      </c>
      <c r="E182" s="825" t="s">
        <v>1938</v>
      </c>
      <c r="F182" s="839" t="s">
        <v>1939</v>
      </c>
      <c r="G182" s="825" t="s">
        <v>2189</v>
      </c>
      <c r="H182" s="825" t="s">
        <v>2190</v>
      </c>
      <c r="I182" s="831">
        <v>9.1999998092651367</v>
      </c>
      <c r="J182" s="831">
        <v>3960</v>
      </c>
      <c r="K182" s="832">
        <v>36416.16015625</v>
      </c>
    </row>
    <row r="183" spans="1:11" ht="14.45" customHeight="1" x14ac:dyDescent="0.2">
      <c r="A183" s="821" t="s">
        <v>582</v>
      </c>
      <c r="B183" s="822" t="s">
        <v>583</v>
      </c>
      <c r="C183" s="825" t="s">
        <v>607</v>
      </c>
      <c r="D183" s="839" t="s">
        <v>608</v>
      </c>
      <c r="E183" s="825" t="s">
        <v>1938</v>
      </c>
      <c r="F183" s="839" t="s">
        <v>1939</v>
      </c>
      <c r="G183" s="825" t="s">
        <v>2191</v>
      </c>
      <c r="H183" s="825" t="s">
        <v>2192</v>
      </c>
      <c r="I183" s="831">
        <v>10.409999847412109</v>
      </c>
      <c r="J183" s="831">
        <v>3240</v>
      </c>
      <c r="K183" s="832">
        <v>33715.439208984375</v>
      </c>
    </row>
    <row r="184" spans="1:11" ht="14.45" customHeight="1" x14ac:dyDescent="0.2">
      <c r="A184" s="821" t="s">
        <v>582</v>
      </c>
      <c r="B184" s="822" t="s">
        <v>583</v>
      </c>
      <c r="C184" s="825" t="s">
        <v>607</v>
      </c>
      <c r="D184" s="839" t="s">
        <v>608</v>
      </c>
      <c r="E184" s="825" t="s">
        <v>1938</v>
      </c>
      <c r="F184" s="839" t="s">
        <v>1939</v>
      </c>
      <c r="G184" s="825" t="s">
        <v>2193</v>
      </c>
      <c r="H184" s="825" t="s">
        <v>2194</v>
      </c>
      <c r="I184" s="831">
        <v>378.17001342773438</v>
      </c>
      <c r="J184" s="831">
        <v>30</v>
      </c>
      <c r="K184" s="832">
        <v>11344.9599609375</v>
      </c>
    </row>
    <row r="185" spans="1:11" ht="14.45" customHeight="1" x14ac:dyDescent="0.2">
      <c r="A185" s="821" t="s">
        <v>582</v>
      </c>
      <c r="B185" s="822" t="s">
        <v>583</v>
      </c>
      <c r="C185" s="825" t="s">
        <v>607</v>
      </c>
      <c r="D185" s="839" t="s">
        <v>608</v>
      </c>
      <c r="E185" s="825" t="s">
        <v>1938</v>
      </c>
      <c r="F185" s="839" t="s">
        <v>1939</v>
      </c>
      <c r="G185" s="825" t="s">
        <v>2195</v>
      </c>
      <c r="H185" s="825" t="s">
        <v>2196</v>
      </c>
      <c r="I185" s="831">
        <v>24.200000762939453</v>
      </c>
      <c r="J185" s="831">
        <v>240</v>
      </c>
      <c r="K185" s="832">
        <v>5808</v>
      </c>
    </row>
    <row r="186" spans="1:11" ht="14.45" customHeight="1" x14ac:dyDescent="0.2">
      <c r="A186" s="821" t="s">
        <v>582</v>
      </c>
      <c r="B186" s="822" t="s">
        <v>583</v>
      </c>
      <c r="C186" s="825" t="s">
        <v>607</v>
      </c>
      <c r="D186" s="839" t="s">
        <v>608</v>
      </c>
      <c r="E186" s="825" t="s">
        <v>1938</v>
      </c>
      <c r="F186" s="839" t="s">
        <v>1939</v>
      </c>
      <c r="G186" s="825" t="s">
        <v>2197</v>
      </c>
      <c r="H186" s="825" t="s">
        <v>2198</v>
      </c>
      <c r="I186" s="831">
        <v>325.54999542236328</v>
      </c>
      <c r="J186" s="831">
        <v>55</v>
      </c>
      <c r="K186" s="832">
        <v>18828.810302734375</v>
      </c>
    </row>
    <row r="187" spans="1:11" ht="14.45" customHeight="1" x14ac:dyDescent="0.2">
      <c r="A187" s="821" t="s">
        <v>582</v>
      </c>
      <c r="B187" s="822" t="s">
        <v>583</v>
      </c>
      <c r="C187" s="825" t="s">
        <v>607</v>
      </c>
      <c r="D187" s="839" t="s">
        <v>608</v>
      </c>
      <c r="E187" s="825" t="s">
        <v>1938</v>
      </c>
      <c r="F187" s="839" t="s">
        <v>1939</v>
      </c>
      <c r="G187" s="825" t="s">
        <v>2199</v>
      </c>
      <c r="H187" s="825" t="s">
        <v>2200</v>
      </c>
      <c r="I187" s="831">
        <v>12.710000038146973</v>
      </c>
      <c r="J187" s="831">
        <v>200</v>
      </c>
      <c r="K187" s="832">
        <v>2541</v>
      </c>
    </row>
    <row r="188" spans="1:11" ht="14.45" customHeight="1" x14ac:dyDescent="0.2">
      <c r="A188" s="821" t="s">
        <v>582</v>
      </c>
      <c r="B188" s="822" t="s">
        <v>583</v>
      </c>
      <c r="C188" s="825" t="s">
        <v>607</v>
      </c>
      <c r="D188" s="839" t="s">
        <v>608</v>
      </c>
      <c r="E188" s="825" t="s">
        <v>1938</v>
      </c>
      <c r="F188" s="839" t="s">
        <v>1939</v>
      </c>
      <c r="G188" s="825" t="s">
        <v>2201</v>
      </c>
      <c r="H188" s="825" t="s">
        <v>2202</v>
      </c>
      <c r="I188" s="831">
        <v>36.299999237060547</v>
      </c>
      <c r="J188" s="831">
        <v>5</v>
      </c>
      <c r="K188" s="832">
        <v>181.5</v>
      </c>
    </row>
    <row r="189" spans="1:11" ht="14.45" customHeight="1" x14ac:dyDescent="0.2">
      <c r="A189" s="821" t="s">
        <v>582</v>
      </c>
      <c r="B189" s="822" t="s">
        <v>583</v>
      </c>
      <c r="C189" s="825" t="s">
        <v>607</v>
      </c>
      <c r="D189" s="839" t="s">
        <v>608</v>
      </c>
      <c r="E189" s="825" t="s">
        <v>1938</v>
      </c>
      <c r="F189" s="839" t="s">
        <v>1939</v>
      </c>
      <c r="G189" s="825" t="s">
        <v>1946</v>
      </c>
      <c r="H189" s="825" t="s">
        <v>1947</v>
      </c>
      <c r="I189" s="831">
        <v>15.923000144958497</v>
      </c>
      <c r="J189" s="831">
        <v>800</v>
      </c>
      <c r="K189" s="832">
        <v>12738</v>
      </c>
    </row>
    <row r="190" spans="1:11" ht="14.45" customHeight="1" x14ac:dyDescent="0.2">
      <c r="A190" s="821" t="s">
        <v>582</v>
      </c>
      <c r="B190" s="822" t="s">
        <v>583</v>
      </c>
      <c r="C190" s="825" t="s">
        <v>607</v>
      </c>
      <c r="D190" s="839" t="s">
        <v>608</v>
      </c>
      <c r="E190" s="825" t="s">
        <v>1938</v>
      </c>
      <c r="F190" s="839" t="s">
        <v>1939</v>
      </c>
      <c r="G190" s="825" t="s">
        <v>2203</v>
      </c>
      <c r="H190" s="825" t="s">
        <v>2204</v>
      </c>
      <c r="I190" s="831">
        <v>41</v>
      </c>
      <c r="J190" s="831">
        <v>10</v>
      </c>
      <c r="K190" s="832">
        <v>410</v>
      </c>
    </row>
    <row r="191" spans="1:11" ht="14.45" customHeight="1" x14ac:dyDescent="0.2">
      <c r="A191" s="821" t="s">
        <v>582</v>
      </c>
      <c r="B191" s="822" t="s">
        <v>583</v>
      </c>
      <c r="C191" s="825" t="s">
        <v>607</v>
      </c>
      <c r="D191" s="839" t="s">
        <v>608</v>
      </c>
      <c r="E191" s="825" t="s">
        <v>1938</v>
      </c>
      <c r="F191" s="839" t="s">
        <v>1939</v>
      </c>
      <c r="G191" s="825" t="s">
        <v>2205</v>
      </c>
      <c r="H191" s="825" t="s">
        <v>2206</v>
      </c>
      <c r="I191" s="831">
        <v>5.2899999618530273</v>
      </c>
      <c r="J191" s="831">
        <v>150</v>
      </c>
      <c r="K191" s="832">
        <v>793.5</v>
      </c>
    </row>
    <row r="192" spans="1:11" ht="14.45" customHeight="1" x14ac:dyDescent="0.2">
      <c r="A192" s="821" t="s">
        <v>582</v>
      </c>
      <c r="B192" s="822" t="s">
        <v>583</v>
      </c>
      <c r="C192" s="825" t="s">
        <v>607</v>
      </c>
      <c r="D192" s="839" t="s">
        <v>608</v>
      </c>
      <c r="E192" s="825" t="s">
        <v>1938</v>
      </c>
      <c r="F192" s="839" t="s">
        <v>1939</v>
      </c>
      <c r="G192" s="825" t="s">
        <v>2207</v>
      </c>
      <c r="H192" s="825" t="s">
        <v>2208</v>
      </c>
      <c r="I192" s="831">
        <v>15.569999694824219</v>
      </c>
      <c r="J192" s="831">
        <v>10</v>
      </c>
      <c r="K192" s="832">
        <v>155.69999694824219</v>
      </c>
    </row>
    <row r="193" spans="1:11" ht="14.45" customHeight="1" x14ac:dyDescent="0.2">
      <c r="A193" s="821" t="s">
        <v>582</v>
      </c>
      <c r="B193" s="822" t="s">
        <v>583</v>
      </c>
      <c r="C193" s="825" t="s">
        <v>607</v>
      </c>
      <c r="D193" s="839" t="s">
        <v>608</v>
      </c>
      <c r="E193" s="825" t="s">
        <v>1938</v>
      </c>
      <c r="F193" s="839" t="s">
        <v>1939</v>
      </c>
      <c r="G193" s="825" t="s">
        <v>2209</v>
      </c>
      <c r="H193" s="825" t="s">
        <v>2210</v>
      </c>
      <c r="I193" s="831">
        <v>367.83999633789063</v>
      </c>
      <c r="J193" s="831">
        <v>110</v>
      </c>
      <c r="K193" s="832">
        <v>40462.399169921875</v>
      </c>
    </row>
    <row r="194" spans="1:11" ht="14.45" customHeight="1" x14ac:dyDescent="0.2">
      <c r="A194" s="821" t="s">
        <v>582</v>
      </c>
      <c r="B194" s="822" t="s">
        <v>583</v>
      </c>
      <c r="C194" s="825" t="s">
        <v>607</v>
      </c>
      <c r="D194" s="839" t="s">
        <v>608</v>
      </c>
      <c r="E194" s="825" t="s">
        <v>1938</v>
      </c>
      <c r="F194" s="839" t="s">
        <v>1939</v>
      </c>
      <c r="G194" s="825" t="s">
        <v>2211</v>
      </c>
      <c r="H194" s="825" t="s">
        <v>2212</v>
      </c>
      <c r="I194" s="831">
        <v>17.659999847412109</v>
      </c>
      <c r="J194" s="831">
        <v>100</v>
      </c>
      <c r="K194" s="832">
        <v>1766</v>
      </c>
    </row>
    <row r="195" spans="1:11" ht="14.45" customHeight="1" x14ac:dyDescent="0.2">
      <c r="A195" s="821" t="s">
        <v>582</v>
      </c>
      <c r="B195" s="822" t="s">
        <v>583</v>
      </c>
      <c r="C195" s="825" t="s">
        <v>607</v>
      </c>
      <c r="D195" s="839" t="s">
        <v>608</v>
      </c>
      <c r="E195" s="825" t="s">
        <v>1938</v>
      </c>
      <c r="F195" s="839" t="s">
        <v>1939</v>
      </c>
      <c r="G195" s="825" t="s">
        <v>1950</v>
      </c>
      <c r="H195" s="825" t="s">
        <v>1951</v>
      </c>
      <c r="I195" s="831">
        <v>27.305000464121502</v>
      </c>
      <c r="J195" s="831">
        <v>1720</v>
      </c>
      <c r="K195" s="832">
        <v>47222.6806640625</v>
      </c>
    </row>
    <row r="196" spans="1:11" ht="14.45" customHeight="1" x14ac:dyDescent="0.2">
      <c r="A196" s="821" t="s">
        <v>582</v>
      </c>
      <c r="B196" s="822" t="s">
        <v>583</v>
      </c>
      <c r="C196" s="825" t="s">
        <v>607</v>
      </c>
      <c r="D196" s="839" t="s">
        <v>608</v>
      </c>
      <c r="E196" s="825" t="s">
        <v>1938</v>
      </c>
      <c r="F196" s="839" t="s">
        <v>1939</v>
      </c>
      <c r="G196" s="825" t="s">
        <v>1952</v>
      </c>
      <c r="H196" s="825" t="s">
        <v>1953</v>
      </c>
      <c r="I196" s="831">
        <v>27.370000648498536</v>
      </c>
      <c r="J196" s="831">
        <v>1800</v>
      </c>
      <c r="K196" s="832">
        <v>49536.881225585938</v>
      </c>
    </row>
    <row r="197" spans="1:11" ht="14.45" customHeight="1" x14ac:dyDescent="0.2">
      <c r="A197" s="821" t="s">
        <v>582</v>
      </c>
      <c r="B197" s="822" t="s">
        <v>583</v>
      </c>
      <c r="C197" s="825" t="s">
        <v>607</v>
      </c>
      <c r="D197" s="839" t="s">
        <v>608</v>
      </c>
      <c r="E197" s="825" t="s">
        <v>1938</v>
      </c>
      <c r="F197" s="839" t="s">
        <v>1939</v>
      </c>
      <c r="G197" s="825" t="s">
        <v>2213</v>
      </c>
      <c r="H197" s="825" t="s">
        <v>2214</v>
      </c>
      <c r="I197" s="831">
        <v>1191.8499755859375</v>
      </c>
      <c r="J197" s="831">
        <v>160</v>
      </c>
      <c r="K197" s="832">
        <v>190696</v>
      </c>
    </row>
    <row r="198" spans="1:11" ht="14.45" customHeight="1" x14ac:dyDescent="0.2">
      <c r="A198" s="821" t="s">
        <v>582</v>
      </c>
      <c r="B198" s="822" t="s">
        <v>583</v>
      </c>
      <c r="C198" s="825" t="s">
        <v>607</v>
      </c>
      <c r="D198" s="839" t="s">
        <v>608</v>
      </c>
      <c r="E198" s="825" t="s">
        <v>1938</v>
      </c>
      <c r="F198" s="839" t="s">
        <v>1939</v>
      </c>
      <c r="G198" s="825" t="s">
        <v>2215</v>
      </c>
      <c r="H198" s="825" t="s">
        <v>2216</v>
      </c>
      <c r="I198" s="831">
        <v>687.280029296875</v>
      </c>
      <c r="J198" s="831">
        <v>5</v>
      </c>
      <c r="K198" s="832">
        <v>3436.39990234375</v>
      </c>
    </row>
    <row r="199" spans="1:11" ht="14.45" customHeight="1" x14ac:dyDescent="0.2">
      <c r="A199" s="821" t="s">
        <v>582</v>
      </c>
      <c r="B199" s="822" t="s">
        <v>583</v>
      </c>
      <c r="C199" s="825" t="s">
        <v>607</v>
      </c>
      <c r="D199" s="839" t="s">
        <v>608</v>
      </c>
      <c r="E199" s="825" t="s">
        <v>1938</v>
      </c>
      <c r="F199" s="839" t="s">
        <v>1939</v>
      </c>
      <c r="G199" s="825" t="s">
        <v>2217</v>
      </c>
      <c r="H199" s="825" t="s">
        <v>2218</v>
      </c>
      <c r="I199" s="831">
        <v>559.02001953125</v>
      </c>
      <c r="J199" s="831">
        <v>15</v>
      </c>
      <c r="K199" s="832">
        <v>8385.30029296875</v>
      </c>
    </row>
    <row r="200" spans="1:11" ht="14.45" customHeight="1" x14ac:dyDescent="0.2">
      <c r="A200" s="821" t="s">
        <v>582</v>
      </c>
      <c r="B200" s="822" t="s">
        <v>583</v>
      </c>
      <c r="C200" s="825" t="s">
        <v>607</v>
      </c>
      <c r="D200" s="839" t="s">
        <v>608</v>
      </c>
      <c r="E200" s="825" t="s">
        <v>1938</v>
      </c>
      <c r="F200" s="839" t="s">
        <v>1939</v>
      </c>
      <c r="G200" s="825" t="s">
        <v>2219</v>
      </c>
      <c r="H200" s="825" t="s">
        <v>2220</v>
      </c>
      <c r="I200" s="831">
        <v>324.27999877929688</v>
      </c>
      <c r="J200" s="831">
        <v>2</v>
      </c>
      <c r="K200" s="832">
        <v>648.55999755859375</v>
      </c>
    </row>
    <row r="201" spans="1:11" ht="14.45" customHeight="1" x14ac:dyDescent="0.2">
      <c r="A201" s="821" t="s">
        <v>582</v>
      </c>
      <c r="B201" s="822" t="s">
        <v>583</v>
      </c>
      <c r="C201" s="825" t="s">
        <v>607</v>
      </c>
      <c r="D201" s="839" t="s">
        <v>608</v>
      </c>
      <c r="E201" s="825" t="s">
        <v>1938</v>
      </c>
      <c r="F201" s="839" t="s">
        <v>1939</v>
      </c>
      <c r="G201" s="825" t="s">
        <v>2221</v>
      </c>
      <c r="H201" s="825" t="s">
        <v>2222</v>
      </c>
      <c r="I201" s="831">
        <v>61.709999084472656</v>
      </c>
      <c r="J201" s="831">
        <v>30</v>
      </c>
      <c r="K201" s="832">
        <v>1851.2999267578125</v>
      </c>
    </row>
    <row r="202" spans="1:11" ht="14.45" customHeight="1" x14ac:dyDescent="0.2">
      <c r="A202" s="821" t="s">
        <v>582</v>
      </c>
      <c r="B202" s="822" t="s">
        <v>583</v>
      </c>
      <c r="C202" s="825" t="s">
        <v>607</v>
      </c>
      <c r="D202" s="839" t="s">
        <v>608</v>
      </c>
      <c r="E202" s="825" t="s">
        <v>1938</v>
      </c>
      <c r="F202" s="839" t="s">
        <v>1939</v>
      </c>
      <c r="G202" s="825" t="s">
        <v>2223</v>
      </c>
      <c r="H202" s="825" t="s">
        <v>2224</v>
      </c>
      <c r="I202" s="831">
        <v>27.829999923706055</v>
      </c>
      <c r="J202" s="831">
        <v>30</v>
      </c>
      <c r="K202" s="832">
        <v>834.89996337890625</v>
      </c>
    </row>
    <row r="203" spans="1:11" ht="14.45" customHeight="1" x14ac:dyDescent="0.2">
      <c r="A203" s="821" t="s">
        <v>582</v>
      </c>
      <c r="B203" s="822" t="s">
        <v>583</v>
      </c>
      <c r="C203" s="825" t="s">
        <v>607</v>
      </c>
      <c r="D203" s="839" t="s">
        <v>608</v>
      </c>
      <c r="E203" s="825" t="s">
        <v>1938</v>
      </c>
      <c r="F203" s="839" t="s">
        <v>1939</v>
      </c>
      <c r="G203" s="825" t="s">
        <v>2225</v>
      </c>
      <c r="H203" s="825" t="s">
        <v>2226</v>
      </c>
      <c r="I203" s="831">
        <v>27.829999923706055</v>
      </c>
      <c r="J203" s="831">
        <v>20</v>
      </c>
      <c r="K203" s="832">
        <v>556.5999755859375</v>
      </c>
    </row>
    <row r="204" spans="1:11" ht="14.45" customHeight="1" x14ac:dyDescent="0.2">
      <c r="A204" s="821" t="s">
        <v>582</v>
      </c>
      <c r="B204" s="822" t="s">
        <v>583</v>
      </c>
      <c r="C204" s="825" t="s">
        <v>607</v>
      </c>
      <c r="D204" s="839" t="s">
        <v>608</v>
      </c>
      <c r="E204" s="825" t="s">
        <v>1938</v>
      </c>
      <c r="F204" s="839" t="s">
        <v>1939</v>
      </c>
      <c r="G204" s="825" t="s">
        <v>1954</v>
      </c>
      <c r="H204" s="825" t="s">
        <v>1955</v>
      </c>
      <c r="I204" s="831">
        <v>30.543636322021484</v>
      </c>
      <c r="J204" s="831">
        <v>900</v>
      </c>
      <c r="K204" s="832">
        <v>27515.5</v>
      </c>
    </row>
    <row r="205" spans="1:11" ht="14.45" customHeight="1" x14ac:dyDescent="0.2">
      <c r="A205" s="821" t="s">
        <v>582</v>
      </c>
      <c r="B205" s="822" t="s">
        <v>583</v>
      </c>
      <c r="C205" s="825" t="s">
        <v>607</v>
      </c>
      <c r="D205" s="839" t="s">
        <v>608</v>
      </c>
      <c r="E205" s="825" t="s">
        <v>1938</v>
      </c>
      <c r="F205" s="839" t="s">
        <v>1939</v>
      </c>
      <c r="G205" s="825" t="s">
        <v>2227</v>
      </c>
      <c r="H205" s="825" t="s">
        <v>2228</v>
      </c>
      <c r="I205" s="831">
        <v>30.877999877929689</v>
      </c>
      <c r="J205" s="831">
        <v>250</v>
      </c>
      <c r="K205" s="832">
        <v>7719.5</v>
      </c>
    </row>
    <row r="206" spans="1:11" ht="14.45" customHeight="1" x14ac:dyDescent="0.2">
      <c r="A206" s="821" t="s">
        <v>582</v>
      </c>
      <c r="B206" s="822" t="s">
        <v>583</v>
      </c>
      <c r="C206" s="825" t="s">
        <v>607</v>
      </c>
      <c r="D206" s="839" t="s">
        <v>608</v>
      </c>
      <c r="E206" s="825" t="s">
        <v>1938</v>
      </c>
      <c r="F206" s="839" t="s">
        <v>1939</v>
      </c>
      <c r="G206" s="825" t="s">
        <v>2229</v>
      </c>
      <c r="H206" s="825" t="s">
        <v>2230</v>
      </c>
      <c r="I206" s="831">
        <v>2961.110107421875</v>
      </c>
      <c r="J206" s="831">
        <v>5</v>
      </c>
      <c r="K206" s="832">
        <v>14805.5595703125</v>
      </c>
    </row>
    <row r="207" spans="1:11" ht="14.45" customHeight="1" x14ac:dyDescent="0.2">
      <c r="A207" s="821" t="s">
        <v>582</v>
      </c>
      <c r="B207" s="822" t="s">
        <v>583</v>
      </c>
      <c r="C207" s="825" t="s">
        <v>607</v>
      </c>
      <c r="D207" s="839" t="s">
        <v>608</v>
      </c>
      <c r="E207" s="825" t="s">
        <v>1938</v>
      </c>
      <c r="F207" s="839" t="s">
        <v>1939</v>
      </c>
      <c r="G207" s="825" t="s">
        <v>2231</v>
      </c>
      <c r="H207" s="825" t="s">
        <v>2232</v>
      </c>
      <c r="I207" s="831">
        <v>2.880000114440918</v>
      </c>
      <c r="J207" s="831">
        <v>1200</v>
      </c>
      <c r="K207" s="832">
        <v>3455.7601013183594</v>
      </c>
    </row>
    <row r="208" spans="1:11" ht="14.45" customHeight="1" x14ac:dyDescent="0.2">
      <c r="A208" s="821" t="s">
        <v>582</v>
      </c>
      <c r="B208" s="822" t="s">
        <v>583</v>
      </c>
      <c r="C208" s="825" t="s">
        <v>607</v>
      </c>
      <c r="D208" s="839" t="s">
        <v>608</v>
      </c>
      <c r="E208" s="825" t="s">
        <v>1938</v>
      </c>
      <c r="F208" s="839" t="s">
        <v>1939</v>
      </c>
      <c r="G208" s="825" t="s">
        <v>2233</v>
      </c>
      <c r="H208" s="825" t="s">
        <v>2234</v>
      </c>
      <c r="I208" s="831">
        <v>5445</v>
      </c>
      <c r="J208" s="831">
        <v>10</v>
      </c>
      <c r="K208" s="832">
        <v>54450</v>
      </c>
    </row>
    <row r="209" spans="1:11" ht="14.45" customHeight="1" x14ac:dyDescent="0.2">
      <c r="A209" s="821" t="s">
        <v>582</v>
      </c>
      <c r="B209" s="822" t="s">
        <v>583</v>
      </c>
      <c r="C209" s="825" t="s">
        <v>607</v>
      </c>
      <c r="D209" s="839" t="s">
        <v>608</v>
      </c>
      <c r="E209" s="825" t="s">
        <v>1938</v>
      </c>
      <c r="F209" s="839" t="s">
        <v>1939</v>
      </c>
      <c r="G209" s="825" t="s">
        <v>2235</v>
      </c>
      <c r="H209" s="825" t="s">
        <v>2236</v>
      </c>
      <c r="I209" s="831">
        <v>917.469970703125</v>
      </c>
      <c r="J209" s="831">
        <v>10</v>
      </c>
      <c r="K209" s="832">
        <v>9174.7001953125</v>
      </c>
    </row>
    <row r="210" spans="1:11" ht="14.45" customHeight="1" x14ac:dyDescent="0.2">
      <c r="A210" s="821" t="s">
        <v>582</v>
      </c>
      <c r="B210" s="822" t="s">
        <v>583</v>
      </c>
      <c r="C210" s="825" t="s">
        <v>607</v>
      </c>
      <c r="D210" s="839" t="s">
        <v>608</v>
      </c>
      <c r="E210" s="825" t="s">
        <v>1938</v>
      </c>
      <c r="F210" s="839" t="s">
        <v>1939</v>
      </c>
      <c r="G210" s="825" t="s">
        <v>2237</v>
      </c>
      <c r="H210" s="825" t="s">
        <v>2238</v>
      </c>
      <c r="I210" s="831">
        <v>196.02000427246094</v>
      </c>
      <c r="J210" s="831">
        <v>25</v>
      </c>
      <c r="K210" s="832">
        <v>4900.4998779296875</v>
      </c>
    </row>
    <row r="211" spans="1:11" ht="14.45" customHeight="1" x14ac:dyDescent="0.2">
      <c r="A211" s="821" t="s">
        <v>582</v>
      </c>
      <c r="B211" s="822" t="s">
        <v>583</v>
      </c>
      <c r="C211" s="825" t="s">
        <v>607</v>
      </c>
      <c r="D211" s="839" t="s">
        <v>608</v>
      </c>
      <c r="E211" s="825" t="s">
        <v>1938</v>
      </c>
      <c r="F211" s="839" t="s">
        <v>1939</v>
      </c>
      <c r="G211" s="825" t="s">
        <v>2239</v>
      </c>
      <c r="H211" s="825" t="s">
        <v>2240</v>
      </c>
      <c r="I211" s="831">
        <v>4.0288890732659235</v>
      </c>
      <c r="J211" s="831">
        <v>700</v>
      </c>
      <c r="K211" s="832">
        <v>2820</v>
      </c>
    </row>
    <row r="212" spans="1:11" ht="14.45" customHeight="1" x14ac:dyDescent="0.2">
      <c r="A212" s="821" t="s">
        <v>582</v>
      </c>
      <c r="B212" s="822" t="s">
        <v>583</v>
      </c>
      <c r="C212" s="825" t="s">
        <v>607</v>
      </c>
      <c r="D212" s="839" t="s">
        <v>608</v>
      </c>
      <c r="E212" s="825" t="s">
        <v>1938</v>
      </c>
      <c r="F212" s="839" t="s">
        <v>1939</v>
      </c>
      <c r="G212" s="825" t="s">
        <v>2241</v>
      </c>
      <c r="H212" s="825" t="s">
        <v>2242</v>
      </c>
      <c r="I212" s="831">
        <v>15.881249666213989</v>
      </c>
      <c r="J212" s="831">
        <v>950</v>
      </c>
      <c r="K212" s="832">
        <v>15064.5</v>
      </c>
    </row>
    <row r="213" spans="1:11" ht="14.45" customHeight="1" x14ac:dyDescent="0.2">
      <c r="A213" s="821" t="s">
        <v>582</v>
      </c>
      <c r="B213" s="822" t="s">
        <v>583</v>
      </c>
      <c r="C213" s="825" t="s">
        <v>607</v>
      </c>
      <c r="D213" s="839" t="s">
        <v>608</v>
      </c>
      <c r="E213" s="825" t="s">
        <v>1938</v>
      </c>
      <c r="F213" s="839" t="s">
        <v>1939</v>
      </c>
      <c r="G213" s="825" t="s">
        <v>2241</v>
      </c>
      <c r="H213" s="825" t="s">
        <v>2243</v>
      </c>
      <c r="I213" s="831">
        <v>15.729999542236328</v>
      </c>
      <c r="J213" s="831">
        <v>250</v>
      </c>
      <c r="K213" s="832">
        <v>3932.5</v>
      </c>
    </row>
    <row r="214" spans="1:11" ht="14.45" customHeight="1" x14ac:dyDescent="0.2">
      <c r="A214" s="821" t="s">
        <v>582</v>
      </c>
      <c r="B214" s="822" t="s">
        <v>583</v>
      </c>
      <c r="C214" s="825" t="s">
        <v>607</v>
      </c>
      <c r="D214" s="839" t="s">
        <v>608</v>
      </c>
      <c r="E214" s="825" t="s">
        <v>1938</v>
      </c>
      <c r="F214" s="839" t="s">
        <v>1939</v>
      </c>
      <c r="G214" s="825" t="s">
        <v>2244</v>
      </c>
      <c r="H214" s="825" t="s">
        <v>2245</v>
      </c>
      <c r="I214" s="831">
        <v>34.651667912801109</v>
      </c>
      <c r="J214" s="831">
        <v>700</v>
      </c>
      <c r="K214" s="832">
        <v>24258.51953125</v>
      </c>
    </row>
    <row r="215" spans="1:11" ht="14.45" customHeight="1" x14ac:dyDescent="0.2">
      <c r="A215" s="821" t="s">
        <v>582</v>
      </c>
      <c r="B215" s="822" t="s">
        <v>583</v>
      </c>
      <c r="C215" s="825" t="s">
        <v>607</v>
      </c>
      <c r="D215" s="839" t="s">
        <v>608</v>
      </c>
      <c r="E215" s="825" t="s">
        <v>1938</v>
      </c>
      <c r="F215" s="839" t="s">
        <v>1939</v>
      </c>
      <c r="G215" s="825" t="s">
        <v>2246</v>
      </c>
      <c r="H215" s="825" t="s">
        <v>2247</v>
      </c>
      <c r="I215" s="831">
        <v>15.430000305175781</v>
      </c>
      <c r="J215" s="831">
        <v>10</v>
      </c>
      <c r="K215" s="832">
        <v>154.27999877929688</v>
      </c>
    </row>
    <row r="216" spans="1:11" ht="14.45" customHeight="1" x14ac:dyDescent="0.2">
      <c r="A216" s="821" t="s">
        <v>582</v>
      </c>
      <c r="B216" s="822" t="s">
        <v>583</v>
      </c>
      <c r="C216" s="825" t="s">
        <v>607</v>
      </c>
      <c r="D216" s="839" t="s">
        <v>608</v>
      </c>
      <c r="E216" s="825" t="s">
        <v>1938</v>
      </c>
      <c r="F216" s="839" t="s">
        <v>1939</v>
      </c>
      <c r="G216" s="825" t="s">
        <v>2248</v>
      </c>
      <c r="H216" s="825" t="s">
        <v>2249</v>
      </c>
      <c r="I216" s="831">
        <v>2.25</v>
      </c>
      <c r="J216" s="831">
        <v>20</v>
      </c>
      <c r="K216" s="832">
        <v>45</v>
      </c>
    </row>
    <row r="217" spans="1:11" ht="14.45" customHeight="1" x14ac:dyDescent="0.2">
      <c r="A217" s="821" t="s">
        <v>582</v>
      </c>
      <c r="B217" s="822" t="s">
        <v>583</v>
      </c>
      <c r="C217" s="825" t="s">
        <v>607</v>
      </c>
      <c r="D217" s="839" t="s">
        <v>608</v>
      </c>
      <c r="E217" s="825" t="s">
        <v>1938</v>
      </c>
      <c r="F217" s="839" t="s">
        <v>1939</v>
      </c>
      <c r="G217" s="825" t="s">
        <v>2250</v>
      </c>
      <c r="H217" s="825" t="s">
        <v>2251</v>
      </c>
      <c r="I217" s="831">
        <v>18.149999618530273</v>
      </c>
      <c r="J217" s="831">
        <v>150</v>
      </c>
      <c r="K217" s="832">
        <v>2722.5</v>
      </c>
    </row>
    <row r="218" spans="1:11" ht="14.45" customHeight="1" x14ac:dyDescent="0.2">
      <c r="A218" s="821" t="s">
        <v>582</v>
      </c>
      <c r="B218" s="822" t="s">
        <v>583</v>
      </c>
      <c r="C218" s="825" t="s">
        <v>607</v>
      </c>
      <c r="D218" s="839" t="s">
        <v>608</v>
      </c>
      <c r="E218" s="825" t="s">
        <v>1938</v>
      </c>
      <c r="F218" s="839" t="s">
        <v>1939</v>
      </c>
      <c r="G218" s="825" t="s">
        <v>2252</v>
      </c>
      <c r="H218" s="825" t="s">
        <v>2253</v>
      </c>
      <c r="I218" s="831">
        <v>15.326666514078775</v>
      </c>
      <c r="J218" s="831">
        <v>300</v>
      </c>
      <c r="K218" s="832">
        <v>4646.39990234375</v>
      </c>
    </row>
    <row r="219" spans="1:11" ht="14.45" customHeight="1" x14ac:dyDescent="0.2">
      <c r="A219" s="821" t="s">
        <v>582</v>
      </c>
      <c r="B219" s="822" t="s">
        <v>583</v>
      </c>
      <c r="C219" s="825" t="s">
        <v>607</v>
      </c>
      <c r="D219" s="839" t="s">
        <v>608</v>
      </c>
      <c r="E219" s="825" t="s">
        <v>1938</v>
      </c>
      <c r="F219" s="839" t="s">
        <v>1939</v>
      </c>
      <c r="G219" s="825" t="s">
        <v>2254</v>
      </c>
      <c r="H219" s="825" t="s">
        <v>2255</v>
      </c>
      <c r="I219" s="831">
        <v>40.659999847412109</v>
      </c>
      <c r="J219" s="831">
        <v>40</v>
      </c>
      <c r="K219" s="832">
        <v>1626.239990234375</v>
      </c>
    </row>
    <row r="220" spans="1:11" ht="14.45" customHeight="1" x14ac:dyDescent="0.2">
      <c r="A220" s="821" t="s">
        <v>582</v>
      </c>
      <c r="B220" s="822" t="s">
        <v>583</v>
      </c>
      <c r="C220" s="825" t="s">
        <v>607</v>
      </c>
      <c r="D220" s="839" t="s">
        <v>608</v>
      </c>
      <c r="E220" s="825" t="s">
        <v>1938</v>
      </c>
      <c r="F220" s="839" t="s">
        <v>1939</v>
      </c>
      <c r="G220" s="825" t="s">
        <v>2256</v>
      </c>
      <c r="H220" s="825" t="s">
        <v>2257</v>
      </c>
      <c r="I220" s="831">
        <v>123.74666341145833</v>
      </c>
      <c r="J220" s="831">
        <v>50</v>
      </c>
      <c r="K220" s="832">
        <v>6219.4000244140625</v>
      </c>
    </row>
    <row r="221" spans="1:11" ht="14.45" customHeight="1" x14ac:dyDescent="0.2">
      <c r="A221" s="821" t="s">
        <v>582</v>
      </c>
      <c r="B221" s="822" t="s">
        <v>583</v>
      </c>
      <c r="C221" s="825" t="s">
        <v>607</v>
      </c>
      <c r="D221" s="839" t="s">
        <v>608</v>
      </c>
      <c r="E221" s="825" t="s">
        <v>1938</v>
      </c>
      <c r="F221" s="839" t="s">
        <v>1939</v>
      </c>
      <c r="G221" s="825" t="s">
        <v>2258</v>
      </c>
      <c r="H221" s="825" t="s">
        <v>2259</v>
      </c>
      <c r="I221" s="831">
        <v>40.659999847412109</v>
      </c>
      <c r="J221" s="831">
        <v>40</v>
      </c>
      <c r="K221" s="832">
        <v>1626.239990234375</v>
      </c>
    </row>
    <row r="222" spans="1:11" ht="14.45" customHeight="1" x14ac:dyDescent="0.2">
      <c r="A222" s="821" t="s">
        <v>582</v>
      </c>
      <c r="B222" s="822" t="s">
        <v>583</v>
      </c>
      <c r="C222" s="825" t="s">
        <v>607</v>
      </c>
      <c r="D222" s="839" t="s">
        <v>608</v>
      </c>
      <c r="E222" s="825" t="s">
        <v>1938</v>
      </c>
      <c r="F222" s="839" t="s">
        <v>1939</v>
      </c>
      <c r="G222" s="825" t="s">
        <v>2260</v>
      </c>
      <c r="H222" s="825" t="s">
        <v>2261</v>
      </c>
      <c r="I222" s="831">
        <v>81.730003356933594</v>
      </c>
      <c r="J222" s="831">
        <v>45</v>
      </c>
      <c r="K222" s="832">
        <v>3677.85009765625</v>
      </c>
    </row>
    <row r="223" spans="1:11" ht="14.45" customHeight="1" x14ac:dyDescent="0.2">
      <c r="A223" s="821" t="s">
        <v>582</v>
      </c>
      <c r="B223" s="822" t="s">
        <v>583</v>
      </c>
      <c r="C223" s="825" t="s">
        <v>607</v>
      </c>
      <c r="D223" s="839" t="s">
        <v>608</v>
      </c>
      <c r="E223" s="825" t="s">
        <v>1938</v>
      </c>
      <c r="F223" s="839" t="s">
        <v>1939</v>
      </c>
      <c r="G223" s="825" t="s">
        <v>2262</v>
      </c>
      <c r="H223" s="825" t="s">
        <v>2263</v>
      </c>
      <c r="I223" s="831">
        <v>80.580001831054688</v>
      </c>
      <c r="J223" s="831">
        <v>20</v>
      </c>
      <c r="K223" s="832">
        <v>1611.5999755859375</v>
      </c>
    </row>
    <row r="224" spans="1:11" ht="14.45" customHeight="1" x14ac:dyDescent="0.2">
      <c r="A224" s="821" t="s">
        <v>582</v>
      </c>
      <c r="B224" s="822" t="s">
        <v>583</v>
      </c>
      <c r="C224" s="825" t="s">
        <v>607</v>
      </c>
      <c r="D224" s="839" t="s">
        <v>608</v>
      </c>
      <c r="E224" s="825" t="s">
        <v>1938</v>
      </c>
      <c r="F224" s="839" t="s">
        <v>1939</v>
      </c>
      <c r="G224" s="825" t="s">
        <v>2264</v>
      </c>
      <c r="H224" s="825" t="s">
        <v>2265</v>
      </c>
      <c r="I224" s="831">
        <v>6.9000000953674316</v>
      </c>
      <c r="J224" s="831">
        <v>8000</v>
      </c>
      <c r="K224" s="832">
        <v>55176.001220703125</v>
      </c>
    </row>
    <row r="225" spans="1:11" ht="14.45" customHeight="1" x14ac:dyDescent="0.2">
      <c r="A225" s="821" t="s">
        <v>582</v>
      </c>
      <c r="B225" s="822" t="s">
        <v>583</v>
      </c>
      <c r="C225" s="825" t="s">
        <v>607</v>
      </c>
      <c r="D225" s="839" t="s">
        <v>608</v>
      </c>
      <c r="E225" s="825" t="s">
        <v>1938</v>
      </c>
      <c r="F225" s="839" t="s">
        <v>1939</v>
      </c>
      <c r="G225" s="825" t="s">
        <v>2266</v>
      </c>
      <c r="H225" s="825" t="s">
        <v>2267</v>
      </c>
      <c r="I225" s="831">
        <v>7.869999885559082</v>
      </c>
      <c r="J225" s="831">
        <v>3300</v>
      </c>
      <c r="K225" s="832">
        <v>25954.5</v>
      </c>
    </row>
    <row r="226" spans="1:11" ht="14.45" customHeight="1" x14ac:dyDescent="0.2">
      <c r="A226" s="821" t="s">
        <v>582</v>
      </c>
      <c r="B226" s="822" t="s">
        <v>583</v>
      </c>
      <c r="C226" s="825" t="s">
        <v>607</v>
      </c>
      <c r="D226" s="839" t="s">
        <v>608</v>
      </c>
      <c r="E226" s="825" t="s">
        <v>1938</v>
      </c>
      <c r="F226" s="839" t="s">
        <v>1939</v>
      </c>
      <c r="G226" s="825" t="s">
        <v>2268</v>
      </c>
      <c r="H226" s="825" t="s">
        <v>2269</v>
      </c>
      <c r="I226" s="831">
        <v>4.7199997901916504</v>
      </c>
      <c r="J226" s="831">
        <v>39000</v>
      </c>
      <c r="K226" s="832">
        <v>184041.0009765625</v>
      </c>
    </row>
    <row r="227" spans="1:11" ht="14.45" customHeight="1" x14ac:dyDescent="0.2">
      <c r="A227" s="821" t="s">
        <v>582</v>
      </c>
      <c r="B227" s="822" t="s">
        <v>583</v>
      </c>
      <c r="C227" s="825" t="s">
        <v>607</v>
      </c>
      <c r="D227" s="839" t="s">
        <v>608</v>
      </c>
      <c r="E227" s="825" t="s">
        <v>1938</v>
      </c>
      <c r="F227" s="839" t="s">
        <v>1939</v>
      </c>
      <c r="G227" s="825" t="s">
        <v>1966</v>
      </c>
      <c r="H227" s="825" t="s">
        <v>1967</v>
      </c>
      <c r="I227" s="831">
        <v>1.8200000524520874</v>
      </c>
      <c r="J227" s="831">
        <v>200</v>
      </c>
      <c r="K227" s="832">
        <v>364</v>
      </c>
    </row>
    <row r="228" spans="1:11" ht="14.45" customHeight="1" x14ac:dyDescent="0.2">
      <c r="A228" s="821" t="s">
        <v>582</v>
      </c>
      <c r="B228" s="822" t="s">
        <v>583</v>
      </c>
      <c r="C228" s="825" t="s">
        <v>607</v>
      </c>
      <c r="D228" s="839" t="s">
        <v>608</v>
      </c>
      <c r="E228" s="825" t="s">
        <v>1938</v>
      </c>
      <c r="F228" s="839" t="s">
        <v>1939</v>
      </c>
      <c r="G228" s="825" t="s">
        <v>1968</v>
      </c>
      <c r="H228" s="825" t="s">
        <v>1969</v>
      </c>
      <c r="I228" s="831">
        <v>1.8128571510314941</v>
      </c>
      <c r="J228" s="831">
        <v>1800</v>
      </c>
      <c r="K228" s="832">
        <v>3262</v>
      </c>
    </row>
    <row r="229" spans="1:11" ht="14.45" customHeight="1" x14ac:dyDescent="0.2">
      <c r="A229" s="821" t="s">
        <v>582</v>
      </c>
      <c r="B229" s="822" t="s">
        <v>583</v>
      </c>
      <c r="C229" s="825" t="s">
        <v>607</v>
      </c>
      <c r="D229" s="839" t="s">
        <v>608</v>
      </c>
      <c r="E229" s="825" t="s">
        <v>1938</v>
      </c>
      <c r="F229" s="839" t="s">
        <v>1939</v>
      </c>
      <c r="G229" s="825" t="s">
        <v>1970</v>
      </c>
      <c r="H229" s="825" t="s">
        <v>1971</v>
      </c>
      <c r="I229" s="831">
        <v>2.1099998950958252</v>
      </c>
      <c r="J229" s="831">
        <v>300</v>
      </c>
      <c r="K229" s="832">
        <v>631.52001953125</v>
      </c>
    </row>
    <row r="230" spans="1:11" ht="14.45" customHeight="1" x14ac:dyDescent="0.2">
      <c r="A230" s="821" t="s">
        <v>582</v>
      </c>
      <c r="B230" s="822" t="s">
        <v>583</v>
      </c>
      <c r="C230" s="825" t="s">
        <v>607</v>
      </c>
      <c r="D230" s="839" t="s">
        <v>608</v>
      </c>
      <c r="E230" s="825" t="s">
        <v>1938</v>
      </c>
      <c r="F230" s="839" t="s">
        <v>1939</v>
      </c>
      <c r="G230" s="825" t="s">
        <v>2270</v>
      </c>
      <c r="H230" s="825" t="s">
        <v>2271</v>
      </c>
      <c r="I230" s="831">
        <v>1.8200000524520874</v>
      </c>
      <c r="J230" s="831">
        <v>200</v>
      </c>
      <c r="K230" s="832">
        <v>364</v>
      </c>
    </row>
    <row r="231" spans="1:11" ht="14.45" customHeight="1" x14ac:dyDescent="0.2">
      <c r="A231" s="821" t="s">
        <v>582</v>
      </c>
      <c r="B231" s="822" t="s">
        <v>583</v>
      </c>
      <c r="C231" s="825" t="s">
        <v>607</v>
      </c>
      <c r="D231" s="839" t="s">
        <v>608</v>
      </c>
      <c r="E231" s="825" t="s">
        <v>1938</v>
      </c>
      <c r="F231" s="839" t="s">
        <v>1939</v>
      </c>
      <c r="G231" s="825" t="s">
        <v>2272</v>
      </c>
      <c r="H231" s="825" t="s">
        <v>2273</v>
      </c>
      <c r="I231" s="831">
        <v>352.1099853515625</v>
      </c>
      <c r="J231" s="831">
        <v>10</v>
      </c>
      <c r="K231" s="832">
        <v>3521.10009765625</v>
      </c>
    </row>
    <row r="232" spans="1:11" ht="14.45" customHeight="1" x14ac:dyDescent="0.2">
      <c r="A232" s="821" t="s">
        <v>582</v>
      </c>
      <c r="B232" s="822" t="s">
        <v>583</v>
      </c>
      <c r="C232" s="825" t="s">
        <v>607</v>
      </c>
      <c r="D232" s="839" t="s">
        <v>608</v>
      </c>
      <c r="E232" s="825" t="s">
        <v>1938</v>
      </c>
      <c r="F232" s="839" t="s">
        <v>1939</v>
      </c>
      <c r="G232" s="825" t="s">
        <v>2274</v>
      </c>
      <c r="H232" s="825" t="s">
        <v>2275</v>
      </c>
      <c r="I232" s="831">
        <v>712.69000244140625</v>
      </c>
      <c r="J232" s="831">
        <v>20</v>
      </c>
      <c r="K232" s="832">
        <v>14253.7998046875</v>
      </c>
    </row>
    <row r="233" spans="1:11" ht="14.45" customHeight="1" x14ac:dyDescent="0.2">
      <c r="A233" s="821" t="s">
        <v>582</v>
      </c>
      <c r="B233" s="822" t="s">
        <v>583</v>
      </c>
      <c r="C233" s="825" t="s">
        <v>607</v>
      </c>
      <c r="D233" s="839" t="s">
        <v>608</v>
      </c>
      <c r="E233" s="825" t="s">
        <v>1938</v>
      </c>
      <c r="F233" s="839" t="s">
        <v>1939</v>
      </c>
      <c r="G233" s="825" t="s">
        <v>2276</v>
      </c>
      <c r="H233" s="825" t="s">
        <v>2277</v>
      </c>
      <c r="I233" s="831">
        <v>712.69000244140625</v>
      </c>
      <c r="J233" s="831">
        <v>30</v>
      </c>
      <c r="K233" s="832">
        <v>21380.69970703125</v>
      </c>
    </row>
    <row r="234" spans="1:11" ht="14.45" customHeight="1" x14ac:dyDescent="0.2">
      <c r="A234" s="821" t="s">
        <v>582</v>
      </c>
      <c r="B234" s="822" t="s">
        <v>583</v>
      </c>
      <c r="C234" s="825" t="s">
        <v>607</v>
      </c>
      <c r="D234" s="839" t="s">
        <v>608</v>
      </c>
      <c r="E234" s="825" t="s">
        <v>1938</v>
      </c>
      <c r="F234" s="839" t="s">
        <v>1939</v>
      </c>
      <c r="G234" s="825" t="s">
        <v>2278</v>
      </c>
      <c r="H234" s="825" t="s">
        <v>2279</v>
      </c>
      <c r="I234" s="831">
        <v>712.69000244140625</v>
      </c>
      <c r="J234" s="831">
        <v>40</v>
      </c>
      <c r="K234" s="832">
        <v>28507.599609375</v>
      </c>
    </row>
    <row r="235" spans="1:11" ht="14.45" customHeight="1" x14ac:dyDescent="0.2">
      <c r="A235" s="821" t="s">
        <v>582</v>
      </c>
      <c r="B235" s="822" t="s">
        <v>583</v>
      </c>
      <c r="C235" s="825" t="s">
        <v>607</v>
      </c>
      <c r="D235" s="839" t="s">
        <v>608</v>
      </c>
      <c r="E235" s="825" t="s">
        <v>1938</v>
      </c>
      <c r="F235" s="839" t="s">
        <v>1939</v>
      </c>
      <c r="G235" s="825" t="s">
        <v>2280</v>
      </c>
      <c r="H235" s="825" t="s">
        <v>2281</v>
      </c>
      <c r="I235" s="831">
        <v>712.69000244140625</v>
      </c>
      <c r="J235" s="831">
        <v>30</v>
      </c>
      <c r="K235" s="832">
        <v>21380.699462890625</v>
      </c>
    </row>
    <row r="236" spans="1:11" ht="14.45" customHeight="1" x14ac:dyDescent="0.2">
      <c r="A236" s="821" t="s">
        <v>582</v>
      </c>
      <c r="B236" s="822" t="s">
        <v>583</v>
      </c>
      <c r="C236" s="825" t="s">
        <v>607</v>
      </c>
      <c r="D236" s="839" t="s">
        <v>608</v>
      </c>
      <c r="E236" s="825" t="s">
        <v>1938</v>
      </c>
      <c r="F236" s="839" t="s">
        <v>1939</v>
      </c>
      <c r="G236" s="825" t="s">
        <v>2282</v>
      </c>
      <c r="H236" s="825" t="s">
        <v>2283</v>
      </c>
      <c r="I236" s="831">
        <v>449.41000366210938</v>
      </c>
      <c r="J236" s="831">
        <v>10</v>
      </c>
      <c r="K236" s="832">
        <v>4494.0599975585938</v>
      </c>
    </row>
    <row r="237" spans="1:11" ht="14.45" customHeight="1" x14ac:dyDescent="0.2">
      <c r="A237" s="821" t="s">
        <v>582</v>
      </c>
      <c r="B237" s="822" t="s">
        <v>583</v>
      </c>
      <c r="C237" s="825" t="s">
        <v>607</v>
      </c>
      <c r="D237" s="839" t="s">
        <v>608</v>
      </c>
      <c r="E237" s="825" t="s">
        <v>1938</v>
      </c>
      <c r="F237" s="839" t="s">
        <v>1939</v>
      </c>
      <c r="G237" s="825" t="s">
        <v>1974</v>
      </c>
      <c r="H237" s="825" t="s">
        <v>1975</v>
      </c>
      <c r="I237" s="831">
        <v>11.737999725341798</v>
      </c>
      <c r="J237" s="831">
        <v>300</v>
      </c>
      <c r="K237" s="832">
        <v>3521.5</v>
      </c>
    </row>
    <row r="238" spans="1:11" ht="14.45" customHeight="1" x14ac:dyDescent="0.2">
      <c r="A238" s="821" t="s">
        <v>582</v>
      </c>
      <c r="B238" s="822" t="s">
        <v>583</v>
      </c>
      <c r="C238" s="825" t="s">
        <v>607</v>
      </c>
      <c r="D238" s="839" t="s">
        <v>608</v>
      </c>
      <c r="E238" s="825" t="s">
        <v>1938</v>
      </c>
      <c r="F238" s="839" t="s">
        <v>1939</v>
      </c>
      <c r="G238" s="825" t="s">
        <v>1974</v>
      </c>
      <c r="H238" s="825" t="s">
        <v>1976</v>
      </c>
      <c r="I238" s="831">
        <v>11.737499713897705</v>
      </c>
      <c r="J238" s="831">
        <v>300</v>
      </c>
      <c r="K238" s="832">
        <v>3521.5</v>
      </c>
    </row>
    <row r="239" spans="1:11" ht="14.45" customHeight="1" x14ac:dyDescent="0.2">
      <c r="A239" s="821" t="s">
        <v>582</v>
      </c>
      <c r="B239" s="822" t="s">
        <v>583</v>
      </c>
      <c r="C239" s="825" t="s">
        <v>607</v>
      </c>
      <c r="D239" s="839" t="s">
        <v>608</v>
      </c>
      <c r="E239" s="825" t="s">
        <v>1938</v>
      </c>
      <c r="F239" s="839" t="s">
        <v>1939</v>
      </c>
      <c r="G239" s="825" t="s">
        <v>2284</v>
      </c>
      <c r="H239" s="825" t="s">
        <v>2285</v>
      </c>
      <c r="I239" s="831">
        <v>160.92999267578125</v>
      </c>
      <c r="J239" s="831">
        <v>10</v>
      </c>
      <c r="K239" s="832">
        <v>1609.300048828125</v>
      </c>
    </row>
    <row r="240" spans="1:11" ht="14.45" customHeight="1" x14ac:dyDescent="0.2">
      <c r="A240" s="821" t="s">
        <v>582</v>
      </c>
      <c r="B240" s="822" t="s">
        <v>583</v>
      </c>
      <c r="C240" s="825" t="s">
        <v>607</v>
      </c>
      <c r="D240" s="839" t="s">
        <v>608</v>
      </c>
      <c r="E240" s="825" t="s">
        <v>1938</v>
      </c>
      <c r="F240" s="839" t="s">
        <v>1939</v>
      </c>
      <c r="G240" s="825" t="s">
        <v>2286</v>
      </c>
      <c r="H240" s="825" t="s">
        <v>2287</v>
      </c>
      <c r="I240" s="831">
        <v>428.45999145507813</v>
      </c>
      <c r="J240" s="831">
        <v>4</v>
      </c>
      <c r="K240" s="832">
        <v>1713.8399658203125</v>
      </c>
    </row>
    <row r="241" spans="1:11" ht="14.45" customHeight="1" x14ac:dyDescent="0.2">
      <c r="A241" s="821" t="s">
        <v>582</v>
      </c>
      <c r="B241" s="822" t="s">
        <v>583</v>
      </c>
      <c r="C241" s="825" t="s">
        <v>607</v>
      </c>
      <c r="D241" s="839" t="s">
        <v>608</v>
      </c>
      <c r="E241" s="825" t="s">
        <v>1938</v>
      </c>
      <c r="F241" s="839" t="s">
        <v>1939</v>
      </c>
      <c r="G241" s="825" t="s">
        <v>2288</v>
      </c>
      <c r="H241" s="825" t="s">
        <v>2289</v>
      </c>
      <c r="I241" s="831">
        <v>311.67999267578125</v>
      </c>
      <c r="J241" s="831">
        <v>5</v>
      </c>
      <c r="K241" s="832">
        <v>1558.4000244140625</v>
      </c>
    </row>
    <row r="242" spans="1:11" ht="14.45" customHeight="1" x14ac:dyDescent="0.2">
      <c r="A242" s="821" t="s">
        <v>582</v>
      </c>
      <c r="B242" s="822" t="s">
        <v>583</v>
      </c>
      <c r="C242" s="825" t="s">
        <v>607</v>
      </c>
      <c r="D242" s="839" t="s">
        <v>608</v>
      </c>
      <c r="E242" s="825" t="s">
        <v>1938</v>
      </c>
      <c r="F242" s="839" t="s">
        <v>1939</v>
      </c>
      <c r="G242" s="825" t="s">
        <v>2290</v>
      </c>
      <c r="H242" s="825" t="s">
        <v>2291</v>
      </c>
      <c r="I242" s="831">
        <v>321.760009765625</v>
      </c>
      <c r="J242" s="831">
        <v>7</v>
      </c>
      <c r="K242" s="832">
        <v>2252.320068359375</v>
      </c>
    </row>
    <row r="243" spans="1:11" ht="14.45" customHeight="1" x14ac:dyDescent="0.2">
      <c r="A243" s="821" t="s">
        <v>582</v>
      </c>
      <c r="B243" s="822" t="s">
        <v>583</v>
      </c>
      <c r="C243" s="825" t="s">
        <v>607</v>
      </c>
      <c r="D243" s="839" t="s">
        <v>608</v>
      </c>
      <c r="E243" s="825" t="s">
        <v>1938</v>
      </c>
      <c r="F243" s="839" t="s">
        <v>1939</v>
      </c>
      <c r="G243" s="825" t="s">
        <v>2292</v>
      </c>
      <c r="H243" s="825" t="s">
        <v>2293</v>
      </c>
      <c r="I243" s="831">
        <v>214.00999450683594</v>
      </c>
      <c r="J243" s="831">
        <v>3</v>
      </c>
      <c r="K243" s="832">
        <v>642.030029296875</v>
      </c>
    </row>
    <row r="244" spans="1:11" ht="14.45" customHeight="1" x14ac:dyDescent="0.2">
      <c r="A244" s="821" t="s">
        <v>582</v>
      </c>
      <c r="B244" s="822" t="s">
        <v>583</v>
      </c>
      <c r="C244" s="825" t="s">
        <v>607</v>
      </c>
      <c r="D244" s="839" t="s">
        <v>608</v>
      </c>
      <c r="E244" s="825" t="s">
        <v>1938</v>
      </c>
      <c r="F244" s="839" t="s">
        <v>1939</v>
      </c>
      <c r="G244" s="825" t="s">
        <v>2294</v>
      </c>
      <c r="H244" s="825" t="s">
        <v>2295</v>
      </c>
      <c r="I244" s="831">
        <v>464.39999389648438</v>
      </c>
      <c r="J244" s="831">
        <v>4</v>
      </c>
      <c r="K244" s="832">
        <v>1857.5899658203125</v>
      </c>
    </row>
    <row r="245" spans="1:11" ht="14.45" customHeight="1" x14ac:dyDescent="0.2">
      <c r="A245" s="821" t="s">
        <v>582</v>
      </c>
      <c r="B245" s="822" t="s">
        <v>583</v>
      </c>
      <c r="C245" s="825" t="s">
        <v>607</v>
      </c>
      <c r="D245" s="839" t="s">
        <v>608</v>
      </c>
      <c r="E245" s="825" t="s">
        <v>1938</v>
      </c>
      <c r="F245" s="839" t="s">
        <v>1939</v>
      </c>
      <c r="G245" s="825" t="s">
        <v>2296</v>
      </c>
      <c r="H245" s="825" t="s">
        <v>2297</v>
      </c>
      <c r="I245" s="831">
        <v>677.5999755859375</v>
      </c>
      <c r="J245" s="831">
        <v>10</v>
      </c>
      <c r="K245" s="832">
        <v>6776</v>
      </c>
    </row>
    <row r="246" spans="1:11" ht="14.45" customHeight="1" x14ac:dyDescent="0.2">
      <c r="A246" s="821" t="s">
        <v>582</v>
      </c>
      <c r="B246" s="822" t="s">
        <v>583</v>
      </c>
      <c r="C246" s="825" t="s">
        <v>607</v>
      </c>
      <c r="D246" s="839" t="s">
        <v>608</v>
      </c>
      <c r="E246" s="825" t="s">
        <v>1938</v>
      </c>
      <c r="F246" s="839" t="s">
        <v>1939</v>
      </c>
      <c r="G246" s="825" t="s">
        <v>2298</v>
      </c>
      <c r="H246" s="825" t="s">
        <v>2299</v>
      </c>
      <c r="I246" s="831">
        <v>677.5999755859375</v>
      </c>
      <c r="J246" s="831">
        <v>30</v>
      </c>
      <c r="K246" s="832">
        <v>20328</v>
      </c>
    </row>
    <row r="247" spans="1:11" ht="14.45" customHeight="1" x14ac:dyDescent="0.2">
      <c r="A247" s="821" t="s">
        <v>582</v>
      </c>
      <c r="B247" s="822" t="s">
        <v>583</v>
      </c>
      <c r="C247" s="825" t="s">
        <v>607</v>
      </c>
      <c r="D247" s="839" t="s">
        <v>608</v>
      </c>
      <c r="E247" s="825" t="s">
        <v>1938</v>
      </c>
      <c r="F247" s="839" t="s">
        <v>1939</v>
      </c>
      <c r="G247" s="825" t="s">
        <v>2300</v>
      </c>
      <c r="H247" s="825" t="s">
        <v>2301</v>
      </c>
      <c r="I247" s="831">
        <v>677.5999755859375</v>
      </c>
      <c r="J247" s="831">
        <v>20</v>
      </c>
      <c r="K247" s="832">
        <v>13552</v>
      </c>
    </row>
    <row r="248" spans="1:11" ht="14.45" customHeight="1" x14ac:dyDescent="0.2">
      <c r="A248" s="821" t="s">
        <v>582</v>
      </c>
      <c r="B248" s="822" t="s">
        <v>583</v>
      </c>
      <c r="C248" s="825" t="s">
        <v>607</v>
      </c>
      <c r="D248" s="839" t="s">
        <v>608</v>
      </c>
      <c r="E248" s="825" t="s">
        <v>1938</v>
      </c>
      <c r="F248" s="839" t="s">
        <v>1939</v>
      </c>
      <c r="G248" s="825" t="s">
        <v>2302</v>
      </c>
      <c r="H248" s="825" t="s">
        <v>2303</v>
      </c>
      <c r="I248" s="831">
        <v>677.5999755859375</v>
      </c>
      <c r="J248" s="831">
        <v>25</v>
      </c>
      <c r="K248" s="832">
        <v>16940</v>
      </c>
    </row>
    <row r="249" spans="1:11" ht="14.45" customHeight="1" x14ac:dyDescent="0.2">
      <c r="A249" s="821" t="s">
        <v>582</v>
      </c>
      <c r="B249" s="822" t="s">
        <v>583</v>
      </c>
      <c r="C249" s="825" t="s">
        <v>607</v>
      </c>
      <c r="D249" s="839" t="s">
        <v>608</v>
      </c>
      <c r="E249" s="825" t="s">
        <v>1938</v>
      </c>
      <c r="F249" s="839" t="s">
        <v>1939</v>
      </c>
      <c r="G249" s="825" t="s">
        <v>2304</v>
      </c>
      <c r="H249" s="825" t="s">
        <v>2305</v>
      </c>
      <c r="I249" s="831">
        <v>786.5</v>
      </c>
      <c r="J249" s="831">
        <v>20</v>
      </c>
      <c r="K249" s="832">
        <v>15730</v>
      </c>
    </row>
    <row r="250" spans="1:11" ht="14.45" customHeight="1" x14ac:dyDescent="0.2">
      <c r="A250" s="821" t="s">
        <v>582</v>
      </c>
      <c r="B250" s="822" t="s">
        <v>583</v>
      </c>
      <c r="C250" s="825" t="s">
        <v>607</v>
      </c>
      <c r="D250" s="839" t="s">
        <v>608</v>
      </c>
      <c r="E250" s="825" t="s">
        <v>1938</v>
      </c>
      <c r="F250" s="839" t="s">
        <v>1939</v>
      </c>
      <c r="G250" s="825" t="s">
        <v>2306</v>
      </c>
      <c r="H250" s="825" t="s">
        <v>2307</v>
      </c>
      <c r="I250" s="831">
        <v>3.0299999713897705</v>
      </c>
      <c r="J250" s="831">
        <v>200</v>
      </c>
      <c r="K250" s="832">
        <v>605</v>
      </c>
    </row>
    <row r="251" spans="1:11" ht="14.45" customHeight="1" x14ac:dyDescent="0.2">
      <c r="A251" s="821" t="s">
        <v>582</v>
      </c>
      <c r="B251" s="822" t="s">
        <v>583</v>
      </c>
      <c r="C251" s="825" t="s">
        <v>607</v>
      </c>
      <c r="D251" s="839" t="s">
        <v>608</v>
      </c>
      <c r="E251" s="825" t="s">
        <v>1938</v>
      </c>
      <c r="F251" s="839" t="s">
        <v>1939</v>
      </c>
      <c r="G251" s="825" t="s">
        <v>2308</v>
      </c>
      <c r="H251" s="825" t="s">
        <v>2309</v>
      </c>
      <c r="I251" s="831">
        <v>4.8000001907348633</v>
      </c>
      <c r="J251" s="831">
        <v>400</v>
      </c>
      <c r="K251" s="832">
        <v>1921.47998046875</v>
      </c>
    </row>
    <row r="252" spans="1:11" ht="14.45" customHeight="1" x14ac:dyDescent="0.2">
      <c r="A252" s="821" t="s">
        <v>582</v>
      </c>
      <c r="B252" s="822" t="s">
        <v>583</v>
      </c>
      <c r="C252" s="825" t="s">
        <v>607</v>
      </c>
      <c r="D252" s="839" t="s">
        <v>608</v>
      </c>
      <c r="E252" s="825" t="s">
        <v>1938</v>
      </c>
      <c r="F252" s="839" t="s">
        <v>1939</v>
      </c>
      <c r="G252" s="825" t="s">
        <v>2310</v>
      </c>
      <c r="H252" s="825" t="s">
        <v>2311</v>
      </c>
      <c r="I252" s="831">
        <v>13.310000419616699</v>
      </c>
      <c r="J252" s="831">
        <v>400</v>
      </c>
      <c r="K252" s="832">
        <v>5324</v>
      </c>
    </row>
    <row r="253" spans="1:11" ht="14.45" customHeight="1" x14ac:dyDescent="0.2">
      <c r="A253" s="821" t="s">
        <v>582</v>
      </c>
      <c r="B253" s="822" t="s">
        <v>583</v>
      </c>
      <c r="C253" s="825" t="s">
        <v>607</v>
      </c>
      <c r="D253" s="839" t="s">
        <v>608</v>
      </c>
      <c r="E253" s="825" t="s">
        <v>1938</v>
      </c>
      <c r="F253" s="839" t="s">
        <v>1939</v>
      </c>
      <c r="G253" s="825" t="s">
        <v>1977</v>
      </c>
      <c r="H253" s="825" t="s">
        <v>1978</v>
      </c>
      <c r="I253" s="831">
        <v>4.8000001907348633</v>
      </c>
      <c r="J253" s="831">
        <v>4900</v>
      </c>
      <c r="K253" s="832">
        <v>23519.97998046875</v>
      </c>
    </row>
    <row r="254" spans="1:11" ht="14.45" customHeight="1" x14ac:dyDescent="0.2">
      <c r="A254" s="821" t="s">
        <v>582</v>
      </c>
      <c r="B254" s="822" t="s">
        <v>583</v>
      </c>
      <c r="C254" s="825" t="s">
        <v>607</v>
      </c>
      <c r="D254" s="839" t="s">
        <v>608</v>
      </c>
      <c r="E254" s="825" t="s">
        <v>1938</v>
      </c>
      <c r="F254" s="839" t="s">
        <v>1939</v>
      </c>
      <c r="G254" s="825" t="s">
        <v>1979</v>
      </c>
      <c r="H254" s="825" t="s">
        <v>1980</v>
      </c>
      <c r="I254" s="831">
        <v>90.870002746582031</v>
      </c>
      <c r="J254" s="831">
        <v>276</v>
      </c>
      <c r="K254" s="832">
        <v>25080.409423828125</v>
      </c>
    </row>
    <row r="255" spans="1:11" ht="14.45" customHeight="1" x14ac:dyDescent="0.2">
      <c r="A255" s="821" t="s">
        <v>582</v>
      </c>
      <c r="B255" s="822" t="s">
        <v>583</v>
      </c>
      <c r="C255" s="825" t="s">
        <v>607</v>
      </c>
      <c r="D255" s="839" t="s">
        <v>608</v>
      </c>
      <c r="E255" s="825" t="s">
        <v>1938</v>
      </c>
      <c r="F255" s="839" t="s">
        <v>1939</v>
      </c>
      <c r="G255" s="825" t="s">
        <v>2312</v>
      </c>
      <c r="H255" s="825" t="s">
        <v>2313</v>
      </c>
      <c r="I255" s="831">
        <v>478.57000732421875</v>
      </c>
      <c r="J255" s="831">
        <v>1</v>
      </c>
      <c r="K255" s="832">
        <v>478.57000732421875</v>
      </c>
    </row>
    <row r="256" spans="1:11" ht="14.45" customHeight="1" x14ac:dyDescent="0.2">
      <c r="A256" s="821" t="s">
        <v>582</v>
      </c>
      <c r="B256" s="822" t="s">
        <v>583</v>
      </c>
      <c r="C256" s="825" t="s">
        <v>607</v>
      </c>
      <c r="D256" s="839" t="s">
        <v>608</v>
      </c>
      <c r="E256" s="825" t="s">
        <v>1938</v>
      </c>
      <c r="F256" s="839" t="s">
        <v>1939</v>
      </c>
      <c r="G256" s="825" t="s">
        <v>2314</v>
      </c>
      <c r="H256" s="825" t="s">
        <v>2315</v>
      </c>
      <c r="I256" s="831">
        <v>148.22999572753906</v>
      </c>
      <c r="J256" s="831">
        <v>3</v>
      </c>
      <c r="K256" s="832">
        <v>444.69000244140625</v>
      </c>
    </row>
    <row r="257" spans="1:11" ht="14.45" customHeight="1" x14ac:dyDescent="0.2">
      <c r="A257" s="821" t="s">
        <v>582</v>
      </c>
      <c r="B257" s="822" t="s">
        <v>583</v>
      </c>
      <c r="C257" s="825" t="s">
        <v>607</v>
      </c>
      <c r="D257" s="839" t="s">
        <v>608</v>
      </c>
      <c r="E257" s="825" t="s">
        <v>1938</v>
      </c>
      <c r="F257" s="839" t="s">
        <v>1939</v>
      </c>
      <c r="G257" s="825" t="s">
        <v>1981</v>
      </c>
      <c r="H257" s="825" t="s">
        <v>1982</v>
      </c>
      <c r="I257" s="831">
        <v>1.5</v>
      </c>
      <c r="J257" s="831">
        <v>200</v>
      </c>
      <c r="K257" s="832">
        <v>300</v>
      </c>
    </row>
    <row r="258" spans="1:11" ht="14.45" customHeight="1" x14ac:dyDescent="0.2">
      <c r="A258" s="821" t="s">
        <v>582</v>
      </c>
      <c r="B258" s="822" t="s">
        <v>583</v>
      </c>
      <c r="C258" s="825" t="s">
        <v>607</v>
      </c>
      <c r="D258" s="839" t="s">
        <v>608</v>
      </c>
      <c r="E258" s="825" t="s">
        <v>1938</v>
      </c>
      <c r="F258" s="839" t="s">
        <v>1939</v>
      </c>
      <c r="G258" s="825" t="s">
        <v>2316</v>
      </c>
      <c r="H258" s="825" t="s">
        <v>2317</v>
      </c>
      <c r="I258" s="831">
        <v>310.97000122070313</v>
      </c>
      <c r="J258" s="831">
        <v>20</v>
      </c>
      <c r="K258" s="832">
        <v>6219.39990234375</v>
      </c>
    </row>
    <row r="259" spans="1:11" ht="14.45" customHeight="1" x14ac:dyDescent="0.2">
      <c r="A259" s="821" t="s">
        <v>582</v>
      </c>
      <c r="B259" s="822" t="s">
        <v>583</v>
      </c>
      <c r="C259" s="825" t="s">
        <v>607</v>
      </c>
      <c r="D259" s="839" t="s">
        <v>608</v>
      </c>
      <c r="E259" s="825" t="s">
        <v>1938</v>
      </c>
      <c r="F259" s="839" t="s">
        <v>1939</v>
      </c>
      <c r="G259" s="825" t="s">
        <v>2318</v>
      </c>
      <c r="H259" s="825" t="s">
        <v>2319</v>
      </c>
      <c r="I259" s="831">
        <v>2.6400001049041748</v>
      </c>
      <c r="J259" s="831">
        <v>200</v>
      </c>
      <c r="K259" s="832">
        <v>527.55999755859375</v>
      </c>
    </row>
    <row r="260" spans="1:11" ht="14.45" customHeight="1" x14ac:dyDescent="0.2">
      <c r="A260" s="821" t="s">
        <v>582</v>
      </c>
      <c r="B260" s="822" t="s">
        <v>583</v>
      </c>
      <c r="C260" s="825" t="s">
        <v>607</v>
      </c>
      <c r="D260" s="839" t="s">
        <v>608</v>
      </c>
      <c r="E260" s="825" t="s">
        <v>1938</v>
      </c>
      <c r="F260" s="839" t="s">
        <v>1939</v>
      </c>
      <c r="G260" s="825" t="s">
        <v>2320</v>
      </c>
      <c r="H260" s="825" t="s">
        <v>2321</v>
      </c>
      <c r="I260" s="831">
        <v>411.39999389648438</v>
      </c>
      <c r="J260" s="831">
        <v>20</v>
      </c>
      <c r="K260" s="832">
        <v>8228</v>
      </c>
    </row>
    <row r="261" spans="1:11" ht="14.45" customHeight="1" x14ac:dyDescent="0.2">
      <c r="A261" s="821" t="s">
        <v>582</v>
      </c>
      <c r="B261" s="822" t="s">
        <v>583</v>
      </c>
      <c r="C261" s="825" t="s">
        <v>607</v>
      </c>
      <c r="D261" s="839" t="s">
        <v>608</v>
      </c>
      <c r="E261" s="825" t="s">
        <v>1938</v>
      </c>
      <c r="F261" s="839" t="s">
        <v>1939</v>
      </c>
      <c r="G261" s="825" t="s">
        <v>2322</v>
      </c>
      <c r="H261" s="825" t="s">
        <v>2323</v>
      </c>
      <c r="I261" s="831">
        <v>4081.330078125</v>
      </c>
      <c r="J261" s="831">
        <v>5</v>
      </c>
      <c r="K261" s="832">
        <v>20406.650390625</v>
      </c>
    </row>
    <row r="262" spans="1:11" ht="14.45" customHeight="1" x14ac:dyDescent="0.2">
      <c r="A262" s="821" t="s">
        <v>582</v>
      </c>
      <c r="B262" s="822" t="s">
        <v>583</v>
      </c>
      <c r="C262" s="825" t="s">
        <v>607</v>
      </c>
      <c r="D262" s="839" t="s">
        <v>608</v>
      </c>
      <c r="E262" s="825" t="s">
        <v>1938</v>
      </c>
      <c r="F262" s="839" t="s">
        <v>1939</v>
      </c>
      <c r="G262" s="825" t="s">
        <v>2322</v>
      </c>
      <c r="H262" s="825" t="s">
        <v>2324</v>
      </c>
      <c r="I262" s="831">
        <v>4314.85986328125</v>
      </c>
      <c r="J262" s="831">
        <v>5</v>
      </c>
      <c r="K262" s="832">
        <v>21574.30078125</v>
      </c>
    </row>
    <row r="263" spans="1:11" ht="14.45" customHeight="1" x14ac:dyDescent="0.2">
      <c r="A263" s="821" t="s">
        <v>582</v>
      </c>
      <c r="B263" s="822" t="s">
        <v>583</v>
      </c>
      <c r="C263" s="825" t="s">
        <v>607</v>
      </c>
      <c r="D263" s="839" t="s">
        <v>608</v>
      </c>
      <c r="E263" s="825" t="s">
        <v>1938</v>
      </c>
      <c r="F263" s="839" t="s">
        <v>1939</v>
      </c>
      <c r="G263" s="825" t="s">
        <v>1987</v>
      </c>
      <c r="H263" s="825" t="s">
        <v>1988</v>
      </c>
      <c r="I263" s="831">
        <v>9.1999998092651367</v>
      </c>
      <c r="J263" s="831">
        <v>900</v>
      </c>
      <c r="K263" s="832">
        <v>8280</v>
      </c>
    </row>
    <row r="264" spans="1:11" ht="14.45" customHeight="1" x14ac:dyDescent="0.2">
      <c r="A264" s="821" t="s">
        <v>582</v>
      </c>
      <c r="B264" s="822" t="s">
        <v>583</v>
      </c>
      <c r="C264" s="825" t="s">
        <v>607</v>
      </c>
      <c r="D264" s="839" t="s">
        <v>608</v>
      </c>
      <c r="E264" s="825" t="s">
        <v>1938</v>
      </c>
      <c r="F264" s="839" t="s">
        <v>1939</v>
      </c>
      <c r="G264" s="825" t="s">
        <v>2325</v>
      </c>
      <c r="H264" s="825" t="s">
        <v>2326</v>
      </c>
      <c r="I264" s="831">
        <v>58.080001831054688</v>
      </c>
      <c r="J264" s="831">
        <v>475</v>
      </c>
      <c r="K264" s="832">
        <v>27587.999938964844</v>
      </c>
    </row>
    <row r="265" spans="1:11" ht="14.45" customHeight="1" x14ac:dyDescent="0.2">
      <c r="A265" s="821" t="s">
        <v>582</v>
      </c>
      <c r="B265" s="822" t="s">
        <v>583</v>
      </c>
      <c r="C265" s="825" t="s">
        <v>607</v>
      </c>
      <c r="D265" s="839" t="s">
        <v>608</v>
      </c>
      <c r="E265" s="825" t="s">
        <v>1938</v>
      </c>
      <c r="F265" s="839" t="s">
        <v>1939</v>
      </c>
      <c r="G265" s="825" t="s">
        <v>2327</v>
      </c>
      <c r="H265" s="825" t="s">
        <v>2328</v>
      </c>
      <c r="I265" s="831">
        <v>108.29000091552734</v>
      </c>
      <c r="J265" s="831">
        <v>20</v>
      </c>
      <c r="K265" s="832">
        <v>2165.699951171875</v>
      </c>
    </row>
    <row r="266" spans="1:11" ht="14.45" customHeight="1" x14ac:dyDescent="0.2">
      <c r="A266" s="821" t="s">
        <v>582</v>
      </c>
      <c r="B266" s="822" t="s">
        <v>583</v>
      </c>
      <c r="C266" s="825" t="s">
        <v>607</v>
      </c>
      <c r="D266" s="839" t="s">
        <v>608</v>
      </c>
      <c r="E266" s="825" t="s">
        <v>1938</v>
      </c>
      <c r="F266" s="839" t="s">
        <v>1939</v>
      </c>
      <c r="G266" s="825" t="s">
        <v>2329</v>
      </c>
      <c r="H266" s="825" t="s">
        <v>2330</v>
      </c>
      <c r="I266" s="831">
        <v>16.450000476837157</v>
      </c>
      <c r="J266" s="831">
        <v>280</v>
      </c>
      <c r="K266" s="832">
        <v>4608.5099487304688</v>
      </c>
    </row>
    <row r="267" spans="1:11" ht="14.45" customHeight="1" x14ac:dyDescent="0.2">
      <c r="A267" s="821" t="s">
        <v>582</v>
      </c>
      <c r="B267" s="822" t="s">
        <v>583</v>
      </c>
      <c r="C267" s="825" t="s">
        <v>607</v>
      </c>
      <c r="D267" s="839" t="s">
        <v>608</v>
      </c>
      <c r="E267" s="825" t="s">
        <v>1938</v>
      </c>
      <c r="F267" s="839" t="s">
        <v>1939</v>
      </c>
      <c r="G267" s="825" t="s">
        <v>1991</v>
      </c>
      <c r="H267" s="825" t="s">
        <v>1992</v>
      </c>
      <c r="I267" s="831">
        <v>172.5</v>
      </c>
      <c r="J267" s="831">
        <v>6</v>
      </c>
      <c r="K267" s="832">
        <v>1035</v>
      </c>
    </row>
    <row r="268" spans="1:11" ht="14.45" customHeight="1" x14ac:dyDescent="0.2">
      <c r="A268" s="821" t="s">
        <v>582</v>
      </c>
      <c r="B268" s="822" t="s">
        <v>583</v>
      </c>
      <c r="C268" s="825" t="s">
        <v>607</v>
      </c>
      <c r="D268" s="839" t="s">
        <v>608</v>
      </c>
      <c r="E268" s="825" t="s">
        <v>1938</v>
      </c>
      <c r="F268" s="839" t="s">
        <v>1939</v>
      </c>
      <c r="G268" s="825" t="s">
        <v>2331</v>
      </c>
      <c r="H268" s="825" t="s">
        <v>2332</v>
      </c>
      <c r="I268" s="831">
        <v>14.310000419616699</v>
      </c>
      <c r="J268" s="831">
        <v>230</v>
      </c>
      <c r="K268" s="832">
        <v>3290.3799438476563</v>
      </c>
    </row>
    <row r="269" spans="1:11" ht="14.45" customHeight="1" x14ac:dyDescent="0.2">
      <c r="A269" s="821" t="s">
        <v>582</v>
      </c>
      <c r="B269" s="822" t="s">
        <v>583</v>
      </c>
      <c r="C269" s="825" t="s">
        <v>607</v>
      </c>
      <c r="D269" s="839" t="s">
        <v>608</v>
      </c>
      <c r="E269" s="825" t="s">
        <v>1938</v>
      </c>
      <c r="F269" s="839" t="s">
        <v>1939</v>
      </c>
      <c r="G269" s="825" t="s">
        <v>2333</v>
      </c>
      <c r="H269" s="825" t="s">
        <v>2334</v>
      </c>
      <c r="I269" s="831">
        <v>3.1049998998641968</v>
      </c>
      <c r="J269" s="831">
        <v>500</v>
      </c>
      <c r="K269" s="832">
        <v>1552</v>
      </c>
    </row>
    <row r="270" spans="1:11" ht="14.45" customHeight="1" x14ac:dyDescent="0.2">
      <c r="A270" s="821" t="s">
        <v>582</v>
      </c>
      <c r="B270" s="822" t="s">
        <v>583</v>
      </c>
      <c r="C270" s="825" t="s">
        <v>607</v>
      </c>
      <c r="D270" s="839" t="s">
        <v>608</v>
      </c>
      <c r="E270" s="825" t="s">
        <v>1938</v>
      </c>
      <c r="F270" s="839" t="s">
        <v>1939</v>
      </c>
      <c r="G270" s="825" t="s">
        <v>2335</v>
      </c>
      <c r="H270" s="825" t="s">
        <v>2336</v>
      </c>
      <c r="I270" s="831">
        <v>255.30999755859375</v>
      </c>
      <c r="J270" s="831">
        <v>26</v>
      </c>
      <c r="K270" s="832">
        <v>6638.0601806640625</v>
      </c>
    </row>
    <row r="271" spans="1:11" ht="14.45" customHeight="1" x14ac:dyDescent="0.2">
      <c r="A271" s="821" t="s">
        <v>582</v>
      </c>
      <c r="B271" s="822" t="s">
        <v>583</v>
      </c>
      <c r="C271" s="825" t="s">
        <v>607</v>
      </c>
      <c r="D271" s="839" t="s">
        <v>608</v>
      </c>
      <c r="E271" s="825" t="s">
        <v>1938</v>
      </c>
      <c r="F271" s="839" t="s">
        <v>1939</v>
      </c>
      <c r="G271" s="825" t="s">
        <v>2337</v>
      </c>
      <c r="H271" s="825" t="s">
        <v>2338</v>
      </c>
      <c r="I271" s="831">
        <v>2208.1298828125</v>
      </c>
      <c r="J271" s="831">
        <v>10</v>
      </c>
      <c r="K271" s="832">
        <v>22081.2890625</v>
      </c>
    </row>
    <row r="272" spans="1:11" ht="14.45" customHeight="1" x14ac:dyDescent="0.2">
      <c r="A272" s="821" t="s">
        <v>582</v>
      </c>
      <c r="B272" s="822" t="s">
        <v>583</v>
      </c>
      <c r="C272" s="825" t="s">
        <v>607</v>
      </c>
      <c r="D272" s="839" t="s">
        <v>608</v>
      </c>
      <c r="E272" s="825" t="s">
        <v>1938</v>
      </c>
      <c r="F272" s="839" t="s">
        <v>1939</v>
      </c>
      <c r="G272" s="825" t="s">
        <v>2339</v>
      </c>
      <c r="H272" s="825" t="s">
        <v>2340</v>
      </c>
      <c r="I272" s="831">
        <v>2989.909912109375</v>
      </c>
      <c r="J272" s="831">
        <v>1</v>
      </c>
      <c r="K272" s="832">
        <v>2989.909912109375</v>
      </c>
    </row>
    <row r="273" spans="1:11" ht="14.45" customHeight="1" x14ac:dyDescent="0.2">
      <c r="A273" s="821" t="s">
        <v>582</v>
      </c>
      <c r="B273" s="822" t="s">
        <v>583</v>
      </c>
      <c r="C273" s="825" t="s">
        <v>607</v>
      </c>
      <c r="D273" s="839" t="s">
        <v>608</v>
      </c>
      <c r="E273" s="825" t="s">
        <v>1938</v>
      </c>
      <c r="F273" s="839" t="s">
        <v>1939</v>
      </c>
      <c r="G273" s="825" t="s">
        <v>2341</v>
      </c>
      <c r="H273" s="825" t="s">
        <v>2342</v>
      </c>
      <c r="I273" s="831">
        <v>5.809999942779541</v>
      </c>
      <c r="J273" s="831">
        <v>100</v>
      </c>
      <c r="K273" s="832">
        <v>580.79998779296875</v>
      </c>
    </row>
    <row r="274" spans="1:11" ht="14.45" customHeight="1" x14ac:dyDescent="0.2">
      <c r="A274" s="821" t="s">
        <v>582</v>
      </c>
      <c r="B274" s="822" t="s">
        <v>583</v>
      </c>
      <c r="C274" s="825" t="s">
        <v>607</v>
      </c>
      <c r="D274" s="839" t="s">
        <v>608</v>
      </c>
      <c r="E274" s="825" t="s">
        <v>1938</v>
      </c>
      <c r="F274" s="839" t="s">
        <v>1939</v>
      </c>
      <c r="G274" s="825" t="s">
        <v>2343</v>
      </c>
      <c r="H274" s="825" t="s">
        <v>2344</v>
      </c>
      <c r="I274" s="831">
        <v>411.39999389648438</v>
      </c>
      <c r="J274" s="831">
        <v>50</v>
      </c>
      <c r="K274" s="832">
        <v>20570</v>
      </c>
    </row>
    <row r="275" spans="1:11" ht="14.45" customHeight="1" x14ac:dyDescent="0.2">
      <c r="A275" s="821" t="s">
        <v>582</v>
      </c>
      <c r="B275" s="822" t="s">
        <v>583</v>
      </c>
      <c r="C275" s="825" t="s">
        <v>607</v>
      </c>
      <c r="D275" s="839" t="s">
        <v>608</v>
      </c>
      <c r="E275" s="825" t="s">
        <v>1938</v>
      </c>
      <c r="F275" s="839" t="s">
        <v>1939</v>
      </c>
      <c r="G275" s="825" t="s">
        <v>2345</v>
      </c>
      <c r="H275" s="825" t="s">
        <v>2346</v>
      </c>
      <c r="I275" s="831">
        <v>18014.48046875</v>
      </c>
      <c r="J275" s="831">
        <v>3</v>
      </c>
      <c r="K275" s="832">
        <v>54043.44140625</v>
      </c>
    </row>
    <row r="276" spans="1:11" ht="14.45" customHeight="1" x14ac:dyDescent="0.2">
      <c r="A276" s="821" t="s">
        <v>582</v>
      </c>
      <c r="B276" s="822" t="s">
        <v>583</v>
      </c>
      <c r="C276" s="825" t="s">
        <v>607</v>
      </c>
      <c r="D276" s="839" t="s">
        <v>608</v>
      </c>
      <c r="E276" s="825" t="s">
        <v>1938</v>
      </c>
      <c r="F276" s="839" t="s">
        <v>1939</v>
      </c>
      <c r="G276" s="825" t="s">
        <v>2347</v>
      </c>
      <c r="H276" s="825" t="s">
        <v>2348</v>
      </c>
      <c r="I276" s="831">
        <v>3509</v>
      </c>
      <c r="J276" s="831">
        <v>10</v>
      </c>
      <c r="K276" s="832">
        <v>35090</v>
      </c>
    </row>
    <row r="277" spans="1:11" ht="14.45" customHeight="1" x14ac:dyDescent="0.2">
      <c r="A277" s="821" t="s">
        <v>582</v>
      </c>
      <c r="B277" s="822" t="s">
        <v>583</v>
      </c>
      <c r="C277" s="825" t="s">
        <v>607</v>
      </c>
      <c r="D277" s="839" t="s">
        <v>608</v>
      </c>
      <c r="E277" s="825" t="s">
        <v>1938</v>
      </c>
      <c r="F277" s="839" t="s">
        <v>1939</v>
      </c>
      <c r="G277" s="825" t="s">
        <v>2349</v>
      </c>
      <c r="H277" s="825" t="s">
        <v>2350</v>
      </c>
      <c r="I277" s="831">
        <v>1077.3333333333333</v>
      </c>
      <c r="J277" s="831">
        <v>15</v>
      </c>
      <c r="K277" s="832">
        <v>16160.009765625</v>
      </c>
    </row>
    <row r="278" spans="1:11" ht="14.45" customHeight="1" x14ac:dyDescent="0.2">
      <c r="A278" s="821" t="s">
        <v>582</v>
      </c>
      <c r="B278" s="822" t="s">
        <v>583</v>
      </c>
      <c r="C278" s="825" t="s">
        <v>607</v>
      </c>
      <c r="D278" s="839" t="s">
        <v>608</v>
      </c>
      <c r="E278" s="825" t="s">
        <v>1938</v>
      </c>
      <c r="F278" s="839" t="s">
        <v>1939</v>
      </c>
      <c r="G278" s="825" t="s">
        <v>2351</v>
      </c>
      <c r="H278" s="825" t="s">
        <v>2352</v>
      </c>
      <c r="I278" s="831">
        <v>14.159999847412109</v>
      </c>
      <c r="J278" s="831">
        <v>10</v>
      </c>
      <c r="K278" s="832">
        <v>141.60000610351563</v>
      </c>
    </row>
    <row r="279" spans="1:11" ht="14.45" customHeight="1" x14ac:dyDescent="0.2">
      <c r="A279" s="821" t="s">
        <v>582</v>
      </c>
      <c r="B279" s="822" t="s">
        <v>583</v>
      </c>
      <c r="C279" s="825" t="s">
        <v>607</v>
      </c>
      <c r="D279" s="839" t="s">
        <v>608</v>
      </c>
      <c r="E279" s="825" t="s">
        <v>1938</v>
      </c>
      <c r="F279" s="839" t="s">
        <v>1939</v>
      </c>
      <c r="G279" s="825" t="s">
        <v>2353</v>
      </c>
      <c r="H279" s="825" t="s">
        <v>2354</v>
      </c>
      <c r="I279" s="831">
        <v>20.700000762939453</v>
      </c>
      <c r="J279" s="831">
        <v>150</v>
      </c>
      <c r="K279" s="832">
        <v>3105</v>
      </c>
    </row>
    <row r="280" spans="1:11" ht="14.45" customHeight="1" x14ac:dyDescent="0.2">
      <c r="A280" s="821" t="s">
        <v>582</v>
      </c>
      <c r="B280" s="822" t="s">
        <v>583</v>
      </c>
      <c r="C280" s="825" t="s">
        <v>607</v>
      </c>
      <c r="D280" s="839" t="s">
        <v>608</v>
      </c>
      <c r="E280" s="825" t="s">
        <v>1938</v>
      </c>
      <c r="F280" s="839" t="s">
        <v>1939</v>
      </c>
      <c r="G280" s="825" t="s">
        <v>2353</v>
      </c>
      <c r="H280" s="825" t="s">
        <v>2355</v>
      </c>
      <c r="I280" s="831">
        <v>20.700000762939453</v>
      </c>
      <c r="J280" s="831">
        <v>100</v>
      </c>
      <c r="K280" s="832">
        <v>2070</v>
      </c>
    </row>
    <row r="281" spans="1:11" ht="14.45" customHeight="1" x14ac:dyDescent="0.2">
      <c r="A281" s="821" t="s">
        <v>582</v>
      </c>
      <c r="B281" s="822" t="s">
        <v>583</v>
      </c>
      <c r="C281" s="825" t="s">
        <v>607</v>
      </c>
      <c r="D281" s="839" t="s">
        <v>608</v>
      </c>
      <c r="E281" s="825" t="s">
        <v>1938</v>
      </c>
      <c r="F281" s="839" t="s">
        <v>1939</v>
      </c>
      <c r="G281" s="825" t="s">
        <v>2356</v>
      </c>
      <c r="H281" s="825" t="s">
        <v>2357</v>
      </c>
      <c r="I281" s="831">
        <v>20.700000762939453</v>
      </c>
      <c r="J281" s="831">
        <v>800</v>
      </c>
      <c r="K281" s="832">
        <v>16560</v>
      </c>
    </row>
    <row r="282" spans="1:11" ht="14.45" customHeight="1" x14ac:dyDescent="0.2">
      <c r="A282" s="821" t="s">
        <v>582</v>
      </c>
      <c r="B282" s="822" t="s">
        <v>583</v>
      </c>
      <c r="C282" s="825" t="s">
        <v>607</v>
      </c>
      <c r="D282" s="839" t="s">
        <v>608</v>
      </c>
      <c r="E282" s="825" t="s">
        <v>1938</v>
      </c>
      <c r="F282" s="839" t="s">
        <v>1939</v>
      </c>
      <c r="G282" s="825" t="s">
        <v>2358</v>
      </c>
      <c r="H282" s="825" t="s">
        <v>2359</v>
      </c>
      <c r="I282" s="831">
        <v>20.700000762939453</v>
      </c>
      <c r="J282" s="831">
        <v>350</v>
      </c>
      <c r="K282" s="832">
        <v>7245</v>
      </c>
    </row>
    <row r="283" spans="1:11" ht="14.45" customHeight="1" x14ac:dyDescent="0.2">
      <c r="A283" s="821" t="s">
        <v>582</v>
      </c>
      <c r="B283" s="822" t="s">
        <v>583</v>
      </c>
      <c r="C283" s="825" t="s">
        <v>607</v>
      </c>
      <c r="D283" s="839" t="s">
        <v>608</v>
      </c>
      <c r="E283" s="825" t="s">
        <v>1938</v>
      </c>
      <c r="F283" s="839" t="s">
        <v>1939</v>
      </c>
      <c r="G283" s="825" t="s">
        <v>2360</v>
      </c>
      <c r="H283" s="825" t="s">
        <v>2361</v>
      </c>
      <c r="I283" s="831">
        <v>16.456666310628254</v>
      </c>
      <c r="J283" s="831">
        <v>55</v>
      </c>
      <c r="K283" s="832">
        <v>905.15000915527344</v>
      </c>
    </row>
    <row r="284" spans="1:11" ht="14.45" customHeight="1" x14ac:dyDescent="0.2">
      <c r="A284" s="821" t="s">
        <v>582</v>
      </c>
      <c r="B284" s="822" t="s">
        <v>583</v>
      </c>
      <c r="C284" s="825" t="s">
        <v>607</v>
      </c>
      <c r="D284" s="839" t="s">
        <v>608</v>
      </c>
      <c r="E284" s="825" t="s">
        <v>1938</v>
      </c>
      <c r="F284" s="839" t="s">
        <v>1939</v>
      </c>
      <c r="G284" s="825" t="s">
        <v>2362</v>
      </c>
      <c r="H284" s="825" t="s">
        <v>2363</v>
      </c>
      <c r="I284" s="831">
        <v>198.69000244140625</v>
      </c>
      <c r="J284" s="831">
        <v>9</v>
      </c>
      <c r="K284" s="832">
        <v>1788.2100219726563</v>
      </c>
    </row>
    <row r="285" spans="1:11" ht="14.45" customHeight="1" x14ac:dyDescent="0.2">
      <c r="A285" s="821" t="s">
        <v>582</v>
      </c>
      <c r="B285" s="822" t="s">
        <v>583</v>
      </c>
      <c r="C285" s="825" t="s">
        <v>607</v>
      </c>
      <c r="D285" s="839" t="s">
        <v>608</v>
      </c>
      <c r="E285" s="825" t="s">
        <v>1938</v>
      </c>
      <c r="F285" s="839" t="s">
        <v>1939</v>
      </c>
      <c r="G285" s="825" t="s">
        <v>1995</v>
      </c>
      <c r="H285" s="825" t="s">
        <v>1996</v>
      </c>
      <c r="I285" s="831">
        <v>0.82333332300186157</v>
      </c>
      <c r="J285" s="831">
        <v>6200</v>
      </c>
      <c r="K285" s="832">
        <v>5099</v>
      </c>
    </row>
    <row r="286" spans="1:11" ht="14.45" customHeight="1" x14ac:dyDescent="0.2">
      <c r="A286" s="821" t="s">
        <v>582</v>
      </c>
      <c r="B286" s="822" t="s">
        <v>583</v>
      </c>
      <c r="C286" s="825" t="s">
        <v>607</v>
      </c>
      <c r="D286" s="839" t="s">
        <v>608</v>
      </c>
      <c r="E286" s="825" t="s">
        <v>1938</v>
      </c>
      <c r="F286" s="839" t="s">
        <v>1939</v>
      </c>
      <c r="G286" s="825" t="s">
        <v>1997</v>
      </c>
      <c r="H286" s="825" t="s">
        <v>1998</v>
      </c>
      <c r="I286" s="831">
        <v>0.4340000033378601</v>
      </c>
      <c r="J286" s="831">
        <v>7800</v>
      </c>
      <c r="K286" s="832">
        <v>3390</v>
      </c>
    </row>
    <row r="287" spans="1:11" ht="14.45" customHeight="1" x14ac:dyDescent="0.2">
      <c r="A287" s="821" t="s">
        <v>582</v>
      </c>
      <c r="B287" s="822" t="s">
        <v>583</v>
      </c>
      <c r="C287" s="825" t="s">
        <v>607</v>
      </c>
      <c r="D287" s="839" t="s">
        <v>608</v>
      </c>
      <c r="E287" s="825" t="s">
        <v>1938</v>
      </c>
      <c r="F287" s="839" t="s">
        <v>1939</v>
      </c>
      <c r="G287" s="825" t="s">
        <v>1999</v>
      </c>
      <c r="H287" s="825" t="s">
        <v>2000</v>
      </c>
      <c r="I287" s="831">
        <v>1.6716666221618652</v>
      </c>
      <c r="J287" s="831">
        <v>16300</v>
      </c>
      <c r="K287" s="832">
        <v>27265.009704589844</v>
      </c>
    </row>
    <row r="288" spans="1:11" ht="14.45" customHeight="1" x14ac:dyDescent="0.2">
      <c r="A288" s="821" t="s">
        <v>582</v>
      </c>
      <c r="B288" s="822" t="s">
        <v>583</v>
      </c>
      <c r="C288" s="825" t="s">
        <v>607</v>
      </c>
      <c r="D288" s="839" t="s">
        <v>608</v>
      </c>
      <c r="E288" s="825" t="s">
        <v>1938</v>
      </c>
      <c r="F288" s="839" t="s">
        <v>1939</v>
      </c>
      <c r="G288" s="825" t="s">
        <v>1999</v>
      </c>
      <c r="H288" s="825" t="s">
        <v>2001</v>
      </c>
      <c r="I288" s="831">
        <v>1.6733332872390747</v>
      </c>
      <c r="J288" s="831">
        <v>4200</v>
      </c>
      <c r="K288" s="832">
        <v>7030.580078125</v>
      </c>
    </row>
    <row r="289" spans="1:11" ht="14.45" customHeight="1" x14ac:dyDescent="0.2">
      <c r="A289" s="821" t="s">
        <v>582</v>
      </c>
      <c r="B289" s="822" t="s">
        <v>583</v>
      </c>
      <c r="C289" s="825" t="s">
        <v>607</v>
      </c>
      <c r="D289" s="839" t="s">
        <v>608</v>
      </c>
      <c r="E289" s="825" t="s">
        <v>1938</v>
      </c>
      <c r="F289" s="839" t="s">
        <v>1939</v>
      </c>
      <c r="G289" s="825" t="s">
        <v>2364</v>
      </c>
      <c r="H289" s="825" t="s">
        <v>2365</v>
      </c>
      <c r="I289" s="831">
        <v>7.1599998474121094</v>
      </c>
      <c r="J289" s="831">
        <v>600</v>
      </c>
      <c r="K289" s="832">
        <v>4294.22021484375</v>
      </c>
    </row>
    <row r="290" spans="1:11" ht="14.45" customHeight="1" x14ac:dyDescent="0.2">
      <c r="A290" s="821" t="s">
        <v>582</v>
      </c>
      <c r="B290" s="822" t="s">
        <v>583</v>
      </c>
      <c r="C290" s="825" t="s">
        <v>607</v>
      </c>
      <c r="D290" s="839" t="s">
        <v>608</v>
      </c>
      <c r="E290" s="825" t="s">
        <v>1938</v>
      </c>
      <c r="F290" s="839" t="s">
        <v>1939</v>
      </c>
      <c r="G290" s="825" t="s">
        <v>2002</v>
      </c>
      <c r="H290" s="825" t="s">
        <v>2003</v>
      </c>
      <c r="I290" s="831">
        <v>0.57999998331069946</v>
      </c>
      <c r="J290" s="831">
        <v>5600</v>
      </c>
      <c r="K290" s="832">
        <v>3248</v>
      </c>
    </row>
    <row r="291" spans="1:11" ht="14.45" customHeight="1" x14ac:dyDescent="0.2">
      <c r="A291" s="821" t="s">
        <v>582</v>
      </c>
      <c r="B291" s="822" t="s">
        <v>583</v>
      </c>
      <c r="C291" s="825" t="s">
        <v>607</v>
      </c>
      <c r="D291" s="839" t="s">
        <v>608</v>
      </c>
      <c r="E291" s="825" t="s">
        <v>1938</v>
      </c>
      <c r="F291" s="839" t="s">
        <v>1939</v>
      </c>
      <c r="G291" s="825" t="s">
        <v>2004</v>
      </c>
      <c r="H291" s="825" t="s">
        <v>2366</v>
      </c>
      <c r="I291" s="831">
        <v>2.119999885559082</v>
      </c>
      <c r="J291" s="831">
        <v>100</v>
      </c>
      <c r="K291" s="832">
        <v>212</v>
      </c>
    </row>
    <row r="292" spans="1:11" ht="14.45" customHeight="1" x14ac:dyDescent="0.2">
      <c r="A292" s="821" t="s">
        <v>582</v>
      </c>
      <c r="B292" s="822" t="s">
        <v>583</v>
      </c>
      <c r="C292" s="825" t="s">
        <v>607</v>
      </c>
      <c r="D292" s="839" t="s">
        <v>608</v>
      </c>
      <c r="E292" s="825" t="s">
        <v>1938</v>
      </c>
      <c r="F292" s="839" t="s">
        <v>1939</v>
      </c>
      <c r="G292" s="825" t="s">
        <v>2004</v>
      </c>
      <c r="H292" s="825" t="s">
        <v>2005</v>
      </c>
      <c r="I292" s="831">
        <v>2.119999885559082</v>
      </c>
      <c r="J292" s="831">
        <v>300</v>
      </c>
      <c r="K292" s="832">
        <v>636</v>
      </c>
    </row>
    <row r="293" spans="1:11" ht="14.45" customHeight="1" x14ac:dyDescent="0.2">
      <c r="A293" s="821" t="s">
        <v>582</v>
      </c>
      <c r="B293" s="822" t="s">
        <v>583</v>
      </c>
      <c r="C293" s="825" t="s">
        <v>607</v>
      </c>
      <c r="D293" s="839" t="s">
        <v>608</v>
      </c>
      <c r="E293" s="825" t="s">
        <v>1938</v>
      </c>
      <c r="F293" s="839" t="s">
        <v>1939</v>
      </c>
      <c r="G293" s="825" t="s">
        <v>2006</v>
      </c>
      <c r="H293" s="825" t="s">
        <v>2007</v>
      </c>
      <c r="I293" s="831">
        <v>2.75</v>
      </c>
      <c r="J293" s="831">
        <v>200</v>
      </c>
      <c r="K293" s="832">
        <v>550</v>
      </c>
    </row>
    <row r="294" spans="1:11" ht="14.45" customHeight="1" x14ac:dyDescent="0.2">
      <c r="A294" s="821" t="s">
        <v>582</v>
      </c>
      <c r="B294" s="822" t="s">
        <v>583</v>
      </c>
      <c r="C294" s="825" t="s">
        <v>607</v>
      </c>
      <c r="D294" s="839" t="s">
        <v>608</v>
      </c>
      <c r="E294" s="825" t="s">
        <v>1938</v>
      </c>
      <c r="F294" s="839" t="s">
        <v>1939</v>
      </c>
      <c r="G294" s="825" t="s">
        <v>2367</v>
      </c>
      <c r="H294" s="825" t="s">
        <v>2368</v>
      </c>
      <c r="I294" s="831">
        <v>1.5633333524068196</v>
      </c>
      <c r="J294" s="831">
        <v>300</v>
      </c>
      <c r="K294" s="832">
        <v>469</v>
      </c>
    </row>
    <row r="295" spans="1:11" ht="14.45" customHeight="1" x14ac:dyDescent="0.2">
      <c r="A295" s="821" t="s">
        <v>582</v>
      </c>
      <c r="B295" s="822" t="s">
        <v>583</v>
      </c>
      <c r="C295" s="825" t="s">
        <v>607</v>
      </c>
      <c r="D295" s="839" t="s">
        <v>608</v>
      </c>
      <c r="E295" s="825" t="s">
        <v>1938</v>
      </c>
      <c r="F295" s="839" t="s">
        <v>1939</v>
      </c>
      <c r="G295" s="825" t="s">
        <v>2367</v>
      </c>
      <c r="H295" s="825" t="s">
        <v>2369</v>
      </c>
      <c r="I295" s="831">
        <v>1.5700000524520874</v>
      </c>
      <c r="J295" s="831">
        <v>100</v>
      </c>
      <c r="K295" s="832">
        <v>157</v>
      </c>
    </row>
    <row r="296" spans="1:11" ht="14.45" customHeight="1" x14ac:dyDescent="0.2">
      <c r="A296" s="821" t="s">
        <v>582</v>
      </c>
      <c r="B296" s="822" t="s">
        <v>583</v>
      </c>
      <c r="C296" s="825" t="s">
        <v>607</v>
      </c>
      <c r="D296" s="839" t="s">
        <v>608</v>
      </c>
      <c r="E296" s="825" t="s">
        <v>1938</v>
      </c>
      <c r="F296" s="839" t="s">
        <v>1939</v>
      </c>
      <c r="G296" s="825" t="s">
        <v>2370</v>
      </c>
      <c r="H296" s="825" t="s">
        <v>2371</v>
      </c>
      <c r="I296" s="831">
        <v>6.3199999332427979</v>
      </c>
      <c r="J296" s="831">
        <v>200</v>
      </c>
      <c r="K296" s="832">
        <v>1263.5499877929688</v>
      </c>
    </row>
    <row r="297" spans="1:11" ht="14.45" customHeight="1" x14ac:dyDescent="0.2">
      <c r="A297" s="821" t="s">
        <v>582</v>
      </c>
      <c r="B297" s="822" t="s">
        <v>583</v>
      </c>
      <c r="C297" s="825" t="s">
        <v>607</v>
      </c>
      <c r="D297" s="839" t="s">
        <v>608</v>
      </c>
      <c r="E297" s="825" t="s">
        <v>1938</v>
      </c>
      <c r="F297" s="839" t="s">
        <v>1939</v>
      </c>
      <c r="G297" s="825" t="s">
        <v>2372</v>
      </c>
      <c r="H297" s="825" t="s">
        <v>2373</v>
      </c>
      <c r="I297" s="831">
        <v>9.1499996185302734</v>
      </c>
      <c r="J297" s="831">
        <v>100</v>
      </c>
      <c r="K297" s="832">
        <v>915</v>
      </c>
    </row>
    <row r="298" spans="1:11" ht="14.45" customHeight="1" x14ac:dyDescent="0.2">
      <c r="A298" s="821" t="s">
        <v>582</v>
      </c>
      <c r="B298" s="822" t="s">
        <v>583</v>
      </c>
      <c r="C298" s="825" t="s">
        <v>607</v>
      </c>
      <c r="D298" s="839" t="s">
        <v>608</v>
      </c>
      <c r="E298" s="825" t="s">
        <v>1938</v>
      </c>
      <c r="F298" s="839" t="s">
        <v>1939</v>
      </c>
      <c r="G298" s="825" t="s">
        <v>2374</v>
      </c>
      <c r="H298" s="825" t="s">
        <v>2375</v>
      </c>
      <c r="I298" s="831">
        <v>5.4200000762939453</v>
      </c>
      <c r="J298" s="831">
        <v>3100</v>
      </c>
      <c r="K298" s="832">
        <v>16797.0498046875</v>
      </c>
    </row>
    <row r="299" spans="1:11" ht="14.45" customHeight="1" x14ac:dyDescent="0.2">
      <c r="A299" s="821" t="s">
        <v>582</v>
      </c>
      <c r="B299" s="822" t="s">
        <v>583</v>
      </c>
      <c r="C299" s="825" t="s">
        <v>607</v>
      </c>
      <c r="D299" s="839" t="s">
        <v>608</v>
      </c>
      <c r="E299" s="825" t="s">
        <v>1938</v>
      </c>
      <c r="F299" s="839" t="s">
        <v>1939</v>
      </c>
      <c r="G299" s="825" t="s">
        <v>2376</v>
      </c>
      <c r="H299" s="825" t="s">
        <v>2377</v>
      </c>
      <c r="I299" s="831">
        <v>7.429999828338623</v>
      </c>
      <c r="J299" s="831">
        <v>900</v>
      </c>
      <c r="K299" s="832">
        <v>6687</v>
      </c>
    </row>
    <row r="300" spans="1:11" ht="14.45" customHeight="1" x14ac:dyDescent="0.2">
      <c r="A300" s="821" t="s">
        <v>582</v>
      </c>
      <c r="B300" s="822" t="s">
        <v>583</v>
      </c>
      <c r="C300" s="825" t="s">
        <v>607</v>
      </c>
      <c r="D300" s="839" t="s">
        <v>608</v>
      </c>
      <c r="E300" s="825" t="s">
        <v>1938</v>
      </c>
      <c r="F300" s="839" t="s">
        <v>1939</v>
      </c>
      <c r="G300" s="825" t="s">
        <v>2378</v>
      </c>
      <c r="H300" s="825" t="s">
        <v>2379</v>
      </c>
      <c r="I300" s="831">
        <v>37.150001525878906</v>
      </c>
      <c r="J300" s="831">
        <v>40</v>
      </c>
      <c r="K300" s="832">
        <v>1486</v>
      </c>
    </row>
    <row r="301" spans="1:11" ht="14.45" customHeight="1" x14ac:dyDescent="0.2">
      <c r="A301" s="821" t="s">
        <v>582</v>
      </c>
      <c r="B301" s="822" t="s">
        <v>583</v>
      </c>
      <c r="C301" s="825" t="s">
        <v>607</v>
      </c>
      <c r="D301" s="839" t="s">
        <v>608</v>
      </c>
      <c r="E301" s="825" t="s">
        <v>1938</v>
      </c>
      <c r="F301" s="839" t="s">
        <v>1939</v>
      </c>
      <c r="G301" s="825" t="s">
        <v>2380</v>
      </c>
      <c r="H301" s="825" t="s">
        <v>2381</v>
      </c>
      <c r="I301" s="831">
        <v>24.200000762939453</v>
      </c>
      <c r="J301" s="831">
        <v>300</v>
      </c>
      <c r="K301" s="832">
        <v>7260</v>
      </c>
    </row>
    <row r="302" spans="1:11" ht="14.45" customHeight="1" x14ac:dyDescent="0.2">
      <c r="A302" s="821" t="s">
        <v>582</v>
      </c>
      <c r="B302" s="822" t="s">
        <v>583</v>
      </c>
      <c r="C302" s="825" t="s">
        <v>607</v>
      </c>
      <c r="D302" s="839" t="s">
        <v>608</v>
      </c>
      <c r="E302" s="825" t="s">
        <v>1938</v>
      </c>
      <c r="F302" s="839" t="s">
        <v>1939</v>
      </c>
      <c r="G302" s="825" t="s">
        <v>2004</v>
      </c>
      <c r="H302" s="825" t="s">
        <v>2010</v>
      </c>
      <c r="I302" s="831">
        <v>2.119999885559082</v>
      </c>
      <c r="J302" s="831">
        <v>2800</v>
      </c>
      <c r="K302" s="832">
        <v>5936</v>
      </c>
    </row>
    <row r="303" spans="1:11" ht="14.45" customHeight="1" x14ac:dyDescent="0.2">
      <c r="A303" s="821" t="s">
        <v>582</v>
      </c>
      <c r="B303" s="822" t="s">
        <v>583</v>
      </c>
      <c r="C303" s="825" t="s">
        <v>607</v>
      </c>
      <c r="D303" s="839" t="s">
        <v>608</v>
      </c>
      <c r="E303" s="825" t="s">
        <v>1938</v>
      </c>
      <c r="F303" s="839" t="s">
        <v>1939</v>
      </c>
      <c r="G303" s="825" t="s">
        <v>2382</v>
      </c>
      <c r="H303" s="825" t="s">
        <v>2383</v>
      </c>
      <c r="I303" s="831">
        <v>8.8333333333333339</v>
      </c>
      <c r="J303" s="831">
        <v>300</v>
      </c>
      <c r="K303" s="832">
        <v>2650</v>
      </c>
    </row>
    <row r="304" spans="1:11" ht="14.45" customHeight="1" x14ac:dyDescent="0.2">
      <c r="A304" s="821" t="s">
        <v>582</v>
      </c>
      <c r="B304" s="822" t="s">
        <v>583</v>
      </c>
      <c r="C304" s="825" t="s">
        <v>607</v>
      </c>
      <c r="D304" s="839" t="s">
        <v>608</v>
      </c>
      <c r="E304" s="825" t="s">
        <v>1938</v>
      </c>
      <c r="F304" s="839" t="s">
        <v>1939</v>
      </c>
      <c r="G304" s="825" t="s">
        <v>2384</v>
      </c>
      <c r="H304" s="825" t="s">
        <v>2385</v>
      </c>
      <c r="I304" s="831">
        <v>8.4700002670288086</v>
      </c>
      <c r="J304" s="831">
        <v>30</v>
      </c>
      <c r="K304" s="832">
        <v>254.10000610351563</v>
      </c>
    </row>
    <row r="305" spans="1:11" ht="14.45" customHeight="1" x14ac:dyDescent="0.2">
      <c r="A305" s="821" t="s">
        <v>582</v>
      </c>
      <c r="B305" s="822" t="s">
        <v>583</v>
      </c>
      <c r="C305" s="825" t="s">
        <v>607</v>
      </c>
      <c r="D305" s="839" t="s">
        <v>608</v>
      </c>
      <c r="E305" s="825" t="s">
        <v>1938</v>
      </c>
      <c r="F305" s="839" t="s">
        <v>1939</v>
      </c>
      <c r="G305" s="825" t="s">
        <v>2386</v>
      </c>
      <c r="H305" s="825" t="s">
        <v>2387</v>
      </c>
      <c r="I305" s="831">
        <v>458.6300048828125</v>
      </c>
      <c r="J305" s="831">
        <v>10</v>
      </c>
      <c r="K305" s="832">
        <v>4586.31005859375</v>
      </c>
    </row>
    <row r="306" spans="1:11" ht="14.45" customHeight="1" x14ac:dyDescent="0.2">
      <c r="A306" s="821" t="s">
        <v>582</v>
      </c>
      <c r="B306" s="822" t="s">
        <v>583</v>
      </c>
      <c r="C306" s="825" t="s">
        <v>607</v>
      </c>
      <c r="D306" s="839" t="s">
        <v>608</v>
      </c>
      <c r="E306" s="825" t="s">
        <v>1938</v>
      </c>
      <c r="F306" s="839" t="s">
        <v>1939</v>
      </c>
      <c r="G306" s="825" t="s">
        <v>2388</v>
      </c>
      <c r="H306" s="825" t="s">
        <v>2389</v>
      </c>
      <c r="I306" s="831">
        <v>470.81500244140625</v>
      </c>
      <c r="J306" s="831">
        <v>20</v>
      </c>
      <c r="K306" s="832">
        <v>9416.31982421875</v>
      </c>
    </row>
    <row r="307" spans="1:11" ht="14.45" customHeight="1" x14ac:dyDescent="0.2">
      <c r="A307" s="821" t="s">
        <v>582</v>
      </c>
      <c r="B307" s="822" t="s">
        <v>583</v>
      </c>
      <c r="C307" s="825" t="s">
        <v>607</v>
      </c>
      <c r="D307" s="839" t="s">
        <v>608</v>
      </c>
      <c r="E307" s="825" t="s">
        <v>1938</v>
      </c>
      <c r="F307" s="839" t="s">
        <v>1939</v>
      </c>
      <c r="G307" s="825" t="s">
        <v>2390</v>
      </c>
      <c r="H307" s="825" t="s">
        <v>2391</v>
      </c>
      <c r="I307" s="831">
        <v>458.6300048828125</v>
      </c>
      <c r="J307" s="831">
        <v>10</v>
      </c>
      <c r="K307" s="832">
        <v>4586.31982421875</v>
      </c>
    </row>
    <row r="308" spans="1:11" ht="14.45" customHeight="1" x14ac:dyDescent="0.2">
      <c r="A308" s="821" t="s">
        <v>582</v>
      </c>
      <c r="B308" s="822" t="s">
        <v>583</v>
      </c>
      <c r="C308" s="825" t="s">
        <v>607</v>
      </c>
      <c r="D308" s="839" t="s">
        <v>608</v>
      </c>
      <c r="E308" s="825" t="s">
        <v>1938</v>
      </c>
      <c r="F308" s="839" t="s">
        <v>1939</v>
      </c>
      <c r="G308" s="825" t="s">
        <v>2392</v>
      </c>
      <c r="H308" s="825" t="s">
        <v>2393</v>
      </c>
      <c r="I308" s="831">
        <v>6.1700000762939453</v>
      </c>
      <c r="J308" s="831">
        <v>150</v>
      </c>
      <c r="K308" s="832">
        <v>925.5</v>
      </c>
    </row>
    <row r="309" spans="1:11" ht="14.45" customHeight="1" x14ac:dyDescent="0.2">
      <c r="A309" s="821" t="s">
        <v>582</v>
      </c>
      <c r="B309" s="822" t="s">
        <v>583</v>
      </c>
      <c r="C309" s="825" t="s">
        <v>607</v>
      </c>
      <c r="D309" s="839" t="s">
        <v>608</v>
      </c>
      <c r="E309" s="825" t="s">
        <v>1938</v>
      </c>
      <c r="F309" s="839" t="s">
        <v>1939</v>
      </c>
      <c r="G309" s="825" t="s">
        <v>2011</v>
      </c>
      <c r="H309" s="825" t="s">
        <v>2012</v>
      </c>
      <c r="I309" s="831">
        <v>156.08999633789063</v>
      </c>
      <c r="J309" s="831">
        <v>20</v>
      </c>
      <c r="K309" s="832">
        <v>3121.800048828125</v>
      </c>
    </row>
    <row r="310" spans="1:11" ht="14.45" customHeight="1" x14ac:dyDescent="0.2">
      <c r="A310" s="821" t="s">
        <v>582</v>
      </c>
      <c r="B310" s="822" t="s">
        <v>583</v>
      </c>
      <c r="C310" s="825" t="s">
        <v>607</v>
      </c>
      <c r="D310" s="839" t="s">
        <v>608</v>
      </c>
      <c r="E310" s="825" t="s">
        <v>1938</v>
      </c>
      <c r="F310" s="839" t="s">
        <v>1939</v>
      </c>
      <c r="G310" s="825" t="s">
        <v>2394</v>
      </c>
      <c r="H310" s="825" t="s">
        <v>2395</v>
      </c>
      <c r="I310" s="831">
        <v>104.05999755859375</v>
      </c>
      <c r="J310" s="831">
        <v>30</v>
      </c>
      <c r="K310" s="832">
        <v>3121.7999267578125</v>
      </c>
    </row>
    <row r="311" spans="1:11" ht="14.45" customHeight="1" x14ac:dyDescent="0.2">
      <c r="A311" s="821" t="s">
        <v>582</v>
      </c>
      <c r="B311" s="822" t="s">
        <v>583</v>
      </c>
      <c r="C311" s="825" t="s">
        <v>607</v>
      </c>
      <c r="D311" s="839" t="s">
        <v>608</v>
      </c>
      <c r="E311" s="825" t="s">
        <v>1938</v>
      </c>
      <c r="F311" s="839" t="s">
        <v>1939</v>
      </c>
      <c r="G311" s="825" t="s">
        <v>2396</v>
      </c>
      <c r="H311" s="825" t="s">
        <v>2397</v>
      </c>
      <c r="I311" s="831">
        <v>484</v>
      </c>
      <c r="J311" s="831">
        <v>15</v>
      </c>
      <c r="K311" s="832">
        <v>7260</v>
      </c>
    </row>
    <row r="312" spans="1:11" ht="14.45" customHeight="1" x14ac:dyDescent="0.2">
      <c r="A312" s="821" t="s">
        <v>582</v>
      </c>
      <c r="B312" s="822" t="s">
        <v>583</v>
      </c>
      <c r="C312" s="825" t="s">
        <v>607</v>
      </c>
      <c r="D312" s="839" t="s">
        <v>608</v>
      </c>
      <c r="E312" s="825" t="s">
        <v>1938</v>
      </c>
      <c r="F312" s="839" t="s">
        <v>1939</v>
      </c>
      <c r="G312" s="825" t="s">
        <v>2015</v>
      </c>
      <c r="H312" s="825" t="s">
        <v>2016</v>
      </c>
      <c r="I312" s="831">
        <v>2.8527271747589111</v>
      </c>
      <c r="J312" s="831">
        <v>2100</v>
      </c>
      <c r="K312" s="832">
        <v>5992.2000427246094</v>
      </c>
    </row>
    <row r="313" spans="1:11" ht="14.45" customHeight="1" x14ac:dyDescent="0.2">
      <c r="A313" s="821" t="s">
        <v>582</v>
      </c>
      <c r="B313" s="822" t="s">
        <v>583</v>
      </c>
      <c r="C313" s="825" t="s">
        <v>607</v>
      </c>
      <c r="D313" s="839" t="s">
        <v>608</v>
      </c>
      <c r="E313" s="825" t="s">
        <v>1938</v>
      </c>
      <c r="F313" s="839" t="s">
        <v>1939</v>
      </c>
      <c r="G313" s="825" t="s">
        <v>2398</v>
      </c>
      <c r="H313" s="825" t="s">
        <v>2399</v>
      </c>
      <c r="I313" s="831">
        <v>1.2100000381469727</v>
      </c>
      <c r="J313" s="831">
        <v>1125</v>
      </c>
      <c r="K313" s="832">
        <v>1361.25</v>
      </c>
    </row>
    <row r="314" spans="1:11" ht="14.45" customHeight="1" x14ac:dyDescent="0.2">
      <c r="A314" s="821" t="s">
        <v>582</v>
      </c>
      <c r="B314" s="822" t="s">
        <v>583</v>
      </c>
      <c r="C314" s="825" t="s">
        <v>607</v>
      </c>
      <c r="D314" s="839" t="s">
        <v>608</v>
      </c>
      <c r="E314" s="825" t="s">
        <v>1938</v>
      </c>
      <c r="F314" s="839" t="s">
        <v>1939</v>
      </c>
      <c r="G314" s="825" t="s">
        <v>2400</v>
      </c>
      <c r="H314" s="825" t="s">
        <v>2401</v>
      </c>
      <c r="I314" s="831">
        <v>5.8060000419616697</v>
      </c>
      <c r="J314" s="831">
        <v>2250</v>
      </c>
      <c r="K314" s="832">
        <v>13065</v>
      </c>
    </row>
    <row r="315" spans="1:11" ht="14.45" customHeight="1" x14ac:dyDescent="0.2">
      <c r="A315" s="821" t="s">
        <v>582</v>
      </c>
      <c r="B315" s="822" t="s">
        <v>583</v>
      </c>
      <c r="C315" s="825" t="s">
        <v>607</v>
      </c>
      <c r="D315" s="839" t="s">
        <v>608</v>
      </c>
      <c r="E315" s="825" t="s">
        <v>1938</v>
      </c>
      <c r="F315" s="839" t="s">
        <v>1939</v>
      </c>
      <c r="G315" s="825" t="s">
        <v>2402</v>
      </c>
      <c r="H315" s="825" t="s">
        <v>2403</v>
      </c>
      <c r="I315" s="831">
        <v>107.69000244140625</v>
      </c>
      <c r="J315" s="831">
        <v>1</v>
      </c>
      <c r="K315" s="832">
        <v>107.69000244140625</v>
      </c>
    </row>
    <row r="316" spans="1:11" ht="14.45" customHeight="1" x14ac:dyDescent="0.2">
      <c r="A316" s="821" t="s">
        <v>582</v>
      </c>
      <c r="B316" s="822" t="s">
        <v>583</v>
      </c>
      <c r="C316" s="825" t="s">
        <v>607</v>
      </c>
      <c r="D316" s="839" t="s">
        <v>608</v>
      </c>
      <c r="E316" s="825" t="s">
        <v>1938</v>
      </c>
      <c r="F316" s="839" t="s">
        <v>1939</v>
      </c>
      <c r="G316" s="825" t="s">
        <v>2404</v>
      </c>
      <c r="H316" s="825" t="s">
        <v>2405</v>
      </c>
      <c r="I316" s="831">
        <v>83.129997253417969</v>
      </c>
      <c r="J316" s="831">
        <v>5</v>
      </c>
      <c r="K316" s="832">
        <v>415.6400146484375</v>
      </c>
    </row>
    <row r="317" spans="1:11" ht="14.45" customHeight="1" x14ac:dyDescent="0.2">
      <c r="A317" s="821" t="s">
        <v>582</v>
      </c>
      <c r="B317" s="822" t="s">
        <v>583</v>
      </c>
      <c r="C317" s="825" t="s">
        <v>607</v>
      </c>
      <c r="D317" s="839" t="s">
        <v>608</v>
      </c>
      <c r="E317" s="825" t="s">
        <v>1938</v>
      </c>
      <c r="F317" s="839" t="s">
        <v>1939</v>
      </c>
      <c r="G317" s="825" t="s">
        <v>2406</v>
      </c>
      <c r="H317" s="825" t="s">
        <v>2407</v>
      </c>
      <c r="I317" s="831">
        <v>16825.05078125</v>
      </c>
      <c r="J317" s="831">
        <v>1</v>
      </c>
      <c r="K317" s="832">
        <v>16825.05078125</v>
      </c>
    </row>
    <row r="318" spans="1:11" ht="14.45" customHeight="1" x14ac:dyDescent="0.2">
      <c r="A318" s="821" t="s">
        <v>582</v>
      </c>
      <c r="B318" s="822" t="s">
        <v>583</v>
      </c>
      <c r="C318" s="825" t="s">
        <v>607</v>
      </c>
      <c r="D318" s="839" t="s">
        <v>608</v>
      </c>
      <c r="E318" s="825" t="s">
        <v>1938</v>
      </c>
      <c r="F318" s="839" t="s">
        <v>1939</v>
      </c>
      <c r="G318" s="825" t="s">
        <v>2408</v>
      </c>
      <c r="H318" s="825" t="s">
        <v>2409</v>
      </c>
      <c r="I318" s="831">
        <v>665.5</v>
      </c>
      <c r="J318" s="831">
        <v>12</v>
      </c>
      <c r="K318" s="832">
        <v>7986</v>
      </c>
    </row>
    <row r="319" spans="1:11" ht="14.45" customHeight="1" x14ac:dyDescent="0.2">
      <c r="A319" s="821" t="s">
        <v>582</v>
      </c>
      <c r="B319" s="822" t="s">
        <v>583</v>
      </c>
      <c r="C319" s="825" t="s">
        <v>607</v>
      </c>
      <c r="D319" s="839" t="s">
        <v>608</v>
      </c>
      <c r="E319" s="825" t="s">
        <v>1938</v>
      </c>
      <c r="F319" s="839" t="s">
        <v>1939</v>
      </c>
      <c r="G319" s="825" t="s">
        <v>2017</v>
      </c>
      <c r="H319" s="825" t="s">
        <v>2018</v>
      </c>
      <c r="I319" s="831">
        <v>219.49000549316406</v>
      </c>
      <c r="J319" s="831">
        <v>10</v>
      </c>
      <c r="K319" s="832">
        <v>2194.93994140625</v>
      </c>
    </row>
    <row r="320" spans="1:11" ht="14.45" customHeight="1" x14ac:dyDescent="0.2">
      <c r="A320" s="821" t="s">
        <v>582</v>
      </c>
      <c r="B320" s="822" t="s">
        <v>583</v>
      </c>
      <c r="C320" s="825" t="s">
        <v>607</v>
      </c>
      <c r="D320" s="839" t="s">
        <v>608</v>
      </c>
      <c r="E320" s="825" t="s">
        <v>1938</v>
      </c>
      <c r="F320" s="839" t="s">
        <v>1939</v>
      </c>
      <c r="G320" s="825" t="s">
        <v>2019</v>
      </c>
      <c r="H320" s="825" t="s">
        <v>2020</v>
      </c>
      <c r="I320" s="831">
        <v>0.47076922884354222</v>
      </c>
      <c r="J320" s="831">
        <v>7300</v>
      </c>
      <c r="K320" s="832">
        <v>3434</v>
      </c>
    </row>
    <row r="321" spans="1:11" ht="14.45" customHeight="1" x14ac:dyDescent="0.2">
      <c r="A321" s="821" t="s">
        <v>582</v>
      </c>
      <c r="B321" s="822" t="s">
        <v>583</v>
      </c>
      <c r="C321" s="825" t="s">
        <v>607</v>
      </c>
      <c r="D321" s="839" t="s">
        <v>608</v>
      </c>
      <c r="E321" s="825" t="s">
        <v>1938</v>
      </c>
      <c r="F321" s="839" t="s">
        <v>1939</v>
      </c>
      <c r="G321" s="825" t="s">
        <v>2410</v>
      </c>
      <c r="H321" s="825" t="s">
        <v>2411</v>
      </c>
      <c r="I321" s="831">
        <v>1.2799999713897705</v>
      </c>
      <c r="J321" s="831">
        <v>3000</v>
      </c>
      <c r="K321" s="832">
        <v>3847.7999877929688</v>
      </c>
    </row>
    <row r="322" spans="1:11" ht="14.45" customHeight="1" x14ac:dyDescent="0.2">
      <c r="A322" s="821" t="s">
        <v>582</v>
      </c>
      <c r="B322" s="822" t="s">
        <v>583</v>
      </c>
      <c r="C322" s="825" t="s">
        <v>607</v>
      </c>
      <c r="D322" s="839" t="s">
        <v>608</v>
      </c>
      <c r="E322" s="825" t="s">
        <v>1938</v>
      </c>
      <c r="F322" s="839" t="s">
        <v>1939</v>
      </c>
      <c r="G322" s="825" t="s">
        <v>2021</v>
      </c>
      <c r="H322" s="825" t="s">
        <v>2022</v>
      </c>
      <c r="I322" s="831">
        <v>2.369999885559082</v>
      </c>
      <c r="J322" s="831">
        <v>600</v>
      </c>
      <c r="K322" s="832">
        <v>1422</v>
      </c>
    </row>
    <row r="323" spans="1:11" ht="14.45" customHeight="1" x14ac:dyDescent="0.2">
      <c r="A323" s="821" t="s">
        <v>582</v>
      </c>
      <c r="B323" s="822" t="s">
        <v>583</v>
      </c>
      <c r="C323" s="825" t="s">
        <v>607</v>
      </c>
      <c r="D323" s="839" t="s">
        <v>608</v>
      </c>
      <c r="E323" s="825" t="s">
        <v>1938</v>
      </c>
      <c r="F323" s="839" t="s">
        <v>1939</v>
      </c>
      <c r="G323" s="825" t="s">
        <v>2412</v>
      </c>
      <c r="H323" s="825" t="s">
        <v>2413</v>
      </c>
      <c r="I323" s="831">
        <v>3.75</v>
      </c>
      <c r="J323" s="831">
        <v>60</v>
      </c>
      <c r="K323" s="832">
        <v>225</v>
      </c>
    </row>
    <row r="324" spans="1:11" ht="14.45" customHeight="1" x14ac:dyDescent="0.2">
      <c r="A324" s="821" t="s">
        <v>582</v>
      </c>
      <c r="B324" s="822" t="s">
        <v>583</v>
      </c>
      <c r="C324" s="825" t="s">
        <v>607</v>
      </c>
      <c r="D324" s="839" t="s">
        <v>608</v>
      </c>
      <c r="E324" s="825" t="s">
        <v>1938</v>
      </c>
      <c r="F324" s="839" t="s">
        <v>1939</v>
      </c>
      <c r="G324" s="825" t="s">
        <v>2414</v>
      </c>
      <c r="H324" s="825" t="s">
        <v>2415</v>
      </c>
      <c r="I324" s="831">
        <v>1.8019999504089355</v>
      </c>
      <c r="J324" s="831">
        <v>300</v>
      </c>
      <c r="K324" s="832">
        <v>540.5</v>
      </c>
    </row>
    <row r="325" spans="1:11" ht="14.45" customHeight="1" x14ac:dyDescent="0.2">
      <c r="A325" s="821" t="s">
        <v>582</v>
      </c>
      <c r="B325" s="822" t="s">
        <v>583</v>
      </c>
      <c r="C325" s="825" t="s">
        <v>607</v>
      </c>
      <c r="D325" s="839" t="s">
        <v>608</v>
      </c>
      <c r="E325" s="825" t="s">
        <v>1938</v>
      </c>
      <c r="F325" s="839" t="s">
        <v>1939</v>
      </c>
      <c r="G325" s="825" t="s">
        <v>2416</v>
      </c>
      <c r="H325" s="825" t="s">
        <v>2417</v>
      </c>
      <c r="I325" s="831">
        <v>1.9950000047683716</v>
      </c>
      <c r="J325" s="831">
        <v>15</v>
      </c>
      <c r="K325" s="832">
        <v>29.899999618530273</v>
      </c>
    </row>
    <row r="326" spans="1:11" ht="14.45" customHeight="1" x14ac:dyDescent="0.2">
      <c r="A326" s="821" t="s">
        <v>582</v>
      </c>
      <c r="B326" s="822" t="s">
        <v>583</v>
      </c>
      <c r="C326" s="825" t="s">
        <v>607</v>
      </c>
      <c r="D326" s="839" t="s">
        <v>608</v>
      </c>
      <c r="E326" s="825" t="s">
        <v>1938</v>
      </c>
      <c r="F326" s="839" t="s">
        <v>1939</v>
      </c>
      <c r="G326" s="825" t="s">
        <v>2418</v>
      </c>
      <c r="H326" s="825" t="s">
        <v>2419</v>
      </c>
      <c r="I326" s="831">
        <v>4.7800002098083496</v>
      </c>
      <c r="J326" s="831">
        <v>30</v>
      </c>
      <c r="K326" s="832">
        <v>143.39999771118164</v>
      </c>
    </row>
    <row r="327" spans="1:11" ht="14.45" customHeight="1" x14ac:dyDescent="0.2">
      <c r="A327" s="821" t="s">
        <v>582</v>
      </c>
      <c r="B327" s="822" t="s">
        <v>583</v>
      </c>
      <c r="C327" s="825" t="s">
        <v>607</v>
      </c>
      <c r="D327" s="839" t="s">
        <v>608</v>
      </c>
      <c r="E327" s="825" t="s">
        <v>1938</v>
      </c>
      <c r="F327" s="839" t="s">
        <v>1939</v>
      </c>
      <c r="G327" s="825" t="s">
        <v>2420</v>
      </c>
      <c r="H327" s="825" t="s">
        <v>2421</v>
      </c>
      <c r="I327" s="831">
        <v>22.06333287556966</v>
      </c>
      <c r="J327" s="831">
        <v>30</v>
      </c>
      <c r="K327" s="832">
        <v>661.89999389648438</v>
      </c>
    </row>
    <row r="328" spans="1:11" ht="14.45" customHeight="1" x14ac:dyDescent="0.2">
      <c r="A328" s="821" t="s">
        <v>582</v>
      </c>
      <c r="B328" s="822" t="s">
        <v>583</v>
      </c>
      <c r="C328" s="825" t="s">
        <v>607</v>
      </c>
      <c r="D328" s="839" t="s">
        <v>608</v>
      </c>
      <c r="E328" s="825" t="s">
        <v>1938</v>
      </c>
      <c r="F328" s="839" t="s">
        <v>1939</v>
      </c>
      <c r="G328" s="825" t="s">
        <v>2023</v>
      </c>
      <c r="H328" s="825" t="s">
        <v>2024</v>
      </c>
      <c r="I328" s="831">
        <v>5.3783334096272783</v>
      </c>
      <c r="J328" s="831">
        <v>600</v>
      </c>
      <c r="K328" s="832">
        <v>3227</v>
      </c>
    </row>
    <row r="329" spans="1:11" ht="14.45" customHeight="1" x14ac:dyDescent="0.2">
      <c r="A329" s="821" t="s">
        <v>582</v>
      </c>
      <c r="B329" s="822" t="s">
        <v>583</v>
      </c>
      <c r="C329" s="825" t="s">
        <v>607</v>
      </c>
      <c r="D329" s="839" t="s">
        <v>608</v>
      </c>
      <c r="E329" s="825" t="s">
        <v>1938</v>
      </c>
      <c r="F329" s="839" t="s">
        <v>1939</v>
      </c>
      <c r="G329" s="825" t="s">
        <v>2422</v>
      </c>
      <c r="H329" s="825" t="s">
        <v>2423</v>
      </c>
      <c r="I329" s="831">
        <v>4.619999885559082</v>
      </c>
      <c r="J329" s="831">
        <v>1</v>
      </c>
      <c r="K329" s="832">
        <v>4.619999885559082</v>
      </c>
    </row>
    <row r="330" spans="1:11" ht="14.45" customHeight="1" x14ac:dyDescent="0.2">
      <c r="A330" s="821" t="s">
        <v>582</v>
      </c>
      <c r="B330" s="822" t="s">
        <v>583</v>
      </c>
      <c r="C330" s="825" t="s">
        <v>607</v>
      </c>
      <c r="D330" s="839" t="s">
        <v>608</v>
      </c>
      <c r="E330" s="825" t="s">
        <v>1938</v>
      </c>
      <c r="F330" s="839" t="s">
        <v>1939</v>
      </c>
      <c r="G330" s="825" t="s">
        <v>2025</v>
      </c>
      <c r="H330" s="825" t="s">
        <v>2026</v>
      </c>
      <c r="I330" s="831">
        <v>2.5291666388511658</v>
      </c>
      <c r="J330" s="831">
        <v>1100</v>
      </c>
      <c r="K330" s="832">
        <v>2781.5</v>
      </c>
    </row>
    <row r="331" spans="1:11" ht="14.45" customHeight="1" x14ac:dyDescent="0.2">
      <c r="A331" s="821" t="s">
        <v>582</v>
      </c>
      <c r="B331" s="822" t="s">
        <v>583</v>
      </c>
      <c r="C331" s="825" t="s">
        <v>607</v>
      </c>
      <c r="D331" s="839" t="s">
        <v>608</v>
      </c>
      <c r="E331" s="825" t="s">
        <v>1938</v>
      </c>
      <c r="F331" s="839" t="s">
        <v>1939</v>
      </c>
      <c r="G331" s="825" t="s">
        <v>2424</v>
      </c>
      <c r="H331" s="825" t="s">
        <v>2425</v>
      </c>
      <c r="I331" s="831">
        <v>2.6750000715255737</v>
      </c>
      <c r="J331" s="831">
        <v>200</v>
      </c>
      <c r="K331" s="832">
        <v>535.21000671386719</v>
      </c>
    </row>
    <row r="332" spans="1:11" ht="14.45" customHeight="1" x14ac:dyDescent="0.2">
      <c r="A332" s="821" t="s">
        <v>582</v>
      </c>
      <c r="B332" s="822" t="s">
        <v>583</v>
      </c>
      <c r="C332" s="825" t="s">
        <v>607</v>
      </c>
      <c r="D332" s="839" t="s">
        <v>608</v>
      </c>
      <c r="E332" s="825" t="s">
        <v>1938</v>
      </c>
      <c r="F332" s="839" t="s">
        <v>1939</v>
      </c>
      <c r="G332" s="825" t="s">
        <v>2027</v>
      </c>
      <c r="H332" s="825" t="s">
        <v>2028</v>
      </c>
      <c r="I332" s="831">
        <v>3.7400000095367432</v>
      </c>
      <c r="J332" s="831">
        <v>1150</v>
      </c>
      <c r="K332" s="832">
        <v>4301</v>
      </c>
    </row>
    <row r="333" spans="1:11" ht="14.45" customHeight="1" x14ac:dyDescent="0.2">
      <c r="A333" s="821" t="s">
        <v>582</v>
      </c>
      <c r="B333" s="822" t="s">
        <v>583</v>
      </c>
      <c r="C333" s="825" t="s">
        <v>607</v>
      </c>
      <c r="D333" s="839" t="s">
        <v>608</v>
      </c>
      <c r="E333" s="825" t="s">
        <v>1938</v>
      </c>
      <c r="F333" s="839" t="s">
        <v>1939</v>
      </c>
      <c r="G333" s="825" t="s">
        <v>2416</v>
      </c>
      <c r="H333" s="825" t="s">
        <v>2426</v>
      </c>
      <c r="I333" s="831">
        <v>2</v>
      </c>
      <c r="J333" s="831">
        <v>10</v>
      </c>
      <c r="K333" s="832">
        <v>20</v>
      </c>
    </row>
    <row r="334" spans="1:11" ht="14.45" customHeight="1" x14ac:dyDescent="0.2">
      <c r="A334" s="821" t="s">
        <v>582</v>
      </c>
      <c r="B334" s="822" t="s">
        <v>583</v>
      </c>
      <c r="C334" s="825" t="s">
        <v>607</v>
      </c>
      <c r="D334" s="839" t="s">
        <v>608</v>
      </c>
      <c r="E334" s="825" t="s">
        <v>1938</v>
      </c>
      <c r="F334" s="839" t="s">
        <v>1939</v>
      </c>
      <c r="G334" s="825" t="s">
        <v>2427</v>
      </c>
      <c r="H334" s="825" t="s">
        <v>2428</v>
      </c>
      <c r="I334" s="831">
        <v>3.1500000953674316</v>
      </c>
      <c r="J334" s="831">
        <v>5</v>
      </c>
      <c r="K334" s="832">
        <v>15.75</v>
      </c>
    </row>
    <row r="335" spans="1:11" ht="14.45" customHeight="1" x14ac:dyDescent="0.2">
      <c r="A335" s="821" t="s">
        <v>582</v>
      </c>
      <c r="B335" s="822" t="s">
        <v>583</v>
      </c>
      <c r="C335" s="825" t="s">
        <v>607</v>
      </c>
      <c r="D335" s="839" t="s">
        <v>608</v>
      </c>
      <c r="E335" s="825" t="s">
        <v>1938</v>
      </c>
      <c r="F335" s="839" t="s">
        <v>1939</v>
      </c>
      <c r="G335" s="825" t="s">
        <v>2429</v>
      </c>
      <c r="H335" s="825" t="s">
        <v>2430</v>
      </c>
      <c r="I335" s="831">
        <v>22.840000152587891</v>
      </c>
      <c r="J335" s="831">
        <v>20</v>
      </c>
      <c r="K335" s="832">
        <v>456.79998779296875</v>
      </c>
    </row>
    <row r="336" spans="1:11" ht="14.45" customHeight="1" x14ac:dyDescent="0.2">
      <c r="A336" s="821" t="s">
        <v>582</v>
      </c>
      <c r="B336" s="822" t="s">
        <v>583</v>
      </c>
      <c r="C336" s="825" t="s">
        <v>607</v>
      </c>
      <c r="D336" s="839" t="s">
        <v>608</v>
      </c>
      <c r="E336" s="825" t="s">
        <v>1938</v>
      </c>
      <c r="F336" s="839" t="s">
        <v>1939</v>
      </c>
      <c r="G336" s="825" t="s">
        <v>2029</v>
      </c>
      <c r="H336" s="825" t="s">
        <v>2030</v>
      </c>
      <c r="I336" s="831">
        <v>23.714999198913574</v>
      </c>
      <c r="J336" s="831">
        <v>600</v>
      </c>
      <c r="K336" s="832">
        <v>14229.5</v>
      </c>
    </row>
    <row r="337" spans="1:11" ht="14.45" customHeight="1" x14ac:dyDescent="0.2">
      <c r="A337" s="821" t="s">
        <v>582</v>
      </c>
      <c r="B337" s="822" t="s">
        <v>583</v>
      </c>
      <c r="C337" s="825" t="s">
        <v>607</v>
      </c>
      <c r="D337" s="839" t="s">
        <v>608</v>
      </c>
      <c r="E337" s="825" t="s">
        <v>1938</v>
      </c>
      <c r="F337" s="839" t="s">
        <v>1939</v>
      </c>
      <c r="G337" s="825" t="s">
        <v>2429</v>
      </c>
      <c r="H337" s="825" t="s">
        <v>2431</v>
      </c>
      <c r="I337" s="831">
        <v>21.239999771118164</v>
      </c>
      <c r="J337" s="831">
        <v>10</v>
      </c>
      <c r="K337" s="832">
        <v>212.39999389648438</v>
      </c>
    </row>
    <row r="338" spans="1:11" ht="14.45" customHeight="1" x14ac:dyDescent="0.2">
      <c r="A338" s="821" t="s">
        <v>582</v>
      </c>
      <c r="B338" s="822" t="s">
        <v>583</v>
      </c>
      <c r="C338" s="825" t="s">
        <v>607</v>
      </c>
      <c r="D338" s="839" t="s">
        <v>608</v>
      </c>
      <c r="E338" s="825" t="s">
        <v>1938</v>
      </c>
      <c r="F338" s="839" t="s">
        <v>1939</v>
      </c>
      <c r="G338" s="825" t="s">
        <v>2029</v>
      </c>
      <c r="H338" s="825" t="s">
        <v>2031</v>
      </c>
      <c r="I338" s="831">
        <v>22.389999389648438</v>
      </c>
      <c r="J338" s="831">
        <v>700</v>
      </c>
      <c r="K338" s="832">
        <v>15780</v>
      </c>
    </row>
    <row r="339" spans="1:11" ht="14.45" customHeight="1" x14ac:dyDescent="0.2">
      <c r="A339" s="821" t="s">
        <v>582</v>
      </c>
      <c r="B339" s="822" t="s">
        <v>583</v>
      </c>
      <c r="C339" s="825" t="s">
        <v>607</v>
      </c>
      <c r="D339" s="839" t="s">
        <v>608</v>
      </c>
      <c r="E339" s="825" t="s">
        <v>1938</v>
      </c>
      <c r="F339" s="839" t="s">
        <v>1939</v>
      </c>
      <c r="G339" s="825" t="s">
        <v>2427</v>
      </c>
      <c r="H339" s="825" t="s">
        <v>2432</v>
      </c>
      <c r="I339" s="831">
        <v>3.1466667652130127</v>
      </c>
      <c r="J339" s="831">
        <v>20</v>
      </c>
      <c r="K339" s="832">
        <v>62.899999618530273</v>
      </c>
    </row>
    <row r="340" spans="1:11" ht="14.45" customHeight="1" x14ac:dyDescent="0.2">
      <c r="A340" s="821" t="s">
        <v>582</v>
      </c>
      <c r="B340" s="822" t="s">
        <v>583</v>
      </c>
      <c r="C340" s="825" t="s">
        <v>607</v>
      </c>
      <c r="D340" s="839" t="s">
        <v>608</v>
      </c>
      <c r="E340" s="825" t="s">
        <v>2433</v>
      </c>
      <c r="F340" s="839" t="s">
        <v>2434</v>
      </c>
      <c r="G340" s="825" t="s">
        <v>2435</v>
      </c>
      <c r="H340" s="825" t="s">
        <v>2436</v>
      </c>
      <c r="I340" s="831">
        <v>24.180000305175781</v>
      </c>
      <c r="J340" s="831">
        <v>500</v>
      </c>
      <c r="K340" s="832">
        <v>12087.900390625</v>
      </c>
    </row>
    <row r="341" spans="1:11" ht="14.45" customHeight="1" x14ac:dyDescent="0.2">
      <c r="A341" s="821" t="s">
        <v>582</v>
      </c>
      <c r="B341" s="822" t="s">
        <v>583</v>
      </c>
      <c r="C341" s="825" t="s">
        <v>607</v>
      </c>
      <c r="D341" s="839" t="s">
        <v>608</v>
      </c>
      <c r="E341" s="825" t="s">
        <v>2433</v>
      </c>
      <c r="F341" s="839" t="s">
        <v>2434</v>
      </c>
      <c r="G341" s="825" t="s">
        <v>2437</v>
      </c>
      <c r="H341" s="825" t="s">
        <v>2438</v>
      </c>
      <c r="I341" s="831">
        <v>37.509998321533203</v>
      </c>
      <c r="J341" s="831">
        <v>200</v>
      </c>
      <c r="K341" s="832">
        <v>7502</v>
      </c>
    </row>
    <row r="342" spans="1:11" ht="14.45" customHeight="1" x14ac:dyDescent="0.2">
      <c r="A342" s="821" t="s">
        <v>582</v>
      </c>
      <c r="B342" s="822" t="s">
        <v>583</v>
      </c>
      <c r="C342" s="825" t="s">
        <v>607</v>
      </c>
      <c r="D342" s="839" t="s">
        <v>608</v>
      </c>
      <c r="E342" s="825" t="s">
        <v>2433</v>
      </c>
      <c r="F342" s="839" t="s">
        <v>2434</v>
      </c>
      <c r="G342" s="825" t="s">
        <v>2439</v>
      </c>
      <c r="H342" s="825" t="s">
        <v>2440</v>
      </c>
      <c r="I342" s="831">
        <v>7.4800000190734863</v>
      </c>
      <c r="J342" s="831">
        <v>55</v>
      </c>
      <c r="K342" s="832">
        <v>410.5</v>
      </c>
    </row>
    <row r="343" spans="1:11" ht="14.45" customHeight="1" x14ac:dyDescent="0.2">
      <c r="A343" s="821" t="s">
        <v>582</v>
      </c>
      <c r="B343" s="822" t="s">
        <v>583</v>
      </c>
      <c r="C343" s="825" t="s">
        <v>607</v>
      </c>
      <c r="D343" s="839" t="s">
        <v>608</v>
      </c>
      <c r="E343" s="825" t="s">
        <v>2441</v>
      </c>
      <c r="F343" s="839" t="s">
        <v>2442</v>
      </c>
      <c r="G343" s="825" t="s">
        <v>2443</v>
      </c>
      <c r="H343" s="825" t="s">
        <v>2444</v>
      </c>
      <c r="I343" s="831">
        <v>49.849998474121094</v>
      </c>
      <c r="J343" s="831">
        <v>60</v>
      </c>
      <c r="K343" s="832">
        <v>2991.14990234375</v>
      </c>
    </row>
    <row r="344" spans="1:11" ht="14.45" customHeight="1" x14ac:dyDescent="0.2">
      <c r="A344" s="821" t="s">
        <v>582</v>
      </c>
      <c r="B344" s="822" t="s">
        <v>583</v>
      </c>
      <c r="C344" s="825" t="s">
        <v>607</v>
      </c>
      <c r="D344" s="839" t="s">
        <v>608</v>
      </c>
      <c r="E344" s="825" t="s">
        <v>2032</v>
      </c>
      <c r="F344" s="839" t="s">
        <v>2033</v>
      </c>
      <c r="G344" s="825" t="s">
        <v>2445</v>
      </c>
      <c r="H344" s="825" t="s">
        <v>2446</v>
      </c>
      <c r="I344" s="831">
        <v>0.47999998927116394</v>
      </c>
      <c r="J344" s="831">
        <v>900</v>
      </c>
      <c r="K344" s="832">
        <v>432</v>
      </c>
    </row>
    <row r="345" spans="1:11" ht="14.45" customHeight="1" x14ac:dyDescent="0.2">
      <c r="A345" s="821" t="s">
        <v>582</v>
      </c>
      <c r="B345" s="822" t="s">
        <v>583</v>
      </c>
      <c r="C345" s="825" t="s">
        <v>607</v>
      </c>
      <c r="D345" s="839" t="s">
        <v>608</v>
      </c>
      <c r="E345" s="825" t="s">
        <v>2032</v>
      </c>
      <c r="F345" s="839" t="s">
        <v>2033</v>
      </c>
      <c r="G345" s="825" t="s">
        <v>2447</v>
      </c>
      <c r="H345" s="825" t="s">
        <v>2448</v>
      </c>
      <c r="I345" s="831">
        <v>0.31000000238418579</v>
      </c>
      <c r="J345" s="831">
        <v>100</v>
      </c>
      <c r="K345" s="832">
        <v>31</v>
      </c>
    </row>
    <row r="346" spans="1:11" ht="14.45" customHeight="1" x14ac:dyDescent="0.2">
      <c r="A346" s="821" t="s">
        <v>582</v>
      </c>
      <c r="B346" s="822" t="s">
        <v>583</v>
      </c>
      <c r="C346" s="825" t="s">
        <v>607</v>
      </c>
      <c r="D346" s="839" t="s">
        <v>608</v>
      </c>
      <c r="E346" s="825" t="s">
        <v>2032</v>
      </c>
      <c r="F346" s="839" t="s">
        <v>2033</v>
      </c>
      <c r="G346" s="825" t="s">
        <v>2034</v>
      </c>
      <c r="H346" s="825" t="s">
        <v>2035</v>
      </c>
      <c r="I346" s="831">
        <v>0.30500000715255737</v>
      </c>
      <c r="J346" s="831">
        <v>200</v>
      </c>
      <c r="K346" s="832">
        <v>61</v>
      </c>
    </row>
    <row r="347" spans="1:11" ht="14.45" customHeight="1" x14ac:dyDescent="0.2">
      <c r="A347" s="821" t="s">
        <v>582</v>
      </c>
      <c r="B347" s="822" t="s">
        <v>583</v>
      </c>
      <c r="C347" s="825" t="s">
        <v>607</v>
      </c>
      <c r="D347" s="839" t="s">
        <v>608</v>
      </c>
      <c r="E347" s="825" t="s">
        <v>2032</v>
      </c>
      <c r="F347" s="839" t="s">
        <v>2033</v>
      </c>
      <c r="G347" s="825" t="s">
        <v>2036</v>
      </c>
      <c r="H347" s="825" t="s">
        <v>2037</v>
      </c>
      <c r="I347" s="831">
        <v>0.30000001192092896</v>
      </c>
      <c r="J347" s="831">
        <v>400</v>
      </c>
      <c r="K347" s="832">
        <v>121.44000244140625</v>
      </c>
    </row>
    <row r="348" spans="1:11" ht="14.45" customHeight="1" x14ac:dyDescent="0.2">
      <c r="A348" s="821" t="s">
        <v>582</v>
      </c>
      <c r="B348" s="822" t="s">
        <v>583</v>
      </c>
      <c r="C348" s="825" t="s">
        <v>607</v>
      </c>
      <c r="D348" s="839" t="s">
        <v>608</v>
      </c>
      <c r="E348" s="825" t="s">
        <v>2032</v>
      </c>
      <c r="F348" s="839" t="s">
        <v>2033</v>
      </c>
      <c r="G348" s="825" t="s">
        <v>2038</v>
      </c>
      <c r="H348" s="825" t="s">
        <v>2039</v>
      </c>
      <c r="I348" s="831">
        <v>0.32090909643606708</v>
      </c>
      <c r="J348" s="831">
        <v>3600</v>
      </c>
      <c r="K348" s="832">
        <v>1165</v>
      </c>
    </row>
    <row r="349" spans="1:11" ht="14.45" customHeight="1" x14ac:dyDescent="0.2">
      <c r="A349" s="821" t="s">
        <v>582</v>
      </c>
      <c r="B349" s="822" t="s">
        <v>583</v>
      </c>
      <c r="C349" s="825" t="s">
        <v>607</v>
      </c>
      <c r="D349" s="839" t="s">
        <v>608</v>
      </c>
      <c r="E349" s="825" t="s">
        <v>2032</v>
      </c>
      <c r="F349" s="839" t="s">
        <v>2033</v>
      </c>
      <c r="G349" s="825" t="s">
        <v>2040</v>
      </c>
      <c r="H349" s="825" t="s">
        <v>2041</v>
      </c>
      <c r="I349" s="831">
        <v>0.54461540167148292</v>
      </c>
      <c r="J349" s="831">
        <v>3800</v>
      </c>
      <c r="K349" s="832">
        <v>2065</v>
      </c>
    </row>
    <row r="350" spans="1:11" ht="14.45" customHeight="1" x14ac:dyDescent="0.2">
      <c r="A350" s="821" t="s">
        <v>582</v>
      </c>
      <c r="B350" s="822" t="s">
        <v>583</v>
      </c>
      <c r="C350" s="825" t="s">
        <v>607</v>
      </c>
      <c r="D350" s="839" t="s">
        <v>608</v>
      </c>
      <c r="E350" s="825" t="s">
        <v>2032</v>
      </c>
      <c r="F350" s="839" t="s">
        <v>2033</v>
      </c>
      <c r="G350" s="825" t="s">
        <v>2449</v>
      </c>
      <c r="H350" s="825" t="s">
        <v>2450</v>
      </c>
      <c r="I350" s="831">
        <v>48.819999694824219</v>
      </c>
      <c r="J350" s="831">
        <v>25</v>
      </c>
      <c r="K350" s="832">
        <v>1220.5899658203125</v>
      </c>
    </row>
    <row r="351" spans="1:11" ht="14.45" customHeight="1" x14ac:dyDescent="0.2">
      <c r="A351" s="821" t="s">
        <v>582</v>
      </c>
      <c r="B351" s="822" t="s">
        <v>583</v>
      </c>
      <c r="C351" s="825" t="s">
        <v>607</v>
      </c>
      <c r="D351" s="839" t="s">
        <v>608</v>
      </c>
      <c r="E351" s="825" t="s">
        <v>2032</v>
      </c>
      <c r="F351" s="839" t="s">
        <v>2033</v>
      </c>
      <c r="G351" s="825" t="s">
        <v>2451</v>
      </c>
      <c r="H351" s="825" t="s">
        <v>2452</v>
      </c>
      <c r="I351" s="831">
        <v>29.639999389648438</v>
      </c>
      <c r="J351" s="831">
        <v>50</v>
      </c>
      <c r="K351" s="832">
        <v>1481.989990234375</v>
      </c>
    </row>
    <row r="352" spans="1:11" ht="14.45" customHeight="1" x14ac:dyDescent="0.2">
      <c r="A352" s="821" t="s">
        <v>582</v>
      </c>
      <c r="B352" s="822" t="s">
        <v>583</v>
      </c>
      <c r="C352" s="825" t="s">
        <v>607</v>
      </c>
      <c r="D352" s="839" t="s">
        <v>608</v>
      </c>
      <c r="E352" s="825" t="s">
        <v>2042</v>
      </c>
      <c r="F352" s="839" t="s">
        <v>2043</v>
      </c>
      <c r="G352" s="825" t="s">
        <v>2044</v>
      </c>
      <c r="H352" s="825" t="s">
        <v>2045</v>
      </c>
      <c r="I352" s="831">
        <v>15.729999542236328</v>
      </c>
      <c r="J352" s="831">
        <v>250</v>
      </c>
      <c r="K352" s="832">
        <v>3932.5</v>
      </c>
    </row>
    <row r="353" spans="1:11" ht="14.45" customHeight="1" x14ac:dyDescent="0.2">
      <c r="A353" s="821" t="s">
        <v>582</v>
      </c>
      <c r="B353" s="822" t="s">
        <v>583</v>
      </c>
      <c r="C353" s="825" t="s">
        <v>607</v>
      </c>
      <c r="D353" s="839" t="s">
        <v>608</v>
      </c>
      <c r="E353" s="825" t="s">
        <v>2042</v>
      </c>
      <c r="F353" s="839" t="s">
        <v>2043</v>
      </c>
      <c r="G353" s="825" t="s">
        <v>2046</v>
      </c>
      <c r="H353" s="825" t="s">
        <v>2047</v>
      </c>
      <c r="I353" s="831">
        <v>15.729999542236328</v>
      </c>
      <c r="J353" s="831">
        <v>900</v>
      </c>
      <c r="K353" s="832">
        <v>14157</v>
      </c>
    </row>
    <row r="354" spans="1:11" ht="14.45" customHeight="1" x14ac:dyDescent="0.2">
      <c r="A354" s="821" t="s">
        <v>582</v>
      </c>
      <c r="B354" s="822" t="s">
        <v>583</v>
      </c>
      <c r="C354" s="825" t="s">
        <v>607</v>
      </c>
      <c r="D354" s="839" t="s">
        <v>608</v>
      </c>
      <c r="E354" s="825" t="s">
        <v>2042</v>
      </c>
      <c r="F354" s="839" t="s">
        <v>2043</v>
      </c>
      <c r="G354" s="825" t="s">
        <v>2453</v>
      </c>
      <c r="H354" s="825" t="s">
        <v>2454</v>
      </c>
      <c r="I354" s="831">
        <v>15.729999542236328</v>
      </c>
      <c r="J354" s="831">
        <v>200</v>
      </c>
      <c r="K354" s="832">
        <v>3146</v>
      </c>
    </row>
    <row r="355" spans="1:11" ht="14.45" customHeight="1" x14ac:dyDescent="0.2">
      <c r="A355" s="821" t="s">
        <v>582</v>
      </c>
      <c r="B355" s="822" t="s">
        <v>583</v>
      </c>
      <c r="C355" s="825" t="s">
        <v>607</v>
      </c>
      <c r="D355" s="839" t="s">
        <v>608</v>
      </c>
      <c r="E355" s="825" t="s">
        <v>2042</v>
      </c>
      <c r="F355" s="839" t="s">
        <v>2043</v>
      </c>
      <c r="G355" s="825" t="s">
        <v>2455</v>
      </c>
      <c r="H355" s="825" t="s">
        <v>2456</v>
      </c>
      <c r="I355" s="831">
        <v>15.729999542236328</v>
      </c>
      <c r="J355" s="831">
        <v>100</v>
      </c>
      <c r="K355" s="832">
        <v>1573</v>
      </c>
    </row>
    <row r="356" spans="1:11" ht="14.45" customHeight="1" x14ac:dyDescent="0.2">
      <c r="A356" s="821" t="s">
        <v>582</v>
      </c>
      <c r="B356" s="822" t="s">
        <v>583</v>
      </c>
      <c r="C356" s="825" t="s">
        <v>607</v>
      </c>
      <c r="D356" s="839" t="s">
        <v>608</v>
      </c>
      <c r="E356" s="825" t="s">
        <v>2042</v>
      </c>
      <c r="F356" s="839" t="s">
        <v>2043</v>
      </c>
      <c r="G356" s="825" t="s">
        <v>2457</v>
      </c>
      <c r="H356" s="825" t="s">
        <v>2458</v>
      </c>
      <c r="I356" s="831">
        <v>15.729999542236328</v>
      </c>
      <c r="J356" s="831">
        <v>400</v>
      </c>
      <c r="K356" s="832">
        <v>6292</v>
      </c>
    </row>
    <row r="357" spans="1:11" ht="14.45" customHeight="1" x14ac:dyDescent="0.2">
      <c r="A357" s="821" t="s">
        <v>582</v>
      </c>
      <c r="B357" s="822" t="s">
        <v>583</v>
      </c>
      <c r="C357" s="825" t="s">
        <v>607</v>
      </c>
      <c r="D357" s="839" t="s">
        <v>608</v>
      </c>
      <c r="E357" s="825" t="s">
        <v>2042</v>
      </c>
      <c r="F357" s="839" t="s">
        <v>2043</v>
      </c>
      <c r="G357" s="825" t="s">
        <v>2050</v>
      </c>
      <c r="H357" s="825" t="s">
        <v>2459</v>
      </c>
      <c r="I357" s="831">
        <v>0.6550000011920929</v>
      </c>
      <c r="J357" s="831">
        <v>2400</v>
      </c>
      <c r="K357" s="832">
        <v>1572</v>
      </c>
    </row>
    <row r="358" spans="1:11" ht="14.45" customHeight="1" x14ac:dyDescent="0.2">
      <c r="A358" s="821" t="s">
        <v>582</v>
      </c>
      <c r="B358" s="822" t="s">
        <v>583</v>
      </c>
      <c r="C358" s="825" t="s">
        <v>607</v>
      </c>
      <c r="D358" s="839" t="s">
        <v>608</v>
      </c>
      <c r="E358" s="825" t="s">
        <v>2042</v>
      </c>
      <c r="F358" s="839" t="s">
        <v>2043</v>
      </c>
      <c r="G358" s="825" t="s">
        <v>2048</v>
      </c>
      <c r="H358" s="825" t="s">
        <v>2049</v>
      </c>
      <c r="I358" s="831">
        <v>0.71714286293302265</v>
      </c>
      <c r="J358" s="831">
        <v>58000</v>
      </c>
      <c r="K358" s="832">
        <v>41640</v>
      </c>
    </row>
    <row r="359" spans="1:11" ht="14.45" customHeight="1" x14ac:dyDescent="0.2">
      <c r="A359" s="821" t="s">
        <v>582</v>
      </c>
      <c r="B359" s="822" t="s">
        <v>583</v>
      </c>
      <c r="C359" s="825" t="s">
        <v>607</v>
      </c>
      <c r="D359" s="839" t="s">
        <v>608</v>
      </c>
      <c r="E359" s="825" t="s">
        <v>2042</v>
      </c>
      <c r="F359" s="839" t="s">
        <v>2043</v>
      </c>
      <c r="G359" s="825" t="s">
        <v>2460</v>
      </c>
      <c r="H359" s="825" t="s">
        <v>2461</v>
      </c>
      <c r="I359" s="831">
        <v>0.92599997520446775</v>
      </c>
      <c r="J359" s="831">
        <v>1800</v>
      </c>
      <c r="K359" s="832">
        <v>1638.3400115966797</v>
      </c>
    </row>
    <row r="360" spans="1:11" ht="14.45" customHeight="1" x14ac:dyDescent="0.2">
      <c r="A360" s="821" t="s">
        <v>582</v>
      </c>
      <c r="B360" s="822" t="s">
        <v>583</v>
      </c>
      <c r="C360" s="825" t="s">
        <v>607</v>
      </c>
      <c r="D360" s="839" t="s">
        <v>608</v>
      </c>
      <c r="E360" s="825" t="s">
        <v>2042</v>
      </c>
      <c r="F360" s="839" t="s">
        <v>2043</v>
      </c>
      <c r="G360" s="825" t="s">
        <v>2462</v>
      </c>
      <c r="H360" s="825" t="s">
        <v>2463</v>
      </c>
      <c r="I360" s="831">
        <v>4.8299999237060547</v>
      </c>
      <c r="J360" s="831">
        <v>400</v>
      </c>
      <c r="K360" s="832">
        <v>1932</v>
      </c>
    </row>
    <row r="361" spans="1:11" ht="14.45" customHeight="1" x14ac:dyDescent="0.2">
      <c r="A361" s="821" t="s">
        <v>582</v>
      </c>
      <c r="B361" s="822" t="s">
        <v>583</v>
      </c>
      <c r="C361" s="825" t="s">
        <v>607</v>
      </c>
      <c r="D361" s="839" t="s">
        <v>608</v>
      </c>
      <c r="E361" s="825" t="s">
        <v>2042</v>
      </c>
      <c r="F361" s="839" t="s">
        <v>2043</v>
      </c>
      <c r="G361" s="825" t="s">
        <v>2050</v>
      </c>
      <c r="H361" s="825" t="s">
        <v>2051</v>
      </c>
      <c r="I361" s="831">
        <v>1.0250000059604645</v>
      </c>
      <c r="J361" s="831">
        <v>1200</v>
      </c>
      <c r="K361" s="832">
        <v>1304</v>
      </c>
    </row>
    <row r="362" spans="1:11" ht="14.45" customHeight="1" x14ac:dyDescent="0.2">
      <c r="A362" s="821" t="s">
        <v>582</v>
      </c>
      <c r="B362" s="822" t="s">
        <v>583</v>
      </c>
      <c r="C362" s="825" t="s">
        <v>607</v>
      </c>
      <c r="D362" s="839" t="s">
        <v>608</v>
      </c>
      <c r="E362" s="825" t="s">
        <v>2042</v>
      </c>
      <c r="F362" s="839" t="s">
        <v>2043</v>
      </c>
      <c r="G362" s="825" t="s">
        <v>2048</v>
      </c>
      <c r="H362" s="825" t="s">
        <v>2052</v>
      </c>
      <c r="I362" s="831">
        <v>1.2140000104904174</v>
      </c>
      <c r="J362" s="831">
        <v>39000</v>
      </c>
      <c r="K362" s="832">
        <v>47330</v>
      </c>
    </row>
    <row r="363" spans="1:11" ht="14.45" customHeight="1" x14ac:dyDescent="0.2">
      <c r="A363" s="821" t="s">
        <v>582</v>
      </c>
      <c r="B363" s="822" t="s">
        <v>583</v>
      </c>
      <c r="C363" s="825" t="s">
        <v>607</v>
      </c>
      <c r="D363" s="839" t="s">
        <v>608</v>
      </c>
      <c r="E363" s="825" t="s">
        <v>2042</v>
      </c>
      <c r="F363" s="839" t="s">
        <v>2043</v>
      </c>
      <c r="G363" s="825" t="s">
        <v>2464</v>
      </c>
      <c r="H363" s="825" t="s">
        <v>2465</v>
      </c>
      <c r="I363" s="831">
        <v>0.89999997615814209</v>
      </c>
      <c r="J363" s="831">
        <v>200</v>
      </c>
      <c r="K363" s="832">
        <v>179.08000183105469</v>
      </c>
    </row>
    <row r="364" spans="1:11" ht="14.45" customHeight="1" x14ac:dyDescent="0.2">
      <c r="A364" s="821" t="s">
        <v>582</v>
      </c>
      <c r="B364" s="822" t="s">
        <v>583</v>
      </c>
      <c r="C364" s="825" t="s">
        <v>607</v>
      </c>
      <c r="D364" s="839" t="s">
        <v>608</v>
      </c>
      <c r="E364" s="825" t="s">
        <v>2466</v>
      </c>
      <c r="F364" s="839" t="s">
        <v>2467</v>
      </c>
      <c r="G364" s="825" t="s">
        <v>2468</v>
      </c>
      <c r="H364" s="825" t="s">
        <v>2469</v>
      </c>
      <c r="I364" s="831">
        <v>629.20001220703125</v>
      </c>
      <c r="J364" s="831">
        <v>40</v>
      </c>
      <c r="K364" s="832">
        <v>25168</v>
      </c>
    </row>
    <row r="365" spans="1:11" ht="14.45" customHeight="1" x14ac:dyDescent="0.2">
      <c r="A365" s="821" t="s">
        <v>582</v>
      </c>
      <c r="B365" s="822" t="s">
        <v>583</v>
      </c>
      <c r="C365" s="825" t="s">
        <v>607</v>
      </c>
      <c r="D365" s="839" t="s">
        <v>608</v>
      </c>
      <c r="E365" s="825" t="s">
        <v>2466</v>
      </c>
      <c r="F365" s="839" t="s">
        <v>2467</v>
      </c>
      <c r="G365" s="825" t="s">
        <v>2470</v>
      </c>
      <c r="H365" s="825" t="s">
        <v>2471</v>
      </c>
      <c r="I365" s="831">
        <v>592.9000244140625</v>
      </c>
      <c r="J365" s="831">
        <v>32</v>
      </c>
      <c r="K365" s="832">
        <v>18972.80078125</v>
      </c>
    </row>
    <row r="366" spans="1:11" ht="14.45" customHeight="1" x14ac:dyDescent="0.2">
      <c r="A366" s="821" t="s">
        <v>582</v>
      </c>
      <c r="B366" s="822" t="s">
        <v>583</v>
      </c>
      <c r="C366" s="825" t="s">
        <v>607</v>
      </c>
      <c r="D366" s="839" t="s">
        <v>608</v>
      </c>
      <c r="E366" s="825" t="s">
        <v>2466</v>
      </c>
      <c r="F366" s="839" t="s">
        <v>2467</v>
      </c>
      <c r="G366" s="825" t="s">
        <v>2472</v>
      </c>
      <c r="H366" s="825" t="s">
        <v>2473</v>
      </c>
      <c r="I366" s="831">
        <v>592.9000244140625</v>
      </c>
      <c r="J366" s="831">
        <v>10</v>
      </c>
      <c r="K366" s="832">
        <v>5929</v>
      </c>
    </row>
    <row r="367" spans="1:11" ht="14.45" customHeight="1" x14ac:dyDescent="0.2">
      <c r="A367" s="821" t="s">
        <v>582</v>
      </c>
      <c r="B367" s="822" t="s">
        <v>583</v>
      </c>
      <c r="C367" s="825" t="s">
        <v>607</v>
      </c>
      <c r="D367" s="839" t="s">
        <v>608</v>
      </c>
      <c r="E367" s="825" t="s">
        <v>2466</v>
      </c>
      <c r="F367" s="839" t="s">
        <v>2467</v>
      </c>
      <c r="G367" s="825" t="s">
        <v>2474</v>
      </c>
      <c r="H367" s="825" t="s">
        <v>2475</v>
      </c>
      <c r="I367" s="831">
        <v>1694</v>
      </c>
      <c r="J367" s="831">
        <v>40</v>
      </c>
      <c r="K367" s="832">
        <v>67760</v>
      </c>
    </row>
    <row r="368" spans="1:11" ht="14.45" customHeight="1" x14ac:dyDescent="0.2">
      <c r="A368" s="821" t="s">
        <v>582</v>
      </c>
      <c r="B368" s="822" t="s">
        <v>583</v>
      </c>
      <c r="C368" s="825" t="s">
        <v>607</v>
      </c>
      <c r="D368" s="839" t="s">
        <v>608</v>
      </c>
      <c r="E368" s="825" t="s">
        <v>2476</v>
      </c>
      <c r="F368" s="839" t="s">
        <v>2477</v>
      </c>
      <c r="G368" s="825" t="s">
        <v>2478</v>
      </c>
      <c r="H368" s="825" t="s">
        <v>2479</v>
      </c>
      <c r="I368" s="831">
        <v>5441.3701171875</v>
      </c>
      <c r="J368" s="831">
        <v>1</v>
      </c>
      <c r="K368" s="832">
        <v>5441.3701171875</v>
      </c>
    </row>
    <row r="369" spans="1:11" ht="14.45" customHeight="1" x14ac:dyDescent="0.2">
      <c r="A369" s="821" t="s">
        <v>582</v>
      </c>
      <c r="B369" s="822" t="s">
        <v>583</v>
      </c>
      <c r="C369" s="825" t="s">
        <v>607</v>
      </c>
      <c r="D369" s="839" t="s">
        <v>608</v>
      </c>
      <c r="E369" s="825" t="s">
        <v>2476</v>
      </c>
      <c r="F369" s="839" t="s">
        <v>2477</v>
      </c>
      <c r="G369" s="825" t="s">
        <v>2480</v>
      </c>
      <c r="H369" s="825" t="s">
        <v>2481</v>
      </c>
      <c r="I369" s="831">
        <v>3341.719970703125</v>
      </c>
      <c r="J369" s="831">
        <v>5</v>
      </c>
      <c r="K369" s="832">
        <v>16708.59033203125</v>
      </c>
    </row>
    <row r="370" spans="1:11" ht="14.45" customHeight="1" x14ac:dyDescent="0.2">
      <c r="A370" s="821" t="s">
        <v>582</v>
      </c>
      <c r="B370" s="822" t="s">
        <v>583</v>
      </c>
      <c r="C370" s="825" t="s">
        <v>607</v>
      </c>
      <c r="D370" s="839" t="s">
        <v>608</v>
      </c>
      <c r="E370" s="825" t="s">
        <v>2476</v>
      </c>
      <c r="F370" s="839" t="s">
        <v>2477</v>
      </c>
      <c r="G370" s="825" t="s">
        <v>2482</v>
      </c>
      <c r="H370" s="825" t="s">
        <v>2483</v>
      </c>
      <c r="I370" s="831">
        <v>88.099998474121094</v>
      </c>
      <c r="J370" s="831">
        <v>50</v>
      </c>
      <c r="K370" s="832">
        <v>4405.009765625</v>
      </c>
    </row>
    <row r="371" spans="1:11" ht="14.45" customHeight="1" x14ac:dyDescent="0.2">
      <c r="A371" s="821" t="s">
        <v>582</v>
      </c>
      <c r="B371" s="822" t="s">
        <v>583</v>
      </c>
      <c r="C371" s="825" t="s">
        <v>607</v>
      </c>
      <c r="D371" s="839" t="s">
        <v>608</v>
      </c>
      <c r="E371" s="825" t="s">
        <v>2476</v>
      </c>
      <c r="F371" s="839" t="s">
        <v>2477</v>
      </c>
      <c r="G371" s="825" t="s">
        <v>2484</v>
      </c>
      <c r="H371" s="825" t="s">
        <v>2485</v>
      </c>
      <c r="I371" s="831">
        <v>78.650001525878906</v>
      </c>
      <c r="J371" s="831">
        <v>25</v>
      </c>
      <c r="K371" s="832">
        <v>1966.25</v>
      </c>
    </row>
    <row r="372" spans="1:11" ht="14.45" customHeight="1" x14ac:dyDescent="0.2">
      <c r="A372" s="821" t="s">
        <v>582</v>
      </c>
      <c r="B372" s="822" t="s">
        <v>583</v>
      </c>
      <c r="C372" s="825" t="s">
        <v>607</v>
      </c>
      <c r="D372" s="839" t="s">
        <v>608</v>
      </c>
      <c r="E372" s="825" t="s">
        <v>2476</v>
      </c>
      <c r="F372" s="839" t="s">
        <v>2477</v>
      </c>
      <c r="G372" s="825" t="s">
        <v>2486</v>
      </c>
      <c r="H372" s="825" t="s">
        <v>2487</v>
      </c>
      <c r="I372" s="831">
        <v>1078.1942313058037</v>
      </c>
      <c r="J372" s="831">
        <v>110</v>
      </c>
      <c r="K372" s="832">
        <v>118645.3369140625</v>
      </c>
    </row>
    <row r="373" spans="1:11" ht="14.45" customHeight="1" x14ac:dyDescent="0.2">
      <c r="A373" s="821" t="s">
        <v>582</v>
      </c>
      <c r="B373" s="822" t="s">
        <v>583</v>
      </c>
      <c r="C373" s="825" t="s">
        <v>607</v>
      </c>
      <c r="D373" s="839" t="s">
        <v>608</v>
      </c>
      <c r="E373" s="825" t="s">
        <v>2476</v>
      </c>
      <c r="F373" s="839" t="s">
        <v>2477</v>
      </c>
      <c r="G373" s="825" t="s">
        <v>2488</v>
      </c>
      <c r="H373" s="825" t="s">
        <v>2489</v>
      </c>
      <c r="I373" s="831">
        <v>470.69000244140625</v>
      </c>
      <c r="J373" s="831">
        <v>20</v>
      </c>
      <c r="K373" s="832">
        <v>9413.7998046875</v>
      </c>
    </row>
    <row r="374" spans="1:11" ht="14.45" customHeight="1" x14ac:dyDescent="0.2">
      <c r="A374" s="821" t="s">
        <v>582</v>
      </c>
      <c r="B374" s="822" t="s">
        <v>583</v>
      </c>
      <c r="C374" s="825" t="s">
        <v>607</v>
      </c>
      <c r="D374" s="839" t="s">
        <v>608</v>
      </c>
      <c r="E374" s="825" t="s">
        <v>2476</v>
      </c>
      <c r="F374" s="839" t="s">
        <v>2477</v>
      </c>
      <c r="G374" s="825" t="s">
        <v>2490</v>
      </c>
      <c r="H374" s="825" t="s">
        <v>2491</v>
      </c>
      <c r="I374" s="831">
        <v>3369.3999720982142</v>
      </c>
      <c r="J374" s="831">
        <v>40</v>
      </c>
      <c r="K374" s="832">
        <v>135775.3056640625</v>
      </c>
    </row>
    <row r="375" spans="1:11" ht="14.45" customHeight="1" x14ac:dyDescent="0.2">
      <c r="A375" s="821" t="s">
        <v>582</v>
      </c>
      <c r="B375" s="822" t="s">
        <v>583</v>
      </c>
      <c r="C375" s="825" t="s">
        <v>607</v>
      </c>
      <c r="D375" s="839" t="s">
        <v>608</v>
      </c>
      <c r="E375" s="825" t="s">
        <v>2476</v>
      </c>
      <c r="F375" s="839" t="s">
        <v>2477</v>
      </c>
      <c r="G375" s="825" t="s">
        <v>2492</v>
      </c>
      <c r="H375" s="825" t="s">
        <v>2493</v>
      </c>
      <c r="I375" s="831">
        <v>663.05001220703127</v>
      </c>
      <c r="J375" s="831">
        <v>30</v>
      </c>
      <c r="K375" s="832">
        <v>19891.580078125</v>
      </c>
    </row>
    <row r="376" spans="1:11" ht="14.45" customHeight="1" x14ac:dyDescent="0.2">
      <c r="A376" s="821" t="s">
        <v>582</v>
      </c>
      <c r="B376" s="822" t="s">
        <v>583</v>
      </c>
      <c r="C376" s="825" t="s">
        <v>607</v>
      </c>
      <c r="D376" s="839" t="s">
        <v>608</v>
      </c>
      <c r="E376" s="825" t="s">
        <v>2476</v>
      </c>
      <c r="F376" s="839" t="s">
        <v>2477</v>
      </c>
      <c r="G376" s="825" t="s">
        <v>2494</v>
      </c>
      <c r="H376" s="825" t="s">
        <v>2495</v>
      </c>
      <c r="I376" s="831">
        <v>399.29998779296875</v>
      </c>
      <c r="J376" s="831">
        <v>20</v>
      </c>
      <c r="K376" s="832">
        <v>7986</v>
      </c>
    </row>
    <row r="377" spans="1:11" ht="14.45" customHeight="1" thickBot="1" x14ac:dyDescent="0.25">
      <c r="A377" s="813" t="s">
        <v>582</v>
      </c>
      <c r="B377" s="814" t="s">
        <v>583</v>
      </c>
      <c r="C377" s="817" t="s">
        <v>607</v>
      </c>
      <c r="D377" s="840" t="s">
        <v>608</v>
      </c>
      <c r="E377" s="817" t="s">
        <v>2476</v>
      </c>
      <c r="F377" s="840" t="s">
        <v>2477</v>
      </c>
      <c r="G377" s="817" t="s">
        <v>2496</v>
      </c>
      <c r="H377" s="817" t="s">
        <v>2497</v>
      </c>
      <c r="I377" s="833">
        <v>5832.2001953125</v>
      </c>
      <c r="J377" s="833">
        <v>2</v>
      </c>
      <c r="K377" s="834">
        <v>11664.400390625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4F25374-94D3-474A-BC28-77978FEB16C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71.201374999999999</v>
      </c>
      <c r="D6" s="491"/>
      <c r="E6" s="491"/>
      <c r="F6" s="490"/>
      <c r="G6" s="492">
        <f ca="1">SUM(Tabulka[05 h_vram])/2</f>
        <v>120564.56</v>
      </c>
      <c r="H6" s="491">
        <f ca="1">SUM(Tabulka[06 h_naduv])/2</f>
        <v>6143.3600000000006</v>
      </c>
      <c r="I6" s="491">
        <f ca="1">SUM(Tabulka[07 h_nadzk])/2</f>
        <v>5814.92</v>
      </c>
      <c r="J6" s="490">
        <f ca="1">SUM(Tabulka[08 h_oon])/2</f>
        <v>440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3232957</v>
      </c>
      <c r="N6" s="491">
        <f ca="1">SUM(Tabulka[12 m_oc])/2</f>
        <v>3232957</v>
      </c>
      <c r="O6" s="490">
        <f ca="1">SUM(Tabulka[13 m_sk])/2</f>
        <v>56890830</v>
      </c>
      <c r="P6" s="489">
        <f ca="1">SUM(Tabulka[14_vzsk])/2</f>
        <v>12625</v>
      </c>
      <c r="Q6" s="489">
        <f ca="1">SUM(Tabulka[15_vzpl])/2</f>
        <v>7905.6695992179866</v>
      </c>
      <c r="R6" s="488">
        <f ca="1">IF(Q6=0,0,P6/Q6)</f>
        <v>1.5969551777434312</v>
      </c>
      <c r="S6" s="487">
        <f ca="1">Q6-P6</f>
        <v>-4719.3304007820134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10.763875000000001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17692.8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3168.5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1189438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1189438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13468342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2489.0029325513196</v>
      </c>
      <c r="R8" s="471">
        <f ca="1">IF(Tabulka[[#This Row],[15_vzpl]]=0,"",Tabulka[[#This Row],[14_vzsk]]/Tabulka[[#This Row],[15_vzpl]])</f>
        <v>5.0723122238586154</v>
      </c>
      <c r="S8" s="470">
        <f ca="1">IF(Tabulka[[#This Row],[15_vzpl]]-Tabulka[[#This Row],[14_vzsk]]=0,"",Tabulka[[#This Row],[15_vzpl]]-Tabulka[[#This Row],[14_vzsk]])</f>
        <v>-10135.997067448679</v>
      </c>
    </row>
    <row r="9" spans="1:19" x14ac:dyDescent="0.25">
      <c r="A9" s="469">
        <v>99</v>
      </c>
      <c r="B9" s="468" t="s">
        <v>2514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1.1833333333333331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458.7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87830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87830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1167670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2489.0029325513196</v>
      </c>
      <c r="R9" s="471">
        <f ca="1">IF(Tabulka[[#This Row],[15_vzpl]]=0,"",Tabulka[[#This Row],[14_vzsk]]/Tabulka[[#This Row],[15_vzpl]])</f>
        <v>5.0723122238586154</v>
      </c>
      <c r="S9" s="470">
        <f ca="1">IF(Tabulka[[#This Row],[15_vzpl]]-Tabulka[[#This Row],[14_vzsk]]=0,"",Tabulka[[#This Row],[15_vzpl]]-Tabulka[[#This Row],[14_vzsk]])</f>
        <v>-10135.997067448679</v>
      </c>
    </row>
    <row r="10" spans="1:19" x14ac:dyDescent="0.25">
      <c r="A10" s="469">
        <v>100</v>
      </c>
      <c r="B10" s="468" t="s">
        <v>2515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965883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2516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8.7472083333333313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13939.199999999999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2460.5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1101608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1101608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11334789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2499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59.4375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100951.76000000001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2974.8599999999997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5244.42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2020063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2020063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42964961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5416.666666666667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5416.666666666667</v>
      </c>
    </row>
    <row r="13" spans="1:19" x14ac:dyDescent="0.25">
      <c r="A13" s="469">
        <v>303</v>
      </c>
      <c r="B13" s="468" t="s">
        <v>2517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0.85416666666666663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1581.75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72.25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466801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5416.666666666667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5416.666666666667</v>
      </c>
    </row>
    <row r="14" spans="1:19" x14ac:dyDescent="0.25">
      <c r="A14" s="469">
        <v>306</v>
      </c>
      <c r="B14" s="468" t="s">
        <v>2518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10.583333333333334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16549.63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621.6099999999999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464.28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275305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275305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6169176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307</v>
      </c>
      <c r="B15" s="468" t="s">
        <v>2519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14841.21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682.79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355946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355946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6862213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309</v>
      </c>
      <c r="B16" s="468" t="s">
        <v>2520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1.0625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693841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310</v>
      </c>
      <c r="B17" s="468" t="s">
        <v>2521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34.3125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58807.17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3929.1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1224586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1224586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27079174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2522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86989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86989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1693756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2500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457527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2523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23456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457527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BAB642A-69F9-4FCD-8EEE-A7F305A8114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2513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10.561299999999999</v>
      </c>
      <c r="F4" s="498"/>
      <c r="G4" s="498"/>
      <c r="H4" s="498"/>
      <c r="I4" s="498">
        <v>1684</v>
      </c>
      <c r="J4" s="498">
        <v>256</v>
      </c>
      <c r="K4" s="498">
        <v>23</v>
      </c>
      <c r="L4" s="498">
        <v>23</v>
      </c>
      <c r="M4" s="498"/>
      <c r="N4" s="498"/>
      <c r="O4" s="498"/>
      <c r="P4" s="498"/>
      <c r="Q4" s="498">
        <v>923048</v>
      </c>
      <c r="R4" s="498">
        <v>12625</v>
      </c>
      <c r="S4" s="498">
        <v>2489.0029325513196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176</v>
      </c>
      <c r="J5">
        <v>36</v>
      </c>
      <c r="Q5">
        <v>65331</v>
      </c>
      <c r="R5">
        <v>12625</v>
      </c>
      <c r="S5">
        <v>2489.0029325513196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44</v>
      </c>
      <c r="L6">
        <v>11.5</v>
      </c>
      <c r="Q6">
        <v>78256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8.5612999999999992</v>
      </c>
      <c r="I7">
        <v>1324</v>
      </c>
      <c r="J7">
        <v>176</v>
      </c>
      <c r="K7">
        <v>23</v>
      </c>
      <c r="L7">
        <v>11.5</v>
      </c>
      <c r="Q7">
        <v>779461</v>
      </c>
    </row>
    <row r="8" spans="1:19" x14ac:dyDescent="0.25">
      <c r="A8" s="505" t="s">
        <v>215</v>
      </c>
      <c r="B8" s="504">
        <v>5</v>
      </c>
      <c r="C8">
        <v>1</v>
      </c>
      <c r="D8" t="s">
        <v>2499</v>
      </c>
      <c r="E8">
        <v>59.75</v>
      </c>
      <c r="I8">
        <v>8900</v>
      </c>
      <c r="J8">
        <v>68</v>
      </c>
      <c r="K8">
        <v>28</v>
      </c>
      <c r="O8">
        <v>12444</v>
      </c>
      <c r="P8">
        <v>12444</v>
      </c>
      <c r="Q8">
        <v>2907963</v>
      </c>
      <c r="S8">
        <v>5416.666666666667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0.5</v>
      </c>
      <c r="I9">
        <v>84</v>
      </c>
      <c r="Q9">
        <v>18639</v>
      </c>
      <c r="S9">
        <v>5416.666666666667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306</v>
      </c>
      <c r="E10">
        <v>11.5</v>
      </c>
      <c r="I10">
        <v>1632</v>
      </c>
      <c r="J10">
        <v>12</v>
      </c>
      <c r="O10">
        <v>860</v>
      </c>
      <c r="P10">
        <v>860</v>
      </c>
      <c r="Q10">
        <v>466996</v>
      </c>
    </row>
    <row r="11" spans="1:19" x14ac:dyDescent="0.25">
      <c r="A11" s="503" t="s">
        <v>218</v>
      </c>
      <c r="B11" s="502">
        <v>8</v>
      </c>
      <c r="C11">
        <v>1</v>
      </c>
      <c r="D11">
        <v>307</v>
      </c>
      <c r="E11">
        <v>8.5</v>
      </c>
      <c r="I11">
        <v>976</v>
      </c>
      <c r="O11">
        <v>1520</v>
      </c>
      <c r="P11">
        <v>1520</v>
      </c>
      <c r="Q11">
        <v>463804</v>
      </c>
    </row>
    <row r="12" spans="1:19" x14ac:dyDescent="0.25">
      <c r="A12" s="505" t="s">
        <v>219</v>
      </c>
      <c r="B12" s="504">
        <v>9</v>
      </c>
      <c r="C12">
        <v>1</v>
      </c>
      <c r="D12">
        <v>309</v>
      </c>
      <c r="E12">
        <v>1</v>
      </c>
      <c r="I12">
        <v>152</v>
      </c>
      <c r="J12">
        <v>30</v>
      </c>
      <c r="Q12">
        <v>55112</v>
      </c>
    </row>
    <row r="13" spans="1:19" x14ac:dyDescent="0.25">
      <c r="A13" s="503" t="s">
        <v>220</v>
      </c>
      <c r="B13" s="502">
        <v>10</v>
      </c>
      <c r="C13">
        <v>1</v>
      </c>
      <c r="D13">
        <v>310</v>
      </c>
      <c r="E13">
        <v>34.25</v>
      </c>
      <c r="I13">
        <v>5360</v>
      </c>
      <c r="K13">
        <v>28</v>
      </c>
      <c r="O13">
        <v>10064</v>
      </c>
      <c r="P13">
        <v>10064</v>
      </c>
      <c r="Q13">
        <v>1795226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4</v>
      </c>
      <c r="I14">
        <v>696</v>
      </c>
      <c r="J14">
        <v>26</v>
      </c>
      <c r="Q14">
        <v>108186</v>
      </c>
    </row>
    <row r="15" spans="1:19" x14ac:dyDescent="0.25">
      <c r="A15" s="503" t="s">
        <v>222</v>
      </c>
      <c r="B15" s="502">
        <v>12</v>
      </c>
      <c r="C15">
        <v>1</v>
      </c>
      <c r="D15" t="s">
        <v>2500</v>
      </c>
      <c r="E15">
        <v>1</v>
      </c>
      <c r="I15">
        <v>184</v>
      </c>
      <c r="Q15">
        <v>31410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1</v>
      </c>
      <c r="I16">
        <v>184</v>
      </c>
      <c r="Q16">
        <v>31410</v>
      </c>
    </row>
    <row r="17" spans="3:19" x14ac:dyDescent="0.25">
      <c r="C17" t="s">
        <v>2501</v>
      </c>
      <c r="E17">
        <v>71.311300000000003</v>
      </c>
      <c r="I17">
        <v>10768</v>
      </c>
      <c r="J17">
        <v>324</v>
      </c>
      <c r="K17">
        <v>51</v>
      </c>
      <c r="L17">
        <v>23</v>
      </c>
      <c r="O17">
        <v>12444</v>
      </c>
      <c r="P17">
        <v>12444</v>
      </c>
      <c r="Q17">
        <v>3862421</v>
      </c>
      <c r="R17">
        <v>12625</v>
      </c>
      <c r="S17">
        <v>7905.6695992179866</v>
      </c>
    </row>
    <row r="18" spans="3:19" x14ac:dyDescent="0.25">
      <c r="C18">
        <v>2</v>
      </c>
      <c r="D18" t="s">
        <v>266</v>
      </c>
      <c r="E18">
        <v>10.7349</v>
      </c>
      <c r="I18">
        <v>1464</v>
      </c>
      <c r="J18">
        <v>255</v>
      </c>
      <c r="K18">
        <v>35.5</v>
      </c>
      <c r="L18">
        <v>23</v>
      </c>
      <c r="O18">
        <v>41508</v>
      </c>
      <c r="P18">
        <v>41508</v>
      </c>
      <c r="Q18">
        <v>992704</v>
      </c>
    </row>
    <row r="19" spans="3:19" x14ac:dyDescent="0.25">
      <c r="C19">
        <v>2</v>
      </c>
      <c r="D19">
        <v>99</v>
      </c>
      <c r="E19">
        <v>1.2</v>
      </c>
      <c r="I19">
        <v>192</v>
      </c>
      <c r="J19">
        <v>20</v>
      </c>
      <c r="K19">
        <v>24</v>
      </c>
      <c r="O19">
        <v>5186</v>
      </c>
      <c r="P19">
        <v>5186</v>
      </c>
      <c r="Q19">
        <v>78417</v>
      </c>
    </row>
    <row r="20" spans="3:19" x14ac:dyDescent="0.25">
      <c r="C20">
        <v>2</v>
      </c>
      <c r="D20">
        <v>100</v>
      </c>
      <c r="E20">
        <v>1</v>
      </c>
      <c r="I20">
        <v>160</v>
      </c>
      <c r="J20">
        <v>42</v>
      </c>
      <c r="Q20">
        <v>79717</v>
      </c>
    </row>
    <row r="21" spans="3:19" x14ac:dyDescent="0.25">
      <c r="C21">
        <v>2</v>
      </c>
      <c r="D21">
        <v>101</v>
      </c>
      <c r="E21">
        <v>8.5349000000000004</v>
      </c>
      <c r="I21">
        <v>1112</v>
      </c>
      <c r="J21">
        <v>193</v>
      </c>
      <c r="K21">
        <v>11.5</v>
      </c>
      <c r="L21">
        <v>23</v>
      </c>
      <c r="O21">
        <v>36322</v>
      </c>
      <c r="P21">
        <v>36322</v>
      </c>
      <c r="Q21">
        <v>834570</v>
      </c>
    </row>
    <row r="22" spans="3:19" x14ac:dyDescent="0.25">
      <c r="C22">
        <v>2</v>
      </c>
      <c r="D22" t="s">
        <v>2499</v>
      </c>
      <c r="E22">
        <v>59.75</v>
      </c>
      <c r="I22">
        <v>7950.93</v>
      </c>
      <c r="J22">
        <v>104.75</v>
      </c>
      <c r="K22">
        <v>305</v>
      </c>
      <c r="O22">
        <v>36344</v>
      </c>
      <c r="P22">
        <v>36344</v>
      </c>
      <c r="Q22">
        <v>2891587</v>
      </c>
    </row>
    <row r="23" spans="3:19" x14ac:dyDescent="0.25">
      <c r="C23">
        <v>2</v>
      </c>
      <c r="D23">
        <v>303</v>
      </c>
      <c r="E23">
        <v>0.5</v>
      </c>
      <c r="I23">
        <v>72</v>
      </c>
      <c r="K23">
        <v>10</v>
      </c>
      <c r="Q23">
        <v>22947</v>
      </c>
    </row>
    <row r="24" spans="3:19" x14ac:dyDescent="0.25">
      <c r="C24">
        <v>2</v>
      </c>
      <c r="D24">
        <v>306</v>
      </c>
      <c r="E24">
        <v>11.5</v>
      </c>
      <c r="I24">
        <v>1386.9299999999998</v>
      </c>
      <c r="J24">
        <v>15</v>
      </c>
      <c r="K24">
        <v>50</v>
      </c>
      <c r="O24">
        <v>4638</v>
      </c>
      <c r="P24">
        <v>4638</v>
      </c>
      <c r="Q24">
        <v>418053</v>
      </c>
    </row>
    <row r="25" spans="3:19" x14ac:dyDescent="0.25">
      <c r="C25">
        <v>2</v>
      </c>
      <c r="D25">
        <v>307</v>
      </c>
      <c r="E25">
        <v>8.5</v>
      </c>
      <c r="I25">
        <v>1184</v>
      </c>
      <c r="K25">
        <v>20</v>
      </c>
      <c r="O25">
        <v>1158</v>
      </c>
      <c r="P25">
        <v>1158</v>
      </c>
      <c r="Q25">
        <v>445080</v>
      </c>
    </row>
    <row r="26" spans="3:19" x14ac:dyDescent="0.25">
      <c r="C26">
        <v>2</v>
      </c>
      <c r="D26">
        <v>309</v>
      </c>
      <c r="E26">
        <v>1</v>
      </c>
      <c r="I26">
        <v>144</v>
      </c>
      <c r="J26">
        <v>25</v>
      </c>
      <c r="O26">
        <v>2272</v>
      </c>
      <c r="P26">
        <v>2272</v>
      </c>
      <c r="Q26">
        <v>52877</v>
      </c>
    </row>
    <row r="27" spans="3:19" x14ac:dyDescent="0.25">
      <c r="C27">
        <v>2</v>
      </c>
      <c r="D27">
        <v>310</v>
      </c>
      <c r="E27">
        <v>34.25</v>
      </c>
      <c r="I27">
        <v>4540</v>
      </c>
      <c r="J27">
        <v>29.75</v>
      </c>
      <c r="K27">
        <v>225</v>
      </c>
      <c r="O27">
        <v>28276</v>
      </c>
      <c r="P27">
        <v>28276</v>
      </c>
      <c r="Q27">
        <v>1842771</v>
      </c>
    </row>
    <row r="28" spans="3:19" x14ac:dyDescent="0.25">
      <c r="C28">
        <v>2</v>
      </c>
      <c r="D28">
        <v>642</v>
      </c>
      <c r="E28">
        <v>4</v>
      </c>
      <c r="I28">
        <v>624</v>
      </c>
      <c r="J28">
        <v>35</v>
      </c>
      <c r="Q28">
        <v>109859</v>
      </c>
    </row>
    <row r="29" spans="3:19" x14ac:dyDescent="0.25">
      <c r="C29">
        <v>2</v>
      </c>
      <c r="D29" t="s">
        <v>2500</v>
      </c>
      <c r="E29">
        <v>1</v>
      </c>
      <c r="I29">
        <v>144</v>
      </c>
      <c r="Q29">
        <v>31163</v>
      </c>
    </row>
    <row r="30" spans="3:19" x14ac:dyDescent="0.25">
      <c r="C30">
        <v>2</v>
      </c>
      <c r="D30">
        <v>30</v>
      </c>
      <c r="E30">
        <v>1</v>
      </c>
      <c r="I30">
        <v>144</v>
      </c>
      <c r="Q30">
        <v>31163</v>
      </c>
    </row>
    <row r="31" spans="3:19" x14ac:dyDescent="0.25">
      <c r="C31" t="s">
        <v>2502</v>
      </c>
      <c r="E31">
        <v>71.484899999999996</v>
      </c>
      <c r="I31">
        <v>9558.93</v>
      </c>
      <c r="J31">
        <v>359.75</v>
      </c>
      <c r="K31">
        <v>340.5</v>
      </c>
      <c r="L31">
        <v>23</v>
      </c>
      <c r="O31">
        <v>77852</v>
      </c>
      <c r="P31">
        <v>77852</v>
      </c>
      <c r="Q31">
        <v>3915454</v>
      </c>
    </row>
    <row r="32" spans="3:19" x14ac:dyDescent="0.25">
      <c r="C32">
        <v>3</v>
      </c>
      <c r="D32" t="s">
        <v>266</v>
      </c>
      <c r="E32">
        <v>10.7241</v>
      </c>
      <c r="I32">
        <v>1563.2</v>
      </c>
      <c r="J32">
        <v>196</v>
      </c>
      <c r="K32">
        <v>28.3</v>
      </c>
      <c r="L32">
        <v>23</v>
      </c>
      <c r="O32">
        <v>18448</v>
      </c>
      <c r="P32">
        <v>18448</v>
      </c>
      <c r="Q32">
        <v>918415</v>
      </c>
    </row>
    <row r="33" spans="3:17" x14ac:dyDescent="0.25">
      <c r="C33">
        <v>3</v>
      </c>
      <c r="D33">
        <v>99</v>
      </c>
      <c r="E33">
        <v>1.2</v>
      </c>
      <c r="I33">
        <v>203.2</v>
      </c>
      <c r="K33">
        <v>16.8</v>
      </c>
      <c r="O33">
        <v>2306</v>
      </c>
      <c r="P33">
        <v>2306</v>
      </c>
      <c r="Q33">
        <v>66900</v>
      </c>
    </row>
    <row r="34" spans="3:17" x14ac:dyDescent="0.25">
      <c r="C34">
        <v>3</v>
      </c>
      <c r="D34">
        <v>100</v>
      </c>
      <c r="E34">
        <v>1</v>
      </c>
      <c r="I34">
        <v>160</v>
      </c>
      <c r="J34">
        <v>44</v>
      </c>
      <c r="L34">
        <v>11.5</v>
      </c>
      <c r="Q34">
        <v>81301</v>
      </c>
    </row>
    <row r="35" spans="3:17" x14ac:dyDescent="0.25">
      <c r="C35">
        <v>3</v>
      </c>
      <c r="D35">
        <v>101</v>
      </c>
      <c r="E35">
        <v>8.5241000000000007</v>
      </c>
      <c r="I35">
        <v>1200</v>
      </c>
      <c r="J35">
        <v>152</v>
      </c>
      <c r="K35">
        <v>11.5</v>
      </c>
      <c r="L35">
        <v>11.5</v>
      </c>
      <c r="O35">
        <v>16142</v>
      </c>
      <c r="P35">
        <v>16142</v>
      </c>
      <c r="Q35">
        <v>770214</v>
      </c>
    </row>
    <row r="36" spans="3:17" x14ac:dyDescent="0.25">
      <c r="C36">
        <v>3</v>
      </c>
      <c r="D36" t="s">
        <v>2499</v>
      </c>
      <c r="E36">
        <v>58.75</v>
      </c>
      <c r="I36">
        <v>8833.75</v>
      </c>
      <c r="J36">
        <v>111.25</v>
      </c>
      <c r="K36">
        <v>113</v>
      </c>
      <c r="O36">
        <v>28330</v>
      </c>
      <c r="P36">
        <v>28330</v>
      </c>
      <c r="Q36">
        <v>2803251</v>
      </c>
    </row>
    <row r="37" spans="3:17" x14ac:dyDescent="0.25">
      <c r="C37">
        <v>3</v>
      </c>
      <c r="D37">
        <v>303</v>
      </c>
      <c r="E37">
        <v>0.5</v>
      </c>
      <c r="I37">
        <v>87.75</v>
      </c>
      <c r="O37">
        <v>1500</v>
      </c>
      <c r="P37">
        <v>1500</v>
      </c>
      <c r="Q37">
        <v>19785</v>
      </c>
    </row>
    <row r="38" spans="3:17" x14ac:dyDescent="0.25">
      <c r="C38">
        <v>3</v>
      </c>
      <c r="D38">
        <v>306</v>
      </c>
      <c r="E38">
        <v>10.5</v>
      </c>
      <c r="I38">
        <v>1278</v>
      </c>
      <c r="J38">
        <v>10</v>
      </c>
      <c r="K38">
        <v>25</v>
      </c>
      <c r="O38">
        <v>8426</v>
      </c>
      <c r="P38">
        <v>8426</v>
      </c>
      <c r="Q38">
        <v>398868</v>
      </c>
    </row>
    <row r="39" spans="3:17" x14ac:dyDescent="0.25">
      <c r="C39">
        <v>3</v>
      </c>
      <c r="D39">
        <v>307</v>
      </c>
      <c r="E39">
        <v>8.5</v>
      </c>
      <c r="I39">
        <v>1372</v>
      </c>
      <c r="J39">
        <v>30.25</v>
      </c>
      <c r="K39">
        <v>25</v>
      </c>
      <c r="O39">
        <v>6952</v>
      </c>
      <c r="P39">
        <v>6952</v>
      </c>
      <c r="Q39">
        <v>488174</v>
      </c>
    </row>
    <row r="40" spans="3:17" x14ac:dyDescent="0.25">
      <c r="C40">
        <v>3</v>
      </c>
      <c r="D40">
        <v>309</v>
      </c>
      <c r="E40">
        <v>1</v>
      </c>
      <c r="I40">
        <v>176</v>
      </c>
      <c r="J40">
        <v>12</v>
      </c>
      <c r="Q40">
        <v>45611</v>
      </c>
    </row>
    <row r="41" spans="3:17" x14ac:dyDescent="0.25">
      <c r="C41">
        <v>3</v>
      </c>
      <c r="D41">
        <v>310</v>
      </c>
      <c r="E41">
        <v>34.25</v>
      </c>
      <c r="I41">
        <v>5232</v>
      </c>
      <c r="K41">
        <v>63</v>
      </c>
      <c r="O41">
        <v>11452</v>
      </c>
      <c r="P41">
        <v>11452</v>
      </c>
      <c r="Q41">
        <v>1737554</v>
      </c>
    </row>
    <row r="42" spans="3:17" x14ac:dyDescent="0.25">
      <c r="C42">
        <v>3</v>
      </c>
      <c r="D42">
        <v>642</v>
      </c>
      <c r="E42">
        <v>4</v>
      </c>
      <c r="I42">
        <v>688</v>
      </c>
      <c r="J42">
        <v>59</v>
      </c>
      <c r="Q42">
        <v>113259</v>
      </c>
    </row>
    <row r="43" spans="3:17" x14ac:dyDescent="0.25">
      <c r="C43">
        <v>3</v>
      </c>
      <c r="D43" t="s">
        <v>2500</v>
      </c>
      <c r="E43">
        <v>1</v>
      </c>
      <c r="I43">
        <v>176</v>
      </c>
      <c r="Q43">
        <v>31410</v>
      </c>
    </row>
    <row r="44" spans="3:17" x14ac:dyDescent="0.25">
      <c r="C44">
        <v>3</v>
      </c>
      <c r="D44">
        <v>30</v>
      </c>
      <c r="E44">
        <v>1</v>
      </c>
      <c r="I44">
        <v>176</v>
      </c>
      <c r="Q44">
        <v>31410</v>
      </c>
    </row>
    <row r="45" spans="3:17" x14ac:dyDescent="0.25">
      <c r="C45" t="s">
        <v>2503</v>
      </c>
      <c r="E45">
        <v>70.474099999999993</v>
      </c>
      <c r="I45">
        <v>10572.95</v>
      </c>
      <c r="J45">
        <v>307.25</v>
      </c>
      <c r="K45">
        <v>141.30000000000001</v>
      </c>
      <c r="L45">
        <v>23</v>
      </c>
      <c r="O45">
        <v>46778</v>
      </c>
      <c r="P45">
        <v>46778</v>
      </c>
      <c r="Q45">
        <v>3753076</v>
      </c>
    </row>
    <row r="46" spans="3:17" x14ac:dyDescent="0.25">
      <c r="C46">
        <v>4</v>
      </c>
      <c r="D46" t="s">
        <v>266</v>
      </c>
      <c r="E46">
        <v>10.7636</v>
      </c>
      <c r="I46">
        <v>1655.2</v>
      </c>
      <c r="J46">
        <v>232</v>
      </c>
      <c r="K46">
        <v>59.8</v>
      </c>
      <c r="L46">
        <v>11.5</v>
      </c>
      <c r="O46">
        <v>59384</v>
      </c>
      <c r="P46">
        <v>59384</v>
      </c>
      <c r="Q46">
        <v>990822</v>
      </c>
    </row>
    <row r="47" spans="3:17" x14ac:dyDescent="0.25">
      <c r="C47">
        <v>4</v>
      </c>
      <c r="D47">
        <v>99</v>
      </c>
      <c r="E47">
        <v>1.2</v>
      </c>
      <c r="I47">
        <v>211.2</v>
      </c>
      <c r="J47">
        <v>16</v>
      </c>
      <c r="K47">
        <v>36.799999999999997</v>
      </c>
      <c r="O47">
        <v>5010</v>
      </c>
      <c r="P47">
        <v>5010</v>
      </c>
      <c r="Q47">
        <v>82129</v>
      </c>
    </row>
    <row r="48" spans="3:17" x14ac:dyDescent="0.25">
      <c r="C48">
        <v>4</v>
      </c>
      <c r="D48">
        <v>100</v>
      </c>
      <c r="E48">
        <v>1</v>
      </c>
      <c r="I48">
        <v>160</v>
      </c>
      <c r="J48">
        <v>44</v>
      </c>
      <c r="Q48">
        <v>84762</v>
      </c>
    </row>
    <row r="49" spans="3:17" x14ac:dyDescent="0.25">
      <c r="C49">
        <v>4</v>
      </c>
      <c r="D49">
        <v>101</v>
      </c>
      <c r="E49">
        <v>8.563600000000001</v>
      </c>
      <c r="I49">
        <v>1284</v>
      </c>
      <c r="J49">
        <v>172</v>
      </c>
      <c r="K49">
        <v>23</v>
      </c>
      <c r="L49">
        <v>11.5</v>
      </c>
      <c r="O49">
        <v>54374</v>
      </c>
      <c r="P49">
        <v>54374</v>
      </c>
      <c r="Q49">
        <v>823931</v>
      </c>
    </row>
    <row r="50" spans="3:17" x14ac:dyDescent="0.25">
      <c r="C50">
        <v>4</v>
      </c>
      <c r="D50" t="s">
        <v>2499</v>
      </c>
      <c r="E50">
        <v>60</v>
      </c>
      <c r="I50">
        <v>8692</v>
      </c>
      <c r="J50">
        <v>138.75</v>
      </c>
      <c r="K50">
        <v>261.5</v>
      </c>
      <c r="O50">
        <v>22252</v>
      </c>
      <c r="P50">
        <v>22252</v>
      </c>
      <c r="Q50">
        <v>2960939</v>
      </c>
    </row>
    <row r="51" spans="3:17" x14ac:dyDescent="0.25">
      <c r="C51">
        <v>4</v>
      </c>
      <c r="D51">
        <v>303</v>
      </c>
      <c r="E51">
        <v>0.75</v>
      </c>
      <c r="I51">
        <v>132</v>
      </c>
      <c r="K51">
        <v>36.25</v>
      </c>
      <c r="O51">
        <v>1989</v>
      </c>
      <c r="P51">
        <v>1989</v>
      </c>
      <c r="Q51">
        <v>35334</v>
      </c>
    </row>
    <row r="52" spans="3:17" x14ac:dyDescent="0.25">
      <c r="C52">
        <v>4</v>
      </c>
      <c r="D52">
        <v>306</v>
      </c>
      <c r="E52">
        <v>10.5</v>
      </c>
      <c r="I52">
        <v>1368</v>
      </c>
      <c r="J52">
        <v>42</v>
      </c>
      <c r="K52">
        <v>70</v>
      </c>
      <c r="O52">
        <v>6717</v>
      </c>
      <c r="P52">
        <v>6717</v>
      </c>
      <c r="Q52">
        <v>443871</v>
      </c>
    </row>
    <row r="53" spans="3:17" x14ac:dyDescent="0.25">
      <c r="C53">
        <v>4</v>
      </c>
      <c r="D53">
        <v>307</v>
      </c>
      <c r="E53">
        <v>8.5</v>
      </c>
      <c r="I53">
        <v>1312</v>
      </c>
      <c r="J53">
        <v>22.5</v>
      </c>
      <c r="K53">
        <v>20</v>
      </c>
      <c r="O53">
        <v>1425</v>
      </c>
      <c r="P53">
        <v>1425</v>
      </c>
      <c r="Q53">
        <v>477722</v>
      </c>
    </row>
    <row r="54" spans="3:17" x14ac:dyDescent="0.25">
      <c r="C54">
        <v>4</v>
      </c>
      <c r="D54">
        <v>309</v>
      </c>
      <c r="E54">
        <v>1</v>
      </c>
      <c r="I54">
        <v>176</v>
      </c>
      <c r="Q54">
        <v>41672</v>
      </c>
    </row>
    <row r="55" spans="3:17" x14ac:dyDescent="0.25">
      <c r="C55">
        <v>4</v>
      </c>
      <c r="D55">
        <v>310</v>
      </c>
      <c r="E55">
        <v>35.25</v>
      </c>
      <c r="I55">
        <v>5120</v>
      </c>
      <c r="J55">
        <v>49.25</v>
      </c>
      <c r="K55">
        <v>135.25</v>
      </c>
      <c r="O55">
        <v>12121</v>
      </c>
      <c r="P55">
        <v>12121</v>
      </c>
      <c r="Q55">
        <v>1863082</v>
      </c>
    </row>
    <row r="56" spans="3:17" x14ac:dyDescent="0.25">
      <c r="C56">
        <v>4</v>
      </c>
      <c r="D56">
        <v>642</v>
      </c>
      <c r="E56">
        <v>4</v>
      </c>
      <c r="I56">
        <v>584</v>
      </c>
      <c r="J56">
        <v>25</v>
      </c>
      <c r="Q56">
        <v>99258</v>
      </c>
    </row>
    <row r="57" spans="3:17" x14ac:dyDescent="0.25">
      <c r="C57">
        <v>4</v>
      </c>
      <c r="D57" t="s">
        <v>2500</v>
      </c>
      <c r="E57">
        <v>1</v>
      </c>
      <c r="I57">
        <v>176</v>
      </c>
      <c r="Q57">
        <v>34420</v>
      </c>
    </row>
    <row r="58" spans="3:17" x14ac:dyDescent="0.25">
      <c r="C58">
        <v>4</v>
      </c>
      <c r="D58">
        <v>30</v>
      </c>
      <c r="E58">
        <v>1</v>
      </c>
      <c r="I58">
        <v>176</v>
      </c>
      <c r="Q58">
        <v>34420</v>
      </c>
    </row>
    <row r="59" spans="3:17" x14ac:dyDescent="0.25">
      <c r="C59" t="s">
        <v>2504</v>
      </c>
      <c r="E59">
        <v>71.763599999999997</v>
      </c>
      <c r="I59">
        <v>10523.2</v>
      </c>
      <c r="J59">
        <v>370.75</v>
      </c>
      <c r="K59">
        <v>321.3</v>
      </c>
      <c r="L59">
        <v>11.5</v>
      </c>
      <c r="O59">
        <v>81636</v>
      </c>
      <c r="P59">
        <v>81636</v>
      </c>
      <c r="Q59">
        <v>3986181</v>
      </c>
    </row>
    <row r="60" spans="3:17" x14ac:dyDescent="0.25">
      <c r="C60">
        <v>5</v>
      </c>
      <c r="D60" t="s">
        <v>266</v>
      </c>
      <c r="E60">
        <v>10.755800000000001</v>
      </c>
      <c r="I60">
        <v>1520</v>
      </c>
      <c r="J60">
        <v>332</v>
      </c>
      <c r="K60">
        <v>114.5</v>
      </c>
      <c r="L60">
        <v>38</v>
      </c>
      <c r="O60">
        <v>18448</v>
      </c>
      <c r="P60">
        <v>18448</v>
      </c>
      <c r="Q60">
        <v>1045097</v>
      </c>
    </row>
    <row r="61" spans="3:17" x14ac:dyDescent="0.25">
      <c r="C61">
        <v>5</v>
      </c>
      <c r="D61">
        <v>99</v>
      </c>
      <c r="E61">
        <v>1.2</v>
      </c>
      <c r="I61">
        <v>176</v>
      </c>
      <c r="J61">
        <v>31</v>
      </c>
      <c r="K61">
        <v>96</v>
      </c>
      <c r="O61">
        <v>2306</v>
      </c>
      <c r="P61">
        <v>2306</v>
      </c>
      <c r="Q61">
        <v>104888</v>
      </c>
    </row>
    <row r="62" spans="3:17" x14ac:dyDescent="0.25">
      <c r="C62">
        <v>5</v>
      </c>
      <c r="D62">
        <v>100</v>
      </c>
      <c r="E62">
        <v>1</v>
      </c>
      <c r="I62">
        <v>144</v>
      </c>
      <c r="J62">
        <v>60</v>
      </c>
      <c r="L62">
        <v>11.5</v>
      </c>
      <c r="Q62">
        <v>93869</v>
      </c>
    </row>
    <row r="63" spans="3:17" x14ac:dyDescent="0.25">
      <c r="C63">
        <v>5</v>
      </c>
      <c r="D63">
        <v>101</v>
      </c>
      <c r="E63">
        <v>8.5557999999999996</v>
      </c>
      <c r="I63">
        <v>1200</v>
      </c>
      <c r="J63">
        <v>241</v>
      </c>
      <c r="K63">
        <v>18.5</v>
      </c>
      <c r="L63">
        <v>26.5</v>
      </c>
      <c r="O63">
        <v>16142</v>
      </c>
      <c r="P63">
        <v>16142</v>
      </c>
      <c r="Q63">
        <v>846340</v>
      </c>
    </row>
    <row r="64" spans="3:17" x14ac:dyDescent="0.25">
      <c r="C64">
        <v>5</v>
      </c>
      <c r="D64" t="s">
        <v>2499</v>
      </c>
      <c r="E64">
        <v>59</v>
      </c>
      <c r="I64">
        <v>8922</v>
      </c>
      <c r="J64">
        <v>325.25</v>
      </c>
      <c r="K64">
        <v>689.5</v>
      </c>
      <c r="O64">
        <v>17928</v>
      </c>
      <c r="P64">
        <v>17928</v>
      </c>
      <c r="Q64">
        <v>3360915</v>
      </c>
    </row>
    <row r="65" spans="3:17" x14ac:dyDescent="0.25">
      <c r="C65">
        <v>5</v>
      </c>
      <c r="D65">
        <v>303</v>
      </c>
      <c r="E65">
        <v>0.75</v>
      </c>
      <c r="I65">
        <v>102</v>
      </c>
      <c r="K65">
        <v>8</v>
      </c>
      <c r="Q65">
        <v>29568</v>
      </c>
    </row>
    <row r="66" spans="3:17" x14ac:dyDescent="0.25">
      <c r="C66">
        <v>5</v>
      </c>
      <c r="D66">
        <v>306</v>
      </c>
      <c r="E66">
        <v>9.5</v>
      </c>
      <c r="I66">
        <v>1416</v>
      </c>
      <c r="J66">
        <v>30.5</v>
      </c>
      <c r="K66">
        <v>45</v>
      </c>
      <c r="O66">
        <v>4173</v>
      </c>
      <c r="P66">
        <v>4173</v>
      </c>
      <c r="Q66">
        <v>432323</v>
      </c>
    </row>
    <row r="67" spans="3:17" x14ac:dyDescent="0.25">
      <c r="C67">
        <v>5</v>
      </c>
      <c r="D67">
        <v>307</v>
      </c>
      <c r="E67">
        <v>8.5</v>
      </c>
      <c r="I67">
        <v>1404</v>
      </c>
      <c r="J67">
        <v>10</v>
      </c>
      <c r="K67">
        <v>55</v>
      </c>
      <c r="O67">
        <v>2085</v>
      </c>
      <c r="P67">
        <v>2085</v>
      </c>
      <c r="Q67">
        <v>516290</v>
      </c>
    </row>
    <row r="68" spans="3:17" x14ac:dyDescent="0.25">
      <c r="C68">
        <v>5</v>
      </c>
      <c r="D68">
        <v>309</v>
      </c>
      <c r="E68">
        <v>1</v>
      </c>
      <c r="I68">
        <v>168</v>
      </c>
      <c r="J68">
        <v>26.5</v>
      </c>
      <c r="Q68">
        <v>52377</v>
      </c>
    </row>
    <row r="69" spans="3:17" x14ac:dyDescent="0.25">
      <c r="C69">
        <v>5</v>
      </c>
      <c r="D69">
        <v>310</v>
      </c>
      <c r="E69">
        <v>35.25</v>
      </c>
      <c r="I69">
        <v>5176</v>
      </c>
      <c r="J69">
        <v>208.75</v>
      </c>
      <c r="K69">
        <v>581.5</v>
      </c>
      <c r="O69">
        <v>11670</v>
      </c>
      <c r="P69">
        <v>11670</v>
      </c>
      <c r="Q69">
        <v>2215384</v>
      </c>
    </row>
    <row r="70" spans="3:17" x14ac:dyDescent="0.25">
      <c r="C70">
        <v>5</v>
      </c>
      <c r="D70">
        <v>642</v>
      </c>
      <c r="E70">
        <v>4</v>
      </c>
      <c r="I70">
        <v>656</v>
      </c>
      <c r="J70">
        <v>49.5</v>
      </c>
      <c r="Q70">
        <v>114973</v>
      </c>
    </row>
    <row r="71" spans="3:17" x14ac:dyDescent="0.25">
      <c r="C71">
        <v>5</v>
      </c>
      <c r="D71" t="s">
        <v>2500</v>
      </c>
      <c r="E71">
        <v>1</v>
      </c>
      <c r="I71">
        <v>168</v>
      </c>
      <c r="Q71">
        <v>34420</v>
      </c>
    </row>
    <row r="72" spans="3:17" x14ac:dyDescent="0.25">
      <c r="C72">
        <v>5</v>
      </c>
      <c r="D72">
        <v>30</v>
      </c>
      <c r="E72">
        <v>1</v>
      </c>
      <c r="I72">
        <v>168</v>
      </c>
      <c r="Q72">
        <v>34420</v>
      </c>
    </row>
    <row r="73" spans="3:17" x14ac:dyDescent="0.25">
      <c r="C73" t="s">
        <v>2505</v>
      </c>
      <c r="E73">
        <v>70.755799999999994</v>
      </c>
      <c r="I73">
        <v>10610</v>
      </c>
      <c r="J73">
        <v>657.25</v>
      </c>
      <c r="K73">
        <v>804</v>
      </c>
      <c r="L73">
        <v>38</v>
      </c>
      <c r="O73">
        <v>36376</v>
      </c>
      <c r="P73">
        <v>36376</v>
      </c>
      <c r="Q73">
        <v>4440432</v>
      </c>
    </row>
    <row r="74" spans="3:17" x14ac:dyDescent="0.25">
      <c r="C74">
        <v>6</v>
      </c>
      <c r="D74" t="s">
        <v>266</v>
      </c>
      <c r="E74">
        <v>10.7</v>
      </c>
      <c r="I74">
        <v>1567.2</v>
      </c>
      <c r="J74">
        <v>224</v>
      </c>
      <c r="K74">
        <v>36.799999999999997</v>
      </c>
      <c r="L74">
        <v>38</v>
      </c>
      <c r="O74">
        <v>18448</v>
      </c>
      <c r="P74">
        <v>18448</v>
      </c>
      <c r="Q74">
        <v>925930</v>
      </c>
    </row>
    <row r="75" spans="3:17" x14ac:dyDescent="0.25">
      <c r="C75">
        <v>6</v>
      </c>
      <c r="D75">
        <v>99</v>
      </c>
      <c r="E75">
        <v>1.2</v>
      </c>
      <c r="I75">
        <v>211.2</v>
      </c>
      <c r="J75">
        <v>29.5</v>
      </c>
      <c r="K75">
        <v>36.799999999999997</v>
      </c>
      <c r="O75">
        <v>2306</v>
      </c>
      <c r="P75">
        <v>2306</v>
      </c>
      <c r="Q75">
        <v>83673</v>
      </c>
    </row>
    <row r="76" spans="3:17" x14ac:dyDescent="0.25">
      <c r="C76">
        <v>6</v>
      </c>
      <c r="D76">
        <v>100</v>
      </c>
      <c r="E76">
        <v>1</v>
      </c>
      <c r="I76">
        <v>176</v>
      </c>
      <c r="J76">
        <v>32</v>
      </c>
      <c r="L76">
        <v>11.5</v>
      </c>
      <c r="Q76">
        <v>75007</v>
      </c>
    </row>
    <row r="77" spans="3:17" x14ac:dyDescent="0.25">
      <c r="C77">
        <v>6</v>
      </c>
      <c r="D77">
        <v>101</v>
      </c>
      <c r="E77">
        <v>8.5</v>
      </c>
      <c r="I77">
        <v>1180</v>
      </c>
      <c r="J77">
        <v>162.5</v>
      </c>
      <c r="L77">
        <v>26.5</v>
      </c>
      <c r="O77">
        <v>16142</v>
      </c>
      <c r="P77">
        <v>16142</v>
      </c>
      <c r="Q77">
        <v>767250</v>
      </c>
    </row>
    <row r="78" spans="3:17" x14ac:dyDescent="0.25">
      <c r="C78">
        <v>6</v>
      </c>
      <c r="D78" t="s">
        <v>2499</v>
      </c>
      <c r="E78">
        <v>58.5</v>
      </c>
      <c r="I78">
        <v>7932.87</v>
      </c>
      <c r="J78">
        <v>394.57</v>
      </c>
      <c r="K78">
        <v>969</v>
      </c>
      <c r="O78">
        <v>17250</v>
      </c>
      <c r="P78">
        <v>17250</v>
      </c>
      <c r="Q78">
        <v>3207194</v>
      </c>
    </row>
    <row r="79" spans="3:17" x14ac:dyDescent="0.25">
      <c r="C79">
        <v>6</v>
      </c>
      <c r="D79">
        <v>303</v>
      </c>
      <c r="E79">
        <v>0.75</v>
      </c>
      <c r="I79">
        <v>132</v>
      </c>
      <c r="Q79">
        <v>26803</v>
      </c>
    </row>
    <row r="80" spans="3:17" x14ac:dyDescent="0.25">
      <c r="C80">
        <v>6</v>
      </c>
      <c r="D80">
        <v>306</v>
      </c>
      <c r="E80">
        <v>9.75</v>
      </c>
      <c r="I80">
        <v>1326.87</v>
      </c>
      <c r="J80">
        <v>126.32</v>
      </c>
      <c r="K80">
        <v>91.5</v>
      </c>
      <c r="Q80">
        <v>465033</v>
      </c>
    </row>
    <row r="81" spans="3:17" x14ac:dyDescent="0.25">
      <c r="C81">
        <v>6</v>
      </c>
      <c r="D81">
        <v>307</v>
      </c>
      <c r="E81">
        <v>8.5</v>
      </c>
      <c r="I81">
        <v>1080</v>
      </c>
      <c r="J81">
        <v>45.5</v>
      </c>
      <c r="K81">
        <v>106.5</v>
      </c>
      <c r="Q81">
        <v>509018</v>
      </c>
    </row>
    <row r="82" spans="3:17" x14ac:dyDescent="0.25">
      <c r="C82">
        <v>6</v>
      </c>
      <c r="D82">
        <v>309</v>
      </c>
      <c r="E82">
        <v>1</v>
      </c>
      <c r="I82">
        <v>40</v>
      </c>
      <c r="O82">
        <v>15000</v>
      </c>
      <c r="P82">
        <v>15000</v>
      </c>
      <c r="Q82">
        <v>19571</v>
      </c>
    </row>
    <row r="83" spans="3:17" x14ac:dyDescent="0.25">
      <c r="C83">
        <v>6</v>
      </c>
      <c r="D83">
        <v>310</v>
      </c>
      <c r="E83">
        <v>34.5</v>
      </c>
      <c r="I83">
        <v>4786</v>
      </c>
      <c r="J83">
        <v>189.25</v>
      </c>
      <c r="K83">
        <v>771</v>
      </c>
      <c r="O83">
        <v>2250</v>
      </c>
      <c r="P83">
        <v>2250</v>
      </c>
      <c r="Q83">
        <v>2076096</v>
      </c>
    </row>
    <row r="84" spans="3:17" x14ac:dyDescent="0.25">
      <c r="C84">
        <v>6</v>
      </c>
      <c r="D84">
        <v>642</v>
      </c>
      <c r="E84">
        <v>4</v>
      </c>
      <c r="I84">
        <v>568</v>
      </c>
      <c r="J84">
        <v>33.5</v>
      </c>
      <c r="Q84">
        <v>110673</v>
      </c>
    </row>
    <row r="85" spans="3:17" x14ac:dyDescent="0.25">
      <c r="C85">
        <v>6</v>
      </c>
      <c r="D85" t="s">
        <v>2500</v>
      </c>
      <c r="E85">
        <v>1</v>
      </c>
      <c r="I85">
        <v>168</v>
      </c>
      <c r="Q85">
        <v>34367</v>
      </c>
    </row>
    <row r="86" spans="3:17" x14ac:dyDescent="0.25">
      <c r="C86">
        <v>6</v>
      </c>
      <c r="D86">
        <v>30</v>
      </c>
      <c r="E86">
        <v>1</v>
      </c>
      <c r="I86">
        <v>168</v>
      </c>
      <c r="Q86">
        <v>34367</v>
      </c>
    </row>
    <row r="87" spans="3:17" x14ac:dyDescent="0.25">
      <c r="C87" t="s">
        <v>2506</v>
      </c>
      <c r="E87">
        <v>70.2</v>
      </c>
      <c r="I87">
        <v>9668.07</v>
      </c>
      <c r="J87">
        <v>618.56999999999994</v>
      </c>
      <c r="K87">
        <v>1005.8</v>
      </c>
      <c r="L87">
        <v>38</v>
      </c>
      <c r="O87">
        <v>35698</v>
      </c>
      <c r="P87">
        <v>35698</v>
      </c>
      <c r="Q87">
        <v>4167491</v>
      </c>
    </row>
    <row r="88" spans="3:17" x14ac:dyDescent="0.25">
      <c r="C88">
        <v>7</v>
      </c>
      <c r="D88" t="s">
        <v>266</v>
      </c>
      <c r="E88">
        <v>11.7</v>
      </c>
      <c r="I88">
        <v>1292.8</v>
      </c>
      <c r="J88">
        <v>253.5</v>
      </c>
      <c r="K88">
        <v>80.3</v>
      </c>
      <c r="L88">
        <v>34.5</v>
      </c>
      <c r="O88">
        <v>408772</v>
      </c>
      <c r="P88">
        <v>408772</v>
      </c>
      <c r="Q88">
        <v>1502197</v>
      </c>
    </row>
    <row r="89" spans="3:17" x14ac:dyDescent="0.25">
      <c r="C89">
        <v>7</v>
      </c>
      <c r="D89">
        <v>99</v>
      </c>
      <c r="E89">
        <v>1.2</v>
      </c>
      <c r="I89">
        <v>220.8</v>
      </c>
      <c r="J89">
        <v>36</v>
      </c>
      <c r="K89">
        <v>80.3</v>
      </c>
      <c r="O89">
        <v>24989</v>
      </c>
      <c r="P89">
        <v>24989</v>
      </c>
      <c r="Q89">
        <v>127607</v>
      </c>
    </row>
    <row r="90" spans="3:17" x14ac:dyDescent="0.25">
      <c r="C90">
        <v>7</v>
      </c>
      <c r="D90">
        <v>100</v>
      </c>
      <c r="E90">
        <v>1</v>
      </c>
      <c r="I90">
        <v>112</v>
      </c>
      <c r="J90">
        <v>10</v>
      </c>
      <c r="L90">
        <v>23</v>
      </c>
      <c r="Q90">
        <v>100244</v>
      </c>
    </row>
    <row r="91" spans="3:17" x14ac:dyDescent="0.25">
      <c r="C91">
        <v>7</v>
      </c>
      <c r="D91">
        <v>101</v>
      </c>
      <c r="E91">
        <v>9.5</v>
      </c>
      <c r="I91">
        <v>960</v>
      </c>
      <c r="J91">
        <v>207.5</v>
      </c>
      <c r="L91">
        <v>11.5</v>
      </c>
      <c r="O91">
        <v>383783</v>
      </c>
      <c r="P91">
        <v>383783</v>
      </c>
      <c r="Q91">
        <v>1274346</v>
      </c>
    </row>
    <row r="92" spans="3:17" x14ac:dyDescent="0.25">
      <c r="C92">
        <v>7</v>
      </c>
      <c r="D92" t="s">
        <v>2499</v>
      </c>
      <c r="E92">
        <v>58.75</v>
      </c>
      <c r="I92">
        <v>8232</v>
      </c>
      <c r="J92">
        <v>395.5</v>
      </c>
      <c r="K92">
        <v>816</v>
      </c>
      <c r="O92">
        <v>805404</v>
      </c>
      <c r="P92">
        <v>805404</v>
      </c>
      <c r="Q92">
        <v>4151367</v>
      </c>
    </row>
    <row r="93" spans="3:17" x14ac:dyDescent="0.25">
      <c r="C93">
        <v>7</v>
      </c>
      <c r="D93">
        <v>303</v>
      </c>
      <c r="E93">
        <v>0.75</v>
      </c>
      <c r="I93">
        <v>108</v>
      </c>
      <c r="O93">
        <v>11188</v>
      </c>
      <c r="P93">
        <v>11188</v>
      </c>
      <c r="Q93">
        <v>39571</v>
      </c>
    </row>
    <row r="94" spans="3:17" x14ac:dyDescent="0.25">
      <c r="C94">
        <v>7</v>
      </c>
      <c r="D94">
        <v>306</v>
      </c>
      <c r="E94">
        <v>9.75</v>
      </c>
      <c r="I94">
        <v>1548</v>
      </c>
      <c r="J94">
        <v>85.75</v>
      </c>
      <c r="K94">
        <v>45</v>
      </c>
      <c r="O94">
        <v>107838</v>
      </c>
      <c r="P94">
        <v>107838</v>
      </c>
      <c r="Q94">
        <v>567968</v>
      </c>
    </row>
    <row r="95" spans="3:17" x14ac:dyDescent="0.25">
      <c r="C95">
        <v>7</v>
      </c>
      <c r="D95">
        <v>307</v>
      </c>
      <c r="E95">
        <v>8.75</v>
      </c>
      <c r="I95">
        <v>1120</v>
      </c>
      <c r="J95">
        <v>12</v>
      </c>
      <c r="K95">
        <v>138.5</v>
      </c>
      <c r="O95">
        <v>152160</v>
      </c>
      <c r="P95">
        <v>152160</v>
      </c>
      <c r="Q95">
        <v>651822</v>
      </c>
    </row>
    <row r="96" spans="3:17" x14ac:dyDescent="0.25">
      <c r="C96">
        <v>7</v>
      </c>
      <c r="D96">
        <v>309</v>
      </c>
      <c r="E96">
        <v>1</v>
      </c>
      <c r="I96">
        <v>144</v>
      </c>
      <c r="J96">
        <v>14</v>
      </c>
      <c r="O96">
        <v>12897</v>
      </c>
      <c r="P96">
        <v>12897</v>
      </c>
      <c r="Q96">
        <v>62897</v>
      </c>
    </row>
    <row r="97" spans="3:17" x14ac:dyDescent="0.25">
      <c r="C97">
        <v>7</v>
      </c>
      <c r="D97">
        <v>310</v>
      </c>
      <c r="E97">
        <v>34.5</v>
      </c>
      <c r="I97">
        <v>4736</v>
      </c>
      <c r="J97">
        <v>260.75</v>
      </c>
      <c r="K97">
        <v>632.5</v>
      </c>
      <c r="O97">
        <v>491522</v>
      </c>
      <c r="P97">
        <v>491522</v>
      </c>
      <c r="Q97">
        <v>2688020</v>
      </c>
    </row>
    <row r="98" spans="3:17" x14ac:dyDescent="0.25">
      <c r="C98">
        <v>7</v>
      </c>
      <c r="D98">
        <v>642</v>
      </c>
      <c r="E98">
        <v>4</v>
      </c>
      <c r="I98">
        <v>576</v>
      </c>
      <c r="J98">
        <v>23</v>
      </c>
      <c r="O98">
        <v>29799</v>
      </c>
      <c r="P98">
        <v>29799</v>
      </c>
      <c r="Q98">
        <v>141089</v>
      </c>
    </row>
    <row r="99" spans="3:17" x14ac:dyDescent="0.25">
      <c r="C99">
        <v>7</v>
      </c>
      <c r="D99" t="s">
        <v>2500</v>
      </c>
      <c r="E99">
        <v>1</v>
      </c>
      <c r="I99">
        <v>136</v>
      </c>
      <c r="O99">
        <v>10053</v>
      </c>
      <c r="P99">
        <v>10053</v>
      </c>
      <c r="Q99">
        <v>45028</v>
      </c>
    </row>
    <row r="100" spans="3:17" x14ac:dyDescent="0.25">
      <c r="C100">
        <v>7</v>
      </c>
      <c r="D100">
        <v>30</v>
      </c>
      <c r="E100">
        <v>1</v>
      </c>
      <c r="I100">
        <v>136</v>
      </c>
      <c r="O100">
        <v>10053</v>
      </c>
      <c r="P100">
        <v>10053</v>
      </c>
      <c r="Q100">
        <v>45028</v>
      </c>
    </row>
    <row r="101" spans="3:17" x14ac:dyDescent="0.25">
      <c r="C101" t="s">
        <v>2507</v>
      </c>
      <c r="E101">
        <v>71.45</v>
      </c>
      <c r="I101">
        <v>9660.7999999999993</v>
      </c>
      <c r="J101">
        <v>649</v>
      </c>
      <c r="K101">
        <v>896.3</v>
      </c>
      <c r="L101">
        <v>34.5</v>
      </c>
      <c r="O101">
        <v>1224229</v>
      </c>
      <c r="P101">
        <v>1224229</v>
      </c>
      <c r="Q101">
        <v>5698592</v>
      </c>
    </row>
    <row r="102" spans="3:17" x14ac:dyDescent="0.25">
      <c r="C102">
        <v>8</v>
      </c>
      <c r="D102" t="s">
        <v>266</v>
      </c>
      <c r="E102">
        <v>10.7</v>
      </c>
      <c r="I102">
        <v>1193.5999999999999</v>
      </c>
      <c r="J102">
        <v>284.5</v>
      </c>
      <c r="K102">
        <v>56</v>
      </c>
      <c r="L102">
        <v>34.5</v>
      </c>
      <c r="O102">
        <v>19198</v>
      </c>
      <c r="P102">
        <v>19198</v>
      </c>
      <c r="Q102">
        <v>1010253</v>
      </c>
    </row>
    <row r="103" spans="3:17" x14ac:dyDescent="0.25">
      <c r="C103">
        <v>8</v>
      </c>
      <c r="D103">
        <v>99</v>
      </c>
      <c r="E103">
        <v>1.2</v>
      </c>
      <c r="I103">
        <v>113.6</v>
      </c>
      <c r="J103">
        <v>52</v>
      </c>
      <c r="K103">
        <v>56</v>
      </c>
      <c r="O103">
        <v>2306</v>
      </c>
      <c r="P103">
        <v>2306</v>
      </c>
      <c r="Q103">
        <v>103544</v>
      </c>
    </row>
    <row r="104" spans="3:17" x14ac:dyDescent="0.25">
      <c r="C104">
        <v>8</v>
      </c>
      <c r="D104">
        <v>100</v>
      </c>
      <c r="E104">
        <v>1</v>
      </c>
      <c r="I104">
        <v>168</v>
      </c>
      <c r="J104">
        <v>32</v>
      </c>
      <c r="L104">
        <v>23</v>
      </c>
      <c r="Q104">
        <v>82785</v>
      </c>
    </row>
    <row r="105" spans="3:17" x14ac:dyDescent="0.25">
      <c r="C105">
        <v>8</v>
      </c>
      <c r="D105">
        <v>101</v>
      </c>
      <c r="E105">
        <v>8.5</v>
      </c>
      <c r="I105">
        <v>912</v>
      </c>
      <c r="J105">
        <v>200.5</v>
      </c>
      <c r="L105">
        <v>11.5</v>
      </c>
      <c r="O105">
        <v>16892</v>
      </c>
      <c r="P105">
        <v>16892</v>
      </c>
      <c r="Q105">
        <v>823924</v>
      </c>
    </row>
    <row r="106" spans="3:17" x14ac:dyDescent="0.25">
      <c r="C106">
        <v>8</v>
      </c>
      <c r="D106" t="s">
        <v>2499</v>
      </c>
      <c r="E106">
        <v>59</v>
      </c>
      <c r="I106">
        <v>7543.68</v>
      </c>
      <c r="J106">
        <v>800</v>
      </c>
      <c r="K106">
        <v>929</v>
      </c>
      <c r="Q106">
        <v>3523800</v>
      </c>
    </row>
    <row r="107" spans="3:17" x14ac:dyDescent="0.25">
      <c r="C107">
        <v>8</v>
      </c>
      <c r="D107">
        <v>303</v>
      </c>
      <c r="E107">
        <v>0.75</v>
      </c>
      <c r="I107">
        <v>96</v>
      </c>
      <c r="Q107">
        <v>26862</v>
      </c>
    </row>
    <row r="108" spans="3:17" x14ac:dyDescent="0.25">
      <c r="C108">
        <v>8</v>
      </c>
      <c r="D108">
        <v>306</v>
      </c>
      <c r="E108">
        <v>10</v>
      </c>
      <c r="I108">
        <v>1023.68</v>
      </c>
      <c r="J108">
        <v>190.25</v>
      </c>
      <c r="K108">
        <v>57.5</v>
      </c>
      <c r="Q108">
        <v>510035</v>
      </c>
    </row>
    <row r="109" spans="3:17" x14ac:dyDescent="0.25">
      <c r="C109">
        <v>8</v>
      </c>
      <c r="D109">
        <v>307</v>
      </c>
      <c r="E109">
        <v>8.75</v>
      </c>
      <c r="I109">
        <v>1224</v>
      </c>
      <c r="J109">
        <v>52.25</v>
      </c>
      <c r="K109">
        <v>176</v>
      </c>
      <c r="Q109">
        <v>565030</v>
      </c>
    </row>
    <row r="110" spans="3:17" x14ac:dyDescent="0.25">
      <c r="C110">
        <v>8</v>
      </c>
      <c r="D110">
        <v>309</v>
      </c>
      <c r="E110">
        <v>1</v>
      </c>
      <c r="I110">
        <v>136</v>
      </c>
      <c r="J110">
        <v>14</v>
      </c>
      <c r="Q110">
        <v>46314</v>
      </c>
    </row>
    <row r="111" spans="3:17" x14ac:dyDescent="0.25">
      <c r="C111">
        <v>8</v>
      </c>
      <c r="D111">
        <v>310</v>
      </c>
      <c r="E111">
        <v>34.5</v>
      </c>
      <c r="I111">
        <v>4560</v>
      </c>
      <c r="J111">
        <v>461.5</v>
      </c>
      <c r="K111">
        <v>695.5</v>
      </c>
      <c r="Q111">
        <v>2255060</v>
      </c>
    </row>
    <row r="112" spans="3:17" x14ac:dyDescent="0.25">
      <c r="C112">
        <v>8</v>
      </c>
      <c r="D112">
        <v>642</v>
      </c>
      <c r="E112">
        <v>4</v>
      </c>
      <c r="I112">
        <v>504</v>
      </c>
      <c r="J112">
        <v>82</v>
      </c>
      <c r="Q112">
        <v>120499</v>
      </c>
    </row>
    <row r="113" spans="3:17" x14ac:dyDescent="0.25">
      <c r="C113">
        <v>8</v>
      </c>
      <c r="D113" t="s">
        <v>2500</v>
      </c>
      <c r="E113">
        <v>1</v>
      </c>
      <c r="I113">
        <v>136</v>
      </c>
      <c r="Q113">
        <v>34220</v>
      </c>
    </row>
    <row r="114" spans="3:17" x14ac:dyDescent="0.25">
      <c r="C114">
        <v>8</v>
      </c>
      <c r="D114">
        <v>30</v>
      </c>
      <c r="E114">
        <v>1</v>
      </c>
      <c r="I114">
        <v>136</v>
      </c>
      <c r="Q114">
        <v>34220</v>
      </c>
    </row>
    <row r="115" spans="3:17" x14ac:dyDescent="0.25">
      <c r="C115" t="s">
        <v>2508</v>
      </c>
      <c r="E115">
        <v>70.7</v>
      </c>
      <c r="I115">
        <v>8873.2799999999988</v>
      </c>
      <c r="J115">
        <v>1084.5</v>
      </c>
      <c r="K115">
        <v>985</v>
      </c>
      <c r="L115">
        <v>34.5</v>
      </c>
      <c r="O115">
        <v>19198</v>
      </c>
      <c r="P115">
        <v>19198</v>
      </c>
      <c r="Q115">
        <v>4568273</v>
      </c>
    </row>
    <row r="116" spans="3:17" x14ac:dyDescent="0.25">
      <c r="C116">
        <v>9</v>
      </c>
      <c r="D116" t="s">
        <v>266</v>
      </c>
      <c r="E116">
        <v>10.726800000000001</v>
      </c>
      <c r="I116">
        <v>1280</v>
      </c>
      <c r="J116">
        <v>223</v>
      </c>
      <c r="K116">
        <v>35.5</v>
      </c>
      <c r="L116">
        <v>72.5</v>
      </c>
      <c r="O116">
        <v>25948</v>
      </c>
      <c r="P116">
        <v>25948</v>
      </c>
      <c r="Q116">
        <v>954040</v>
      </c>
    </row>
    <row r="117" spans="3:17" x14ac:dyDescent="0.25">
      <c r="C117">
        <v>9</v>
      </c>
      <c r="D117">
        <v>99</v>
      </c>
      <c r="E117">
        <v>1.2</v>
      </c>
      <c r="I117">
        <v>120</v>
      </c>
      <c r="J117">
        <v>12</v>
      </c>
      <c r="K117">
        <v>24</v>
      </c>
      <c r="O117">
        <v>2306</v>
      </c>
      <c r="P117">
        <v>2306</v>
      </c>
      <c r="Q117">
        <v>77887</v>
      </c>
    </row>
    <row r="118" spans="3:17" x14ac:dyDescent="0.25">
      <c r="C118">
        <v>9</v>
      </c>
      <c r="D118">
        <v>100</v>
      </c>
      <c r="E118">
        <v>1</v>
      </c>
      <c r="I118">
        <v>96</v>
      </c>
      <c r="J118">
        <v>24</v>
      </c>
      <c r="L118">
        <v>46</v>
      </c>
      <c r="Q118">
        <v>92280</v>
      </c>
    </row>
    <row r="119" spans="3:17" x14ac:dyDescent="0.25">
      <c r="C119">
        <v>9</v>
      </c>
      <c r="D119">
        <v>101</v>
      </c>
      <c r="E119">
        <v>8.5267999999999997</v>
      </c>
      <c r="I119">
        <v>1064</v>
      </c>
      <c r="J119">
        <v>187</v>
      </c>
      <c r="K119">
        <v>11.5</v>
      </c>
      <c r="L119">
        <v>26.5</v>
      </c>
      <c r="O119">
        <v>23642</v>
      </c>
      <c r="P119">
        <v>23642</v>
      </c>
      <c r="Q119">
        <v>783873</v>
      </c>
    </row>
    <row r="120" spans="3:17" x14ac:dyDescent="0.25">
      <c r="C120">
        <v>9</v>
      </c>
      <c r="D120" t="s">
        <v>2499</v>
      </c>
      <c r="E120">
        <v>59.25</v>
      </c>
      <c r="I120">
        <v>7804</v>
      </c>
      <c r="J120">
        <v>161.5</v>
      </c>
      <c r="K120">
        <v>270.25</v>
      </c>
      <c r="O120">
        <v>29461</v>
      </c>
      <c r="P120">
        <v>29461</v>
      </c>
      <c r="Q120">
        <v>3015843</v>
      </c>
    </row>
    <row r="121" spans="3:17" x14ac:dyDescent="0.25">
      <c r="C121">
        <v>9</v>
      </c>
      <c r="D121">
        <v>303</v>
      </c>
      <c r="E121">
        <v>0.75</v>
      </c>
      <c r="I121">
        <v>132</v>
      </c>
      <c r="O121">
        <v>2000</v>
      </c>
      <c r="P121">
        <v>2000</v>
      </c>
      <c r="Q121">
        <v>28803</v>
      </c>
    </row>
    <row r="122" spans="3:17" x14ac:dyDescent="0.25">
      <c r="C122">
        <v>9</v>
      </c>
      <c r="D122">
        <v>306</v>
      </c>
      <c r="E122">
        <v>11</v>
      </c>
      <c r="I122">
        <v>1416</v>
      </c>
      <c r="J122">
        <v>67</v>
      </c>
      <c r="K122">
        <v>25</v>
      </c>
      <c r="Q122">
        <v>464323</v>
      </c>
    </row>
    <row r="123" spans="3:17" x14ac:dyDescent="0.25">
      <c r="C123">
        <v>9</v>
      </c>
      <c r="D123">
        <v>307</v>
      </c>
      <c r="E123">
        <v>8.75</v>
      </c>
      <c r="I123">
        <v>1072</v>
      </c>
      <c r="K123">
        <v>30</v>
      </c>
      <c r="Q123">
        <v>490578</v>
      </c>
    </row>
    <row r="124" spans="3:17" x14ac:dyDescent="0.25">
      <c r="C124">
        <v>9</v>
      </c>
      <c r="D124">
        <v>309</v>
      </c>
      <c r="E124">
        <v>1</v>
      </c>
      <c r="I124">
        <v>176</v>
      </c>
      <c r="J124">
        <v>12</v>
      </c>
      <c r="Q124">
        <v>45226</v>
      </c>
    </row>
    <row r="125" spans="3:17" x14ac:dyDescent="0.25">
      <c r="C125">
        <v>9</v>
      </c>
      <c r="D125">
        <v>310</v>
      </c>
      <c r="E125">
        <v>33.75</v>
      </c>
      <c r="I125">
        <v>4440</v>
      </c>
      <c r="J125">
        <v>60</v>
      </c>
      <c r="K125">
        <v>215.25</v>
      </c>
      <c r="O125">
        <v>14961</v>
      </c>
      <c r="P125">
        <v>14961</v>
      </c>
      <c r="Q125">
        <v>1878187</v>
      </c>
    </row>
    <row r="126" spans="3:17" x14ac:dyDescent="0.25">
      <c r="C126">
        <v>9</v>
      </c>
      <c r="D126">
        <v>642</v>
      </c>
      <c r="E126">
        <v>4</v>
      </c>
      <c r="I126">
        <v>568</v>
      </c>
      <c r="J126">
        <v>22.5</v>
      </c>
      <c r="O126">
        <v>12500</v>
      </c>
      <c r="P126">
        <v>12500</v>
      </c>
      <c r="Q126">
        <v>108726</v>
      </c>
    </row>
    <row r="127" spans="3:17" x14ac:dyDescent="0.25">
      <c r="C127">
        <v>9</v>
      </c>
      <c r="D127" t="s">
        <v>2500</v>
      </c>
      <c r="E127">
        <v>1</v>
      </c>
      <c r="I127">
        <v>152</v>
      </c>
      <c r="Q127">
        <v>34494</v>
      </c>
    </row>
    <row r="128" spans="3:17" x14ac:dyDescent="0.25">
      <c r="C128">
        <v>9</v>
      </c>
      <c r="D128">
        <v>30</v>
      </c>
      <c r="E128">
        <v>1</v>
      </c>
      <c r="I128">
        <v>152</v>
      </c>
      <c r="Q128">
        <v>34494</v>
      </c>
    </row>
    <row r="129" spans="3:17" x14ac:dyDescent="0.25">
      <c r="C129" t="s">
        <v>2509</v>
      </c>
      <c r="E129">
        <v>70.976799999999997</v>
      </c>
      <c r="I129">
        <v>9236</v>
      </c>
      <c r="J129">
        <v>384.5</v>
      </c>
      <c r="K129">
        <v>305.75</v>
      </c>
      <c r="L129">
        <v>72.5</v>
      </c>
      <c r="O129">
        <v>55409</v>
      </c>
      <c r="P129">
        <v>55409</v>
      </c>
      <c r="Q129">
        <v>4004377</v>
      </c>
    </row>
    <row r="130" spans="3:17" x14ac:dyDescent="0.25">
      <c r="C130">
        <v>10</v>
      </c>
      <c r="D130" t="s">
        <v>266</v>
      </c>
      <c r="E130">
        <v>10.7</v>
      </c>
      <c r="I130">
        <v>1491.2</v>
      </c>
      <c r="J130">
        <v>268</v>
      </c>
      <c r="K130">
        <v>40.799999999999997</v>
      </c>
      <c r="L130">
        <v>61.5</v>
      </c>
      <c r="O130">
        <v>35772</v>
      </c>
      <c r="P130">
        <v>35772</v>
      </c>
      <c r="Q130">
        <v>1715085</v>
      </c>
    </row>
    <row r="131" spans="3:17" x14ac:dyDescent="0.25">
      <c r="C131">
        <v>10</v>
      </c>
      <c r="D131">
        <v>99</v>
      </c>
      <c r="E131">
        <v>1.2</v>
      </c>
      <c r="I131">
        <v>203.2</v>
      </c>
      <c r="J131">
        <v>20</v>
      </c>
      <c r="K131">
        <v>40.799999999999997</v>
      </c>
      <c r="O131">
        <v>4482</v>
      </c>
      <c r="P131">
        <v>4482</v>
      </c>
      <c r="Q131">
        <v>170805</v>
      </c>
    </row>
    <row r="132" spans="3:17" x14ac:dyDescent="0.25">
      <c r="C132">
        <v>10</v>
      </c>
      <c r="D132">
        <v>100</v>
      </c>
      <c r="E132">
        <v>1</v>
      </c>
      <c r="I132">
        <v>168</v>
      </c>
      <c r="J132">
        <v>52</v>
      </c>
      <c r="L132">
        <v>47</v>
      </c>
      <c r="Q132">
        <v>174662</v>
      </c>
    </row>
    <row r="133" spans="3:17" x14ac:dyDescent="0.25">
      <c r="C133">
        <v>10</v>
      </c>
      <c r="D133">
        <v>101</v>
      </c>
      <c r="E133">
        <v>8.5</v>
      </c>
      <c r="I133">
        <v>1120</v>
      </c>
      <c r="J133">
        <v>196</v>
      </c>
      <c r="L133">
        <v>14.5</v>
      </c>
      <c r="O133">
        <v>31290</v>
      </c>
      <c r="P133">
        <v>31290</v>
      </c>
      <c r="Q133">
        <v>1369618</v>
      </c>
    </row>
    <row r="134" spans="3:17" x14ac:dyDescent="0.25">
      <c r="C134">
        <v>10</v>
      </c>
      <c r="D134" t="s">
        <v>2499</v>
      </c>
      <c r="E134">
        <v>59.25</v>
      </c>
      <c r="I134">
        <v>8406</v>
      </c>
      <c r="J134">
        <v>116</v>
      </c>
      <c r="K134">
        <v>279</v>
      </c>
      <c r="O134">
        <v>22435</v>
      </c>
      <c r="P134">
        <v>22435</v>
      </c>
      <c r="Q134">
        <v>7021180</v>
      </c>
    </row>
    <row r="135" spans="3:17" x14ac:dyDescent="0.25">
      <c r="C135">
        <v>10</v>
      </c>
      <c r="D135">
        <v>303</v>
      </c>
      <c r="E135">
        <v>0.75</v>
      </c>
      <c r="I135">
        <v>66</v>
      </c>
      <c r="K135">
        <v>18</v>
      </c>
      <c r="O135">
        <v>1312</v>
      </c>
      <c r="P135">
        <v>1312</v>
      </c>
      <c r="Q135">
        <v>75746</v>
      </c>
    </row>
    <row r="136" spans="3:17" x14ac:dyDescent="0.25">
      <c r="C136">
        <v>10</v>
      </c>
      <c r="D136">
        <v>306</v>
      </c>
      <c r="E136">
        <v>10.75</v>
      </c>
      <c r="I136">
        <v>1380</v>
      </c>
      <c r="J136">
        <v>12</v>
      </c>
      <c r="K136">
        <v>15</v>
      </c>
      <c r="O136">
        <v>3357</v>
      </c>
      <c r="P136">
        <v>3357</v>
      </c>
      <c r="Q136">
        <v>1059616</v>
      </c>
    </row>
    <row r="137" spans="3:17" x14ac:dyDescent="0.25">
      <c r="C137">
        <v>10</v>
      </c>
      <c r="D137">
        <v>307</v>
      </c>
      <c r="E137">
        <v>8.75</v>
      </c>
      <c r="I137">
        <v>1304</v>
      </c>
      <c r="K137">
        <v>20</v>
      </c>
      <c r="O137">
        <v>1117</v>
      </c>
      <c r="P137">
        <v>1117</v>
      </c>
      <c r="Q137">
        <v>1104429</v>
      </c>
    </row>
    <row r="138" spans="3:17" x14ac:dyDescent="0.25">
      <c r="C138">
        <v>10</v>
      </c>
      <c r="D138">
        <v>309</v>
      </c>
      <c r="E138">
        <v>1.25</v>
      </c>
      <c r="I138">
        <v>172</v>
      </c>
      <c r="J138">
        <v>8</v>
      </c>
      <c r="K138">
        <v>18</v>
      </c>
      <c r="Q138">
        <v>128276</v>
      </c>
    </row>
    <row r="139" spans="3:17" x14ac:dyDescent="0.25">
      <c r="C139">
        <v>10</v>
      </c>
      <c r="D139">
        <v>310</v>
      </c>
      <c r="E139">
        <v>33.75</v>
      </c>
      <c r="I139">
        <v>4908</v>
      </c>
      <c r="J139">
        <v>32</v>
      </c>
      <c r="K139">
        <v>208</v>
      </c>
      <c r="O139">
        <v>16649</v>
      </c>
      <c r="P139">
        <v>16649</v>
      </c>
      <c r="Q139">
        <v>4253421</v>
      </c>
    </row>
    <row r="140" spans="3:17" x14ac:dyDescent="0.25">
      <c r="C140">
        <v>10</v>
      </c>
      <c r="D140">
        <v>642</v>
      </c>
      <c r="E140">
        <v>4</v>
      </c>
      <c r="I140">
        <v>576</v>
      </c>
      <c r="J140">
        <v>64</v>
      </c>
      <c r="Q140">
        <v>399692</v>
      </c>
    </row>
    <row r="141" spans="3:17" x14ac:dyDescent="0.25">
      <c r="C141">
        <v>10</v>
      </c>
      <c r="D141" t="s">
        <v>2500</v>
      </c>
      <c r="E141">
        <v>1</v>
      </c>
      <c r="I141">
        <v>160</v>
      </c>
      <c r="Q141">
        <v>64122</v>
      </c>
    </row>
    <row r="142" spans="3:17" x14ac:dyDescent="0.25">
      <c r="C142">
        <v>10</v>
      </c>
      <c r="D142">
        <v>30</v>
      </c>
      <c r="E142">
        <v>1</v>
      </c>
      <c r="I142">
        <v>160</v>
      </c>
      <c r="Q142">
        <v>64122</v>
      </c>
    </row>
    <row r="143" spans="3:17" x14ac:dyDescent="0.25">
      <c r="C143" t="s">
        <v>2510</v>
      </c>
      <c r="E143">
        <v>70.95</v>
      </c>
      <c r="I143">
        <v>10057.200000000001</v>
      </c>
      <c r="J143">
        <v>384</v>
      </c>
      <c r="K143">
        <v>319.8</v>
      </c>
      <c r="L143">
        <v>61.5</v>
      </c>
      <c r="O143">
        <v>58207</v>
      </c>
      <c r="P143">
        <v>58207</v>
      </c>
      <c r="Q143">
        <v>8800387</v>
      </c>
    </row>
    <row r="144" spans="3:17" x14ac:dyDescent="0.25">
      <c r="C144">
        <v>11</v>
      </c>
      <c r="D144" t="s">
        <v>266</v>
      </c>
      <c r="E144">
        <v>10.799999999999999</v>
      </c>
      <c r="I144">
        <v>1454.3999999999999</v>
      </c>
      <c r="J144">
        <v>304</v>
      </c>
      <c r="K144">
        <v>31.2</v>
      </c>
      <c r="L144">
        <v>46</v>
      </c>
      <c r="O144">
        <v>202737</v>
      </c>
      <c r="P144">
        <v>202737</v>
      </c>
      <c r="Q144">
        <v>1177583</v>
      </c>
    </row>
    <row r="145" spans="3:17" x14ac:dyDescent="0.25">
      <c r="C145">
        <v>11</v>
      </c>
      <c r="D145">
        <v>99</v>
      </c>
      <c r="E145">
        <v>1.2</v>
      </c>
      <c r="I145">
        <v>193.6</v>
      </c>
      <c r="J145">
        <v>36</v>
      </c>
      <c r="K145">
        <v>24</v>
      </c>
      <c r="O145">
        <v>36633</v>
      </c>
      <c r="P145">
        <v>36633</v>
      </c>
      <c r="Q145">
        <v>118903</v>
      </c>
    </row>
    <row r="146" spans="3:17" x14ac:dyDescent="0.25">
      <c r="C146">
        <v>11</v>
      </c>
      <c r="D146">
        <v>100</v>
      </c>
      <c r="L146">
        <v>34.5</v>
      </c>
      <c r="Q146">
        <v>13800</v>
      </c>
    </row>
    <row r="147" spans="3:17" x14ac:dyDescent="0.25">
      <c r="C147">
        <v>11</v>
      </c>
      <c r="D147">
        <v>101</v>
      </c>
      <c r="E147">
        <v>9.6</v>
      </c>
      <c r="I147">
        <v>1260.8</v>
      </c>
      <c r="J147">
        <v>268</v>
      </c>
      <c r="K147">
        <v>7.2</v>
      </c>
      <c r="L147">
        <v>11.5</v>
      </c>
      <c r="O147">
        <v>166104</v>
      </c>
      <c r="P147">
        <v>166104</v>
      </c>
      <c r="Q147">
        <v>1044880</v>
      </c>
    </row>
    <row r="148" spans="3:17" x14ac:dyDescent="0.25">
      <c r="C148">
        <v>11</v>
      </c>
      <c r="D148" t="s">
        <v>2499</v>
      </c>
      <c r="E148">
        <v>60.25</v>
      </c>
      <c r="I148">
        <v>8414</v>
      </c>
      <c r="J148">
        <v>206.25</v>
      </c>
      <c r="K148">
        <v>248.5</v>
      </c>
      <c r="O148">
        <v>1018155</v>
      </c>
      <c r="P148">
        <v>1018155</v>
      </c>
      <c r="Q148">
        <v>3972147</v>
      </c>
    </row>
    <row r="149" spans="3:17" x14ac:dyDescent="0.25">
      <c r="C149">
        <v>11</v>
      </c>
      <c r="D149">
        <v>303</v>
      </c>
      <c r="E149">
        <v>1.75</v>
      </c>
      <c r="I149">
        <v>270</v>
      </c>
      <c r="O149">
        <v>12584</v>
      </c>
      <c r="P149">
        <v>12584</v>
      </c>
      <c r="Q149">
        <v>74439</v>
      </c>
    </row>
    <row r="150" spans="3:17" x14ac:dyDescent="0.25">
      <c r="C150">
        <v>11</v>
      </c>
      <c r="D150">
        <v>306</v>
      </c>
      <c r="E150">
        <v>10.75</v>
      </c>
      <c r="I150">
        <v>1320</v>
      </c>
      <c r="J150">
        <v>10</v>
      </c>
      <c r="O150">
        <v>139296</v>
      </c>
      <c r="P150">
        <v>139296</v>
      </c>
      <c r="Q150">
        <v>507560</v>
      </c>
    </row>
    <row r="151" spans="3:17" x14ac:dyDescent="0.25">
      <c r="C151">
        <v>11</v>
      </c>
      <c r="D151">
        <v>307</v>
      </c>
      <c r="E151">
        <v>8.75</v>
      </c>
      <c r="I151">
        <v>1356</v>
      </c>
      <c r="J151">
        <v>42.25</v>
      </c>
      <c r="K151">
        <v>30</v>
      </c>
      <c r="O151">
        <v>189529</v>
      </c>
      <c r="P151">
        <v>189529</v>
      </c>
      <c r="Q151">
        <v>636593</v>
      </c>
    </row>
    <row r="152" spans="3:17" x14ac:dyDescent="0.25">
      <c r="C152">
        <v>11</v>
      </c>
      <c r="D152">
        <v>309</v>
      </c>
      <c r="E152">
        <v>1.25</v>
      </c>
      <c r="I152">
        <v>178</v>
      </c>
      <c r="J152">
        <v>6</v>
      </c>
      <c r="K152">
        <v>36</v>
      </c>
      <c r="O152">
        <v>16495</v>
      </c>
      <c r="P152">
        <v>16495</v>
      </c>
      <c r="Q152">
        <v>77676</v>
      </c>
    </row>
    <row r="153" spans="3:17" x14ac:dyDescent="0.25">
      <c r="C153">
        <v>11</v>
      </c>
      <c r="D153">
        <v>310</v>
      </c>
      <c r="E153">
        <v>33.75</v>
      </c>
      <c r="I153">
        <v>4666</v>
      </c>
      <c r="J153">
        <v>112</v>
      </c>
      <c r="K153">
        <v>182.5</v>
      </c>
      <c r="O153">
        <v>615561</v>
      </c>
      <c r="P153">
        <v>615561</v>
      </c>
      <c r="Q153">
        <v>2522746</v>
      </c>
    </row>
    <row r="154" spans="3:17" x14ac:dyDescent="0.25">
      <c r="C154">
        <v>11</v>
      </c>
      <c r="D154">
        <v>642</v>
      </c>
      <c r="E154">
        <v>4</v>
      </c>
      <c r="I154">
        <v>624</v>
      </c>
      <c r="J154">
        <v>36</v>
      </c>
      <c r="O154">
        <v>44690</v>
      </c>
      <c r="P154">
        <v>44690</v>
      </c>
      <c r="Q154">
        <v>153133</v>
      </c>
    </row>
    <row r="155" spans="3:17" x14ac:dyDescent="0.25">
      <c r="C155">
        <v>11</v>
      </c>
      <c r="D155" t="s">
        <v>2500</v>
      </c>
      <c r="E155">
        <v>1</v>
      </c>
      <c r="I155">
        <v>148</v>
      </c>
      <c r="O155">
        <v>13403</v>
      </c>
      <c r="P155">
        <v>13403</v>
      </c>
      <c r="Q155">
        <v>47833</v>
      </c>
    </row>
    <row r="156" spans="3:17" x14ac:dyDescent="0.25">
      <c r="C156">
        <v>11</v>
      </c>
      <c r="D156">
        <v>30</v>
      </c>
      <c r="E156">
        <v>1</v>
      </c>
      <c r="I156">
        <v>148</v>
      </c>
      <c r="O156">
        <v>13403</v>
      </c>
      <c r="P156">
        <v>13403</v>
      </c>
      <c r="Q156">
        <v>47833</v>
      </c>
    </row>
    <row r="157" spans="3:17" x14ac:dyDescent="0.25">
      <c r="C157" t="s">
        <v>2511</v>
      </c>
      <c r="E157">
        <v>72.05</v>
      </c>
      <c r="I157">
        <v>10016.4</v>
      </c>
      <c r="J157">
        <v>510.25</v>
      </c>
      <c r="K157">
        <v>279.7</v>
      </c>
      <c r="L157">
        <v>46</v>
      </c>
      <c r="O157">
        <v>1234295</v>
      </c>
      <c r="P157">
        <v>1234295</v>
      </c>
      <c r="Q157">
        <v>5197563</v>
      </c>
    </row>
    <row r="158" spans="3:17" x14ac:dyDescent="0.25">
      <c r="C158">
        <v>12</v>
      </c>
      <c r="D158" t="s">
        <v>266</v>
      </c>
      <c r="E158">
        <v>10.299999999999999</v>
      </c>
      <c r="I158">
        <v>1527.2</v>
      </c>
      <c r="J158">
        <v>340.5</v>
      </c>
      <c r="K158">
        <v>28.799999999999997</v>
      </c>
      <c r="L158">
        <v>34.5</v>
      </c>
      <c r="O158">
        <v>340775</v>
      </c>
      <c r="P158">
        <v>340775</v>
      </c>
      <c r="Q158">
        <v>1313168</v>
      </c>
    </row>
    <row r="159" spans="3:17" x14ac:dyDescent="0.25">
      <c r="C159">
        <v>12</v>
      </c>
      <c r="D159">
        <v>99</v>
      </c>
      <c r="E159">
        <v>1.2</v>
      </c>
      <c r="I159">
        <v>204.8</v>
      </c>
      <c r="J159">
        <v>35.5</v>
      </c>
      <c r="K159">
        <v>23.2</v>
      </c>
      <c r="Q159">
        <v>87586</v>
      </c>
    </row>
    <row r="160" spans="3:17" x14ac:dyDescent="0.25">
      <c r="C160">
        <v>12</v>
      </c>
      <c r="D160">
        <v>100</v>
      </c>
      <c r="L160">
        <v>23</v>
      </c>
      <c r="Q160">
        <v>9200</v>
      </c>
    </row>
    <row r="161" spans="3:17" x14ac:dyDescent="0.25">
      <c r="C161">
        <v>12</v>
      </c>
      <c r="D161">
        <v>101</v>
      </c>
      <c r="E161">
        <v>9.1</v>
      </c>
      <c r="I161">
        <v>1322.4</v>
      </c>
      <c r="J161">
        <v>305</v>
      </c>
      <c r="K161">
        <v>5.6</v>
      </c>
      <c r="L161">
        <v>11.5</v>
      </c>
      <c r="O161">
        <v>340775</v>
      </c>
      <c r="P161">
        <v>340775</v>
      </c>
      <c r="Q161">
        <v>1216382</v>
      </c>
    </row>
    <row r="162" spans="3:17" x14ac:dyDescent="0.25">
      <c r="C162">
        <v>12</v>
      </c>
      <c r="D162" t="s">
        <v>2499</v>
      </c>
      <c r="E162">
        <v>61</v>
      </c>
      <c r="I162">
        <v>9320.5300000000007</v>
      </c>
      <c r="J162">
        <v>153.04</v>
      </c>
      <c r="K162">
        <v>335.67</v>
      </c>
      <c r="O162">
        <v>10060</v>
      </c>
      <c r="P162">
        <v>10060</v>
      </c>
      <c r="Q162">
        <v>3148775</v>
      </c>
    </row>
    <row r="163" spans="3:17" x14ac:dyDescent="0.25">
      <c r="C163">
        <v>12</v>
      </c>
      <c r="D163">
        <v>303</v>
      </c>
      <c r="E163">
        <v>1.75</v>
      </c>
      <c r="I163">
        <v>300</v>
      </c>
      <c r="Q163">
        <v>68304</v>
      </c>
    </row>
    <row r="164" spans="3:17" x14ac:dyDescent="0.25">
      <c r="C164">
        <v>12</v>
      </c>
      <c r="D164">
        <v>306</v>
      </c>
      <c r="E164">
        <v>11.5</v>
      </c>
      <c r="I164">
        <v>1454.15</v>
      </c>
      <c r="J164">
        <v>20.79</v>
      </c>
      <c r="K164">
        <v>40.28</v>
      </c>
      <c r="Q164">
        <v>434530</v>
      </c>
    </row>
    <row r="165" spans="3:17" x14ac:dyDescent="0.25">
      <c r="C165">
        <v>12</v>
      </c>
      <c r="D165">
        <v>307</v>
      </c>
      <c r="E165">
        <v>8.75</v>
      </c>
      <c r="I165">
        <v>1437.21</v>
      </c>
      <c r="J165">
        <v>42.25</v>
      </c>
      <c r="K165">
        <v>61.79</v>
      </c>
      <c r="Q165">
        <v>513673</v>
      </c>
    </row>
    <row r="166" spans="3:17" x14ac:dyDescent="0.25">
      <c r="C166">
        <v>12</v>
      </c>
      <c r="D166">
        <v>309</v>
      </c>
      <c r="E166">
        <v>1.25</v>
      </c>
      <c r="I166">
        <v>190</v>
      </c>
      <c r="J166">
        <v>8</v>
      </c>
      <c r="K166">
        <v>42</v>
      </c>
      <c r="Q166">
        <v>66232</v>
      </c>
    </row>
    <row r="167" spans="3:17" x14ac:dyDescent="0.25">
      <c r="C167">
        <v>12</v>
      </c>
      <c r="D167">
        <v>310</v>
      </c>
      <c r="E167">
        <v>33.75</v>
      </c>
      <c r="I167">
        <v>5283.17</v>
      </c>
      <c r="J167">
        <v>43</v>
      </c>
      <c r="K167">
        <v>191.60000000000002</v>
      </c>
      <c r="O167">
        <v>10060</v>
      </c>
      <c r="P167">
        <v>10060</v>
      </c>
      <c r="Q167">
        <v>1951627</v>
      </c>
    </row>
    <row r="168" spans="3:17" x14ac:dyDescent="0.25">
      <c r="C168">
        <v>12</v>
      </c>
      <c r="D168">
        <v>642</v>
      </c>
      <c r="E168">
        <v>4</v>
      </c>
      <c r="I168">
        <v>656</v>
      </c>
      <c r="J168">
        <v>39</v>
      </c>
      <c r="Q168">
        <v>114409</v>
      </c>
    </row>
    <row r="169" spans="3:17" x14ac:dyDescent="0.25">
      <c r="C169">
        <v>12</v>
      </c>
      <c r="D169" t="s">
        <v>2500</v>
      </c>
      <c r="E169">
        <v>1</v>
      </c>
      <c r="I169">
        <v>172</v>
      </c>
      <c r="Q169">
        <v>34640</v>
      </c>
    </row>
    <row r="170" spans="3:17" x14ac:dyDescent="0.25">
      <c r="C170">
        <v>12</v>
      </c>
      <c r="D170">
        <v>30</v>
      </c>
      <c r="E170">
        <v>1</v>
      </c>
      <c r="I170">
        <v>172</v>
      </c>
      <c r="Q170">
        <v>34640</v>
      </c>
    </row>
    <row r="171" spans="3:17" x14ac:dyDescent="0.25">
      <c r="C171" t="s">
        <v>2512</v>
      </c>
      <c r="E171">
        <v>72.3</v>
      </c>
      <c r="I171">
        <v>11019.73</v>
      </c>
      <c r="J171">
        <v>493.54</v>
      </c>
      <c r="K171">
        <v>364.47</v>
      </c>
      <c r="L171">
        <v>34.5</v>
      </c>
      <c r="O171">
        <v>350835</v>
      </c>
      <c r="P171">
        <v>350835</v>
      </c>
      <c r="Q171">
        <v>4496583</v>
      </c>
    </row>
  </sheetData>
  <hyperlinks>
    <hyperlink ref="A2" location="Obsah!A1" display="Zpět na Obsah  KL 01  1.-4.měsíc" xr:uid="{C775FCBA-46A9-43B5-A160-7532EAC45BC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2526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410368</v>
      </c>
      <c r="C3" s="344">
        <f t="shared" ref="C3:Z3" si="0">SUBTOTAL(9,C6:C1048576)</f>
        <v>5</v>
      </c>
      <c r="D3" s="344"/>
      <c r="E3" s="344">
        <f>SUBTOTAL(9,E6:E1048576)/4</f>
        <v>421199</v>
      </c>
      <c r="F3" s="344"/>
      <c r="G3" s="344">
        <f t="shared" si="0"/>
        <v>5</v>
      </c>
      <c r="H3" s="344">
        <f>SUBTOTAL(9,H6:H1048576)/4</f>
        <v>476333</v>
      </c>
      <c r="I3" s="347">
        <f>IF(B3&lt;&gt;0,H3/B3,"")</f>
        <v>1.1607459645976295</v>
      </c>
      <c r="J3" s="345">
        <f>IF(E3&lt;&gt;0,H3/E3,"")</f>
        <v>1.1308977466708137</v>
      </c>
      <c r="K3" s="346">
        <f t="shared" si="0"/>
        <v>-924339.01999999851</v>
      </c>
      <c r="L3" s="346"/>
      <c r="M3" s="344">
        <f t="shared" si="0"/>
        <v>1.6140327086692634</v>
      </c>
      <c r="N3" s="344">
        <f t="shared" si="0"/>
        <v>-1145378.3000000005</v>
      </c>
      <c r="O3" s="344"/>
      <c r="P3" s="344">
        <f t="shared" si="0"/>
        <v>2</v>
      </c>
      <c r="Q3" s="344">
        <f t="shared" si="0"/>
        <v>-1170064</v>
      </c>
      <c r="R3" s="347">
        <f>IF(K3&lt;&gt;0,Q3/K3,"")</f>
        <v>1.2658385880972567</v>
      </c>
      <c r="S3" s="347">
        <f>IF(N3&lt;&gt;0,Q3/N3,"")</f>
        <v>1.0215524425423457</v>
      </c>
      <c r="T3" s="343">
        <f t="shared" si="0"/>
        <v>7178798.8999999994</v>
      </c>
      <c r="U3" s="346"/>
      <c r="V3" s="344">
        <f t="shared" si="0"/>
        <v>2.2516846532661989</v>
      </c>
      <c r="W3" s="344">
        <f t="shared" si="0"/>
        <v>6376380.3599999994</v>
      </c>
      <c r="X3" s="344"/>
      <c r="Y3" s="344">
        <f t="shared" si="0"/>
        <v>2</v>
      </c>
      <c r="Z3" s="344">
        <f t="shared" si="0"/>
        <v>6142836</v>
      </c>
      <c r="AA3" s="347">
        <f>IF(T3&lt;&gt;0,Z3/T3,"")</f>
        <v>0.85569133298886535</v>
      </c>
      <c r="AB3" s="345">
        <f>IF(W3&lt;&gt;0,Z3/W3,"")</f>
        <v>0.9633735212119624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2524</v>
      </c>
      <c r="B6" s="847">
        <v>410368</v>
      </c>
      <c r="C6" s="848">
        <v>1</v>
      </c>
      <c r="D6" s="848">
        <v>0.97428531406769725</v>
      </c>
      <c r="E6" s="847">
        <v>421199</v>
      </c>
      <c r="F6" s="848">
        <v>1.0263933834996881</v>
      </c>
      <c r="G6" s="848">
        <v>1</v>
      </c>
      <c r="H6" s="847">
        <v>476333</v>
      </c>
      <c r="I6" s="848">
        <v>1.1607459645976295</v>
      </c>
      <c r="J6" s="848">
        <v>1.1308977466708137</v>
      </c>
      <c r="K6" s="847">
        <v>-462169.50999999925</v>
      </c>
      <c r="L6" s="848">
        <v>1</v>
      </c>
      <c r="M6" s="848">
        <v>0.8070163543346317</v>
      </c>
      <c r="N6" s="847">
        <v>-572689.15000000026</v>
      </c>
      <c r="O6" s="848">
        <v>1.2391322612346305</v>
      </c>
      <c r="P6" s="848">
        <v>1</v>
      </c>
      <c r="Q6" s="847">
        <v>-585032</v>
      </c>
      <c r="R6" s="848">
        <v>1.2658385880972567</v>
      </c>
      <c r="S6" s="848">
        <v>1.0215524425423457</v>
      </c>
      <c r="T6" s="847">
        <v>3589399.4499999997</v>
      </c>
      <c r="U6" s="848">
        <v>1</v>
      </c>
      <c r="V6" s="848">
        <v>1.1258423266330995</v>
      </c>
      <c r="W6" s="847">
        <v>3188190.1799999997</v>
      </c>
      <c r="X6" s="848">
        <v>0.88822384479944128</v>
      </c>
      <c r="Y6" s="848">
        <v>1</v>
      </c>
      <c r="Z6" s="847">
        <v>3071418</v>
      </c>
      <c r="AA6" s="848">
        <v>0.85569133298886535</v>
      </c>
      <c r="AB6" s="849">
        <v>0.9633735212119624</v>
      </c>
    </row>
    <row r="7" spans="1:28" ht="14.45" customHeight="1" thickBot="1" x14ac:dyDescent="0.3">
      <c r="A7" s="853" t="s">
        <v>2525</v>
      </c>
      <c r="B7" s="850">
        <v>410368</v>
      </c>
      <c r="C7" s="851">
        <v>1</v>
      </c>
      <c r="D7" s="851">
        <v>0.97428531406769725</v>
      </c>
      <c r="E7" s="850">
        <v>421199</v>
      </c>
      <c r="F7" s="851">
        <v>1.0263933834996881</v>
      </c>
      <c r="G7" s="851">
        <v>1</v>
      </c>
      <c r="H7" s="850">
        <v>476333</v>
      </c>
      <c r="I7" s="851">
        <v>1.1607459645976295</v>
      </c>
      <c r="J7" s="851">
        <v>1.1308977466708137</v>
      </c>
      <c r="K7" s="850">
        <v>-462169.50999999925</v>
      </c>
      <c r="L7" s="851">
        <v>1</v>
      </c>
      <c r="M7" s="851">
        <v>0.8070163543346317</v>
      </c>
      <c r="N7" s="850">
        <v>-572689.15000000026</v>
      </c>
      <c r="O7" s="851">
        <v>1.2391322612346305</v>
      </c>
      <c r="P7" s="851">
        <v>1</v>
      </c>
      <c r="Q7" s="850">
        <v>-585032</v>
      </c>
      <c r="R7" s="851">
        <v>1.2658385880972567</v>
      </c>
      <c r="S7" s="851">
        <v>1.0215524425423457</v>
      </c>
      <c r="T7" s="850">
        <v>3589399.4499999997</v>
      </c>
      <c r="U7" s="851">
        <v>1</v>
      </c>
      <c r="V7" s="851">
        <v>1.1258423266330995</v>
      </c>
      <c r="W7" s="850">
        <v>3188190.1799999997</v>
      </c>
      <c r="X7" s="851">
        <v>0.88822384479944128</v>
      </c>
      <c r="Y7" s="851">
        <v>1</v>
      </c>
      <c r="Z7" s="850">
        <v>3071418</v>
      </c>
      <c r="AA7" s="851">
        <v>0.85569133298886535</v>
      </c>
      <c r="AB7" s="852">
        <v>0.9633735212119624</v>
      </c>
    </row>
    <row r="8" spans="1:28" ht="14.45" customHeight="1" thickBot="1" x14ac:dyDescent="0.25"/>
    <row r="9" spans="1:28" ht="14.45" customHeight="1" x14ac:dyDescent="0.25">
      <c r="A9" s="846" t="s">
        <v>604</v>
      </c>
      <c r="B9" s="847">
        <v>410368</v>
      </c>
      <c r="C9" s="848">
        <v>1</v>
      </c>
      <c r="D9" s="848">
        <v>0.97428531406769725</v>
      </c>
      <c r="E9" s="847">
        <v>421199</v>
      </c>
      <c r="F9" s="848">
        <v>1.0263933834996881</v>
      </c>
      <c r="G9" s="848">
        <v>1</v>
      </c>
      <c r="H9" s="847">
        <v>476333</v>
      </c>
      <c r="I9" s="848">
        <v>1.1607459645976295</v>
      </c>
      <c r="J9" s="849">
        <v>1.1308977466708137</v>
      </c>
    </row>
    <row r="10" spans="1:28" ht="14.45" customHeight="1" x14ac:dyDescent="0.25">
      <c r="A10" s="857" t="s">
        <v>2527</v>
      </c>
      <c r="B10" s="854">
        <v>9069</v>
      </c>
      <c r="C10" s="855">
        <v>1</v>
      </c>
      <c r="D10" s="855">
        <v>1.2345494146474272</v>
      </c>
      <c r="E10" s="854">
        <v>7346</v>
      </c>
      <c r="F10" s="855">
        <v>0.81001212923144783</v>
      </c>
      <c r="G10" s="855">
        <v>1</v>
      </c>
      <c r="H10" s="854">
        <v>8289</v>
      </c>
      <c r="I10" s="855">
        <v>0.91399272246113128</v>
      </c>
      <c r="J10" s="856">
        <v>1.128369180506398</v>
      </c>
    </row>
    <row r="11" spans="1:28" ht="14.45" customHeight="1" thickBot="1" x14ac:dyDescent="0.3">
      <c r="A11" s="853" t="s">
        <v>2528</v>
      </c>
      <c r="B11" s="850">
        <v>401299</v>
      </c>
      <c r="C11" s="851">
        <v>1</v>
      </c>
      <c r="D11" s="851">
        <v>0.9696655575772074</v>
      </c>
      <c r="E11" s="850">
        <v>413853</v>
      </c>
      <c r="F11" s="851">
        <v>1.0312834071353281</v>
      </c>
      <c r="G11" s="851">
        <v>1</v>
      </c>
      <c r="H11" s="850">
        <v>468044</v>
      </c>
      <c r="I11" s="851">
        <v>1.1663223681095642</v>
      </c>
      <c r="J11" s="852">
        <v>1.1309426293877294</v>
      </c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1114</v>
      </c>
    </row>
    <row r="14" spans="1:28" ht="14.45" customHeight="1" x14ac:dyDescent="0.2">
      <c r="A14" s="786" t="s">
        <v>2529</v>
      </c>
    </row>
    <row r="15" spans="1:28" ht="14.45" customHeight="1" x14ac:dyDescent="0.2">
      <c r="A15" s="786" t="s">
        <v>2530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75F489A-8E99-455E-8DE8-82093AC5C37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2535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2979</v>
      </c>
      <c r="C3" s="404">
        <f t="shared" si="0"/>
        <v>3157</v>
      </c>
      <c r="D3" s="438">
        <f t="shared" si="0"/>
        <v>3402</v>
      </c>
      <c r="E3" s="346">
        <f t="shared" si="0"/>
        <v>410368</v>
      </c>
      <c r="F3" s="344">
        <f t="shared" si="0"/>
        <v>421199</v>
      </c>
      <c r="G3" s="405">
        <f t="shared" si="0"/>
        <v>476333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58">
        <v>2020</v>
      </c>
      <c r="E5" s="842">
        <v>2018</v>
      </c>
      <c r="F5" s="843">
        <v>2019</v>
      </c>
      <c r="G5" s="858">
        <v>2020</v>
      </c>
    </row>
    <row r="6" spans="1:7" ht="14.45" customHeight="1" x14ac:dyDescent="0.2">
      <c r="A6" s="835" t="s">
        <v>1117</v>
      </c>
      <c r="B6" s="225"/>
      <c r="C6" s="225"/>
      <c r="D6" s="225">
        <v>50</v>
      </c>
      <c r="E6" s="859"/>
      <c r="F6" s="859"/>
      <c r="G6" s="860">
        <v>6494</v>
      </c>
    </row>
    <row r="7" spans="1:7" ht="14.45" customHeight="1" x14ac:dyDescent="0.2">
      <c r="A7" s="836" t="s">
        <v>2527</v>
      </c>
      <c r="B7" s="831">
        <v>80</v>
      </c>
      <c r="C7" s="831">
        <v>64</v>
      </c>
      <c r="D7" s="831">
        <v>64</v>
      </c>
      <c r="E7" s="861">
        <v>9069</v>
      </c>
      <c r="F7" s="861">
        <v>7346</v>
      </c>
      <c r="G7" s="862">
        <v>8289</v>
      </c>
    </row>
    <row r="8" spans="1:7" ht="14.45" customHeight="1" x14ac:dyDescent="0.2">
      <c r="A8" s="836" t="s">
        <v>1118</v>
      </c>
      <c r="B8" s="831">
        <v>41</v>
      </c>
      <c r="C8" s="831">
        <v>43</v>
      </c>
      <c r="D8" s="831">
        <v>69</v>
      </c>
      <c r="E8" s="861">
        <v>4552</v>
      </c>
      <c r="F8" s="861">
        <v>5264</v>
      </c>
      <c r="G8" s="862">
        <v>11412</v>
      </c>
    </row>
    <row r="9" spans="1:7" ht="14.45" customHeight="1" x14ac:dyDescent="0.2">
      <c r="A9" s="836" t="s">
        <v>2531</v>
      </c>
      <c r="B9" s="831"/>
      <c r="C9" s="831">
        <v>1</v>
      </c>
      <c r="D9" s="831"/>
      <c r="E9" s="861"/>
      <c r="F9" s="861">
        <v>38</v>
      </c>
      <c r="G9" s="862"/>
    </row>
    <row r="10" spans="1:7" ht="14.45" customHeight="1" x14ac:dyDescent="0.2">
      <c r="A10" s="836" t="s">
        <v>1119</v>
      </c>
      <c r="B10" s="831">
        <v>3</v>
      </c>
      <c r="C10" s="831"/>
      <c r="D10" s="831">
        <v>3</v>
      </c>
      <c r="E10" s="861">
        <v>649</v>
      </c>
      <c r="F10" s="861"/>
      <c r="G10" s="862">
        <v>1251</v>
      </c>
    </row>
    <row r="11" spans="1:7" ht="14.45" customHeight="1" x14ac:dyDescent="0.2">
      <c r="A11" s="836" t="s">
        <v>2532</v>
      </c>
      <c r="B11" s="831">
        <v>2</v>
      </c>
      <c r="C11" s="831">
        <v>11</v>
      </c>
      <c r="D11" s="831"/>
      <c r="E11" s="861">
        <v>471</v>
      </c>
      <c r="F11" s="861">
        <v>2292</v>
      </c>
      <c r="G11" s="862"/>
    </row>
    <row r="12" spans="1:7" ht="14.45" customHeight="1" x14ac:dyDescent="0.2">
      <c r="A12" s="836" t="s">
        <v>1120</v>
      </c>
      <c r="B12" s="831">
        <v>771</v>
      </c>
      <c r="C12" s="831">
        <v>858</v>
      </c>
      <c r="D12" s="831">
        <v>937</v>
      </c>
      <c r="E12" s="861">
        <v>151509</v>
      </c>
      <c r="F12" s="861">
        <v>160606</v>
      </c>
      <c r="G12" s="862">
        <v>167226</v>
      </c>
    </row>
    <row r="13" spans="1:7" ht="14.45" customHeight="1" x14ac:dyDescent="0.2">
      <c r="A13" s="836" t="s">
        <v>1121</v>
      </c>
      <c r="B13" s="831">
        <v>111</v>
      </c>
      <c r="C13" s="831">
        <v>16</v>
      </c>
      <c r="D13" s="831">
        <v>32</v>
      </c>
      <c r="E13" s="861">
        <v>10659</v>
      </c>
      <c r="F13" s="861">
        <v>1637</v>
      </c>
      <c r="G13" s="862">
        <v>5824</v>
      </c>
    </row>
    <row r="14" spans="1:7" ht="14.45" customHeight="1" x14ac:dyDescent="0.2">
      <c r="A14" s="836" t="s">
        <v>1123</v>
      </c>
      <c r="B14" s="831">
        <v>19</v>
      </c>
      <c r="C14" s="831">
        <v>123</v>
      </c>
      <c r="D14" s="831">
        <v>145</v>
      </c>
      <c r="E14" s="861">
        <v>5532</v>
      </c>
      <c r="F14" s="861">
        <v>14484</v>
      </c>
      <c r="G14" s="862">
        <v>17101</v>
      </c>
    </row>
    <row r="15" spans="1:7" ht="14.45" customHeight="1" x14ac:dyDescent="0.2">
      <c r="A15" s="836" t="s">
        <v>1124</v>
      </c>
      <c r="B15" s="831">
        <v>1289</v>
      </c>
      <c r="C15" s="831">
        <v>1004</v>
      </c>
      <c r="D15" s="831">
        <v>1243</v>
      </c>
      <c r="E15" s="861">
        <v>129642</v>
      </c>
      <c r="F15" s="861">
        <v>101634</v>
      </c>
      <c r="G15" s="862">
        <v>135779</v>
      </c>
    </row>
    <row r="16" spans="1:7" ht="14.45" customHeight="1" x14ac:dyDescent="0.2">
      <c r="A16" s="836" t="s">
        <v>1126</v>
      </c>
      <c r="B16" s="831"/>
      <c r="C16" s="831"/>
      <c r="D16" s="831">
        <v>3</v>
      </c>
      <c r="E16" s="861"/>
      <c r="F16" s="861"/>
      <c r="G16" s="862">
        <v>900</v>
      </c>
    </row>
    <row r="17" spans="1:7" ht="14.45" customHeight="1" x14ac:dyDescent="0.2">
      <c r="A17" s="836" t="s">
        <v>1127</v>
      </c>
      <c r="B17" s="831">
        <v>25</v>
      </c>
      <c r="C17" s="831">
        <v>71</v>
      </c>
      <c r="D17" s="831">
        <v>225</v>
      </c>
      <c r="E17" s="861">
        <v>10929</v>
      </c>
      <c r="F17" s="861">
        <v>10523</v>
      </c>
      <c r="G17" s="862">
        <v>40809</v>
      </c>
    </row>
    <row r="18" spans="1:7" ht="14.45" customHeight="1" x14ac:dyDescent="0.2">
      <c r="A18" s="836" t="s">
        <v>2533</v>
      </c>
      <c r="B18" s="831">
        <v>123</v>
      </c>
      <c r="C18" s="831">
        <v>97</v>
      </c>
      <c r="D18" s="831"/>
      <c r="E18" s="861">
        <v>21076</v>
      </c>
      <c r="F18" s="861">
        <v>13872</v>
      </c>
      <c r="G18" s="862"/>
    </row>
    <row r="19" spans="1:7" ht="14.45" customHeight="1" x14ac:dyDescent="0.2">
      <c r="A19" s="836" t="s">
        <v>1128</v>
      </c>
      <c r="B19" s="831">
        <v>1</v>
      </c>
      <c r="C19" s="831">
        <v>9</v>
      </c>
      <c r="D19" s="831">
        <v>18</v>
      </c>
      <c r="E19" s="861">
        <v>37</v>
      </c>
      <c r="F19" s="861">
        <v>2262</v>
      </c>
      <c r="G19" s="862">
        <v>2648</v>
      </c>
    </row>
    <row r="20" spans="1:7" ht="14.45" customHeight="1" x14ac:dyDescent="0.2">
      <c r="A20" s="836" t="s">
        <v>1129</v>
      </c>
      <c r="B20" s="831">
        <v>474</v>
      </c>
      <c r="C20" s="831">
        <v>644</v>
      </c>
      <c r="D20" s="831">
        <v>613</v>
      </c>
      <c r="E20" s="861">
        <v>57114</v>
      </c>
      <c r="F20" s="861">
        <v>74596</v>
      </c>
      <c r="G20" s="862">
        <v>78600</v>
      </c>
    </row>
    <row r="21" spans="1:7" ht="14.45" customHeight="1" thickBot="1" x14ac:dyDescent="0.25">
      <c r="A21" s="865" t="s">
        <v>2534</v>
      </c>
      <c r="B21" s="833">
        <v>40</v>
      </c>
      <c r="C21" s="833">
        <v>216</v>
      </c>
      <c r="D21" s="833"/>
      <c r="E21" s="863">
        <v>9129</v>
      </c>
      <c r="F21" s="863">
        <v>26645</v>
      </c>
      <c r="G21" s="864"/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1114</v>
      </c>
    </row>
    <row r="24" spans="1:7" ht="14.45" customHeight="1" x14ac:dyDescent="0.2">
      <c r="A24" s="786" t="s">
        <v>2529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DAF224B-3B3E-4CD6-AD12-CAD1E6807BC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2584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3173.1</v>
      </c>
      <c r="H3" s="208">
        <f t="shared" si="0"/>
        <v>3537597.9400000004</v>
      </c>
      <c r="I3" s="78"/>
      <c r="J3" s="78"/>
      <c r="K3" s="208">
        <f t="shared" si="0"/>
        <v>3315</v>
      </c>
      <c r="L3" s="208">
        <f t="shared" si="0"/>
        <v>3036700.03</v>
      </c>
      <c r="M3" s="78"/>
      <c r="N3" s="78"/>
      <c r="O3" s="208">
        <f t="shared" si="0"/>
        <v>3543</v>
      </c>
      <c r="P3" s="208">
        <f t="shared" si="0"/>
        <v>2962719</v>
      </c>
      <c r="Q3" s="79">
        <f>IF(L3=0,0,P3/L3)</f>
        <v>0.97563768917932936</v>
      </c>
      <c r="R3" s="209">
        <f>IF(O3=0,0,P3/O3)</f>
        <v>836.21761219305677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2536</v>
      </c>
      <c r="B6" s="807" t="s">
        <v>2537</v>
      </c>
      <c r="C6" s="807" t="s">
        <v>2538</v>
      </c>
      <c r="D6" s="807" t="s">
        <v>2539</v>
      </c>
      <c r="E6" s="807" t="s">
        <v>2540</v>
      </c>
      <c r="F6" s="807" t="s">
        <v>2541</v>
      </c>
      <c r="G6" s="225">
        <v>0</v>
      </c>
      <c r="H6" s="225">
        <v>-2.0372681319713593E-10</v>
      </c>
      <c r="I6" s="807">
        <v>1.75</v>
      </c>
      <c r="J6" s="807"/>
      <c r="K6" s="225">
        <v>0</v>
      </c>
      <c r="L6" s="225">
        <v>-1.1641532182693481E-10</v>
      </c>
      <c r="M6" s="807">
        <v>1</v>
      </c>
      <c r="N6" s="807"/>
      <c r="O6" s="225">
        <v>0</v>
      </c>
      <c r="P6" s="225">
        <v>0</v>
      </c>
      <c r="Q6" s="812">
        <v>0</v>
      </c>
      <c r="R6" s="830"/>
    </row>
    <row r="7" spans="1:18" ht="14.45" customHeight="1" x14ac:dyDescent="0.2">
      <c r="A7" s="821" t="s">
        <v>2536</v>
      </c>
      <c r="B7" s="822" t="s">
        <v>2537</v>
      </c>
      <c r="C7" s="822" t="s">
        <v>2538</v>
      </c>
      <c r="D7" s="822" t="s">
        <v>2539</v>
      </c>
      <c r="E7" s="822" t="s">
        <v>2542</v>
      </c>
      <c r="F7" s="822" t="s">
        <v>2541</v>
      </c>
      <c r="G7" s="831">
        <v>0</v>
      </c>
      <c r="H7" s="831">
        <v>0</v>
      </c>
      <c r="I7" s="822">
        <v>0</v>
      </c>
      <c r="J7" s="822"/>
      <c r="K7" s="831">
        <v>-7.1054273576010019E-15</v>
      </c>
      <c r="L7" s="831">
        <v>3.637978807091713E-12</v>
      </c>
      <c r="M7" s="822">
        <v>1</v>
      </c>
      <c r="N7" s="822">
        <v>-512</v>
      </c>
      <c r="O7" s="831">
        <v>0</v>
      </c>
      <c r="P7" s="831">
        <v>0</v>
      </c>
      <c r="Q7" s="827">
        <v>0</v>
      </c>
      <c r="R7" s="832"/>
    </row>
    <row r="8" spans="1:18" ht="14.45" customHeight="1" x14ac:dyDescent="0.2">
      <c r="A8" s="821" t="s">
        <v>2536</v>
      </c>
      <c r="B8" s="822" t="s">
        <v>2537</v>
      </c>
      <c r="C8" s="822" t="s">
        <v>604</v>
      </c>
      <c r="D8" s="822" t="s">
        <v>2539</v>
      </c>
      <c r="E8" s="822" t="s">
        <v>2540</v>
      </c>
      <c r="F8" s="822" t="s">
        <v>2543</v>
      </c>
      <c r="G8" s="831">
        <v>124.1</v>
      </c>
      <c r="H8" s="831">
        <v>2439332.2400000002</v>
      </c>
      <c r="I8" s="822">
        <v>1.2087945242475486</v>
      </c>
      <c r="J8" s="822">
        <v>19656.182433521357</v>
      </c>
      <c r="K8" s="831">
        <v>98</v>
      </c>
      <c r="L8" s="831">
        <v>2017987.5</v>
      </c>
      <c r="M8" s="822">
        <v>1</v>
      </c>
      <c r="N8" s="822">
        <v>20591.709183673469</v>
      </c>
      <c r="O8" s="831">
        <v>97</v>
      </c>
      <c r="P8" s="831">
        <v>2026718</v>
      </c>
      <c r="Q8" s="827">
        <v>1.0043263399798066</v>
      </c>
      <c r="R8" s="832">
        <v>20894</v>
      </c>
    </row>
    <row r="9" spans="1:18" ht="14.45" customHeight="1" x14ac:dyDescent="0.2">
      <c r="A9" s="821" t="s">
        <v>2536</v>
      </c>
      <c r="B9" s="822" t="s">
        <v>2537</v>
      </c>
      <c r="C9" s="822" t="s">
        <v>604</v>
      </c>
      <c r="D9" s="822" t="s">
        <v>2539</v>
      </c>
      <c r="E9" s="822" t="s">
        <v>2542</v>
      </c>
      <c r="F9" s="822" t="s">
        <v>2543</v>
      </c>
      <c r="G9" s="831">
        <v>70</v>
      </c>
      <c r="H9" s="831">
        <v>687897.7</v>
      </c>
      <c r="I9" s="822">
        <v>1.1549871509558478</v>
      </c>
      <c r="J9" s="822">
        <v>9827.1099999999988</v>
      </c>
      <c r="K9" s="831">
        <v>58</v>
      </c>
      <c r="L9" s="831">
        <v>595589.04999999993</v>
      </c>
      <c r="M9" s="822">
        <v>1</v>
      </c>
      <c r="N9" s="822">
        <v>10268.77672413793</v>
      </c>
      <c r="O9" s="831">
        <v>44</v>
      </c>
      <c r="P9" s="831">
        <v>459668</v>
      </c>
      <c r="Q9" s="827">
        <v>0.77178719118492867</v>
      </c>
      <c r="R9" s="832">
        <v>10447</v>
      </c>
    </row>
    <row r="10" spans="1:18" ht="14.45" customHeight="1" x14ac:dyDescent="0.2">
      <c r="A10" s="821" t="s">
        <v>2536</v>
      </c>
      <c r="B10" s="822" t="s">
        <v>2537</v>
      </c>
      <c r="C10" s="822" t="s">
        <v>604</v>
      </c>
      <c r="D10" s="822" t="s">
        <v>2544</v>
      </c>
      <c r="E10" s="822" t="s">
        <v>2545</v>
      </c>
      <c r="F10" s="822" t="s">
        <v>2546</v>
      </c>
      <c r="G10" s="831"/>
      <c r="H10" s="831"/>
      <c r="I10" s="822"/>
      <c r="J10" s="822"/>
      <c r="K10" s="831">
        <v>1</v>
      </c>
      <c r="L10" s="831">
        <v>1674.52</v>
      </c>
      <c r="M10" s="822">
        <v>1</v>
      </c>
      <c r="N10" s="822">
        <v>1674.52</v>
      </c>
      <c r="O10" s="831"/>
      <c r="P10" s="831"/>
      <c r="Q10" s="827"/>
      <c r="R10" s="832"/>
    </row>
    <row r="11" spans="1:18" ht="14.45" customHeight="1" x14ac:dyDescent="0.2">
      <c r="A11" s="821" t="s">
        <v>2536</v>
      </c>
      <c r="B11" s="822" t="s">
        <v>2537</v>
      </c>
      <c r="C11" s="822" t="s">
        <v>604</v>
      </c>
      <c r="D11" s="822" t="s">
        <v>2544</v>
      </c>
      <c r="E11" s="822" t="s">
        <v>2547</v>
      </c>
      <c r="F11" s="822" t="s">
        <v>2548</v>
      </c>
      <c r="G11" s="831"/>
      <c r="H11" s="831"/>
      <c r="I11" s="822"/>
      <c r="J11" s="822"/>
      <c r="K11" s="831">
        <v>1</v>
      </c>
      <c r="L11" s="831">
        <v>249.96</v>
      </c>
      <c r="M11" s="822">
        <v>1</v>
      </c>
      <c r="N11" s="822">
        <v>249.96</v>
      </c>
      <c r="O11" s="831"/>
      <c r="P11" s="831"/>
      <c r="Q11" s="827"/>
      <c r="R11" s="832"/>
    </row>
    <row r="12" spans="1:18" ht="14.45" customHeight="1" x14ac:dyDescent="0.2">
      <c r="A12" s="821" t="s">
        <v>2536</v>
      </c>
      <c r="B12" s="822" t="s">
        <v>2537</v>
      </c>
      <c r="C12" s="822" t="s">
        <v>604</v>
      </c>
      <c r="D12" s="822" t="s">
        <v>2549</v>
      </c>
      <c r="E12" s="822" t="s">
        <v>2550</v>
      </c>
      <c r="F12" s="822" t="s">
        <v>2551</v>
      </c>
      <c r="G12" s="831">
        <v>7</v>
      </c>
      <c r="H12" s="831">
        <v>210</v>
      </c>
      <c r="I12" s="822">
        <v>0.45161290322580644</v>
      </c>
      <c r="J12" s="822">
        <v>30</v>
      </c>
      <c r="K12" s="831">
        <v>15</v>
      </c>
      <c r="L12" s="831">
        <v>465</v>
      </c>
      <c r="M12" s="822">
        <v>1</v>
      </c>
      <c r="N12" s="822">
        <v>31</v>
      </c>
      <c r="O12" s="831">
        <v>22</v>
      </c>
      <c r="P12" s="831">
        <v>682</v>
      </c>
      <c r="Q12" s="827">
        <v>1.4666666666666666</v>
      </c>
      <c r="R12" s="832">
        <v>31</v>
      </c>
    </row>
    <row r="13" spans="1:18" ht="14.45" customHeight="1" x14ac:dyDescent="0.2">
      <c r="A13" s="821" t="s">
        <v>2536</v>
      </c>
      <c r="B13" s="822" t="s">
        <v>2537</v>
      </c>
      <c r="C13" s="822" t="s">
        <v>604</v>
      </c>
      <c r="D13" s="822" t="s">
        <v>2549</v>
      </c>
      <c r="E13" s="822" t="s">
        <v>2552</v>
      </c>
      <c r="F13" s="822" t="s">
        <v>2553</v>
      </c>
      <c r="G13" s="831">
        <v>30</v>
      </c>
      <c r="H13" s="831">
        <v>1980</v>
      </c>
      <c r="I13" s="822">
        <v>0.36940298507462688</v>
      </c>
      <c r="J13" s="822">
        <v>66</v>
      </c>
      <c r="K13" s="831">
        <v>80</v>
      </c>
      <c r="L13" s="831">
        <v>5360</v>
      </c>
      <c r="M13" s="822">
        <v>1</v>
      </c>
      <c r="N13" s="822">
        <v>67</v>
      </c>
      <c r="O13" s="831">
        <v>71</v>
      </c>
      <c r="P13" s="831">
        <v>4828</v>
      </c>
      <c r="Q13" s="827">
        <v>0.90074626865671636</v>
      </c>
      <c r="R13" s="832">
        <v>68</v>
      </c>
    </row>
    <row r="14" spans="1:18" ht="14.45" customHeight="1" x14ac:dyDescent="0.2">
      <c r="A14" s="821" t="s">
        <v>2536</v>
      </c>
      <c r="B14" s="822" t="s">
        <v>2537</v>
      </c>
      <c r="C14" s="822" t="s">
        <v>604</v>
      </c>
      <c r="D14" s="822" t="s">
        <v>2549</v>
      </c>
      <c r="E14" s="822" t="s">
        <v>2554</v>
      </c>
      <c r="F14" s="822" t="s">
        <v>2555</v>
      </c>
      <c r="G14" s="831"/>
      <c r="H14" s="831"/>
      <c r="I14" s="822"/>
      <c r="J14" s="822"/>
      <c r="K14" s="831">
        <v>1</v>
      </c>
      <c r="L14" s="831">
        <v>199</v>
      </c>
      <c r="M14" s="822">
        <v>1</v>
      </c>
      <c r="N14" s="822">
        <v>199</v>
      </c>
      <c r="O14" s="831"/>
      <c r="P14" s="831"/>
      <c r="Q14" s="827"/>
      <c r="R14" s="832"/>
    </row>
    <row r="15" spans="1:18" ht="14.45" customHeight="1" x14ac:dyDescent="0.2">
      <c r="A15" s="821" t="s">
        <v>2536</v>
      </c>
      <c r="B15" s="822" t="s">
        <v>2537</v>
      </c>
      <c r="C15" s="822" t="s">
        <v>604</v>
      </c>
      <c r="D15" s="822" t="s">
        <v>2549</v>
      </c>
      <c r="E15" s="822" t="s">
        <v>2556</v>
      </c>
      <c r="F15" s="822" t="s">
        <v>2557</v>
      </c>
      <c r="G15" s="831">
        <v>637</v>
      </c>
      <c r="H15" s="831">
        <v>23569</v>
      </c>
      <c r="I15" s="822">
        <v>0.95863499552590903</v>
      </c>
      <c r="J15" s="822">
        <v>37</v>
      </c>
      <c r="K15" s="831">
        <v>647</v>
      </c>
      <c r="L15" s="831">
        <v>24586</v>
      </c>
      <c r="M15" s="822">
        <v>1</v>
      </c>
      <c r="N15" s="822">
        <v>38</v>
      </c>
      <c r="O15" s="831">
        <v>564</v>
      </c>
      <c r="P15" s="831">
        <v>21432</v>
      </c>
      <c r="Q15" s="827">
        <v>0.87171561051004631</v>
      </c>
      <c r="R15" s="832">
        <v>38</v>
      </c>
    </row>
    <row r="16" spans="1:18" ht="14.45" customHeight="1" x14ac:dyDescent="0.2">
      <c r="A16" s="821" t="s">
        <v>2536</v>
      </c>
      <c r="B16" s="822" t="s">
        <v>2537</v>
      </c>
      <c r="C16" s="822" t="s">
        <v>604</v>
      </c>
      <c r="D16" s="822" t="s">
        <v>2549</v>
      </c>
      <c r="E16" s="822" t="s">
        <v>2558</v>
      </c>
      <c r="F16" s="822" t="s">
        <v>2559</v>
      </c>
      <c r="G16" s="831">
        <v>624</v>
      </c>
      <c r="H16" s="831">
        <v>111072</v>
      </c>
      <c r="I16" s="822">
        <v>0.97259242395054379</v>
      </c>
      <c r="J16" s="822">
        <v>178</v>
      </c>
      <c r="K16" s="831">
        <v>638</v>
      </c>
      <c r="L16" s="831">
        <v>114202</v>
      </c>
      <c r="M16" s="822">
        <v>1</v>
      </c>
      <c r="N16" s="822">
        <v>179</v>
      </c>
      <c r="O16" s="831">
        <v>725</v>
      </c>
      <c r="P16" s="831">
        <v>130500</v>
      </c>
      <c r="Q16" s="827">
        <v>1.1427120365667851</v>
      </c>
      <c r="R16" s="832">
        <v>180</v>
      </c>
    </row>
    <row r="17" spans="1:18" ht="14.45" customHeight="1" x14ac:dyDescent="0.2">
      <c r="A17" s="821" t="s">
        <v>2536</v>
      </c>
      <c r="B17" s="822" t="s">
        <v>2537</v>
      </c>
      <c r="C17" s="822" t="s">
        <v>604</v>
      </c>
      <c r="D17" s="822" t="s">
        <v>2549</v>
      </c>
      <c r="E17" s="822" t="s">
        <v>2560</v>
      </c>
      <c r="F17" s="822" t="s">
        <v>2561</v>
      </c>
      <c r="G17" s="831">
        <v>1</v>
      </c>
      <c r="H17" s="831">
        <v>225</v>
      </c>
      <c r="I17" s="822">
        <v>0.16519823788546256</v>
      </c>
      <c r="J17" s="822">
        <v>225</v>
      </c>
      <c r="K17" s="831">
        <v>6</v>
      </c>
      <c r="L17" s="831">
        <v>1362</v>
      </c>
      <c r="M17" s="822">
        <v>1</v>
      </c>
      <c r="N17" s="822">
        <v>227</v>
      </c>
      <c r="O17" s="831">
        <v>15</v>
      </c>
      <c r="P17" s="831">
        <v>3450</v>
      </c>
      <c r="Q17" s="827">
        <v>2.5330396475770924</v>
      </c>
      <c r="R17" s="832">
        <v>230</v>
      </c>
    </row>
    <row r="18" spans="1:18" ht="14.45" customHeight="1" x14ac:dyDescent="0.2">
      <c r="A18" s="821" t="s">
        <v>2536</v>
      </c>
      <c r="B18" s="822" t="s">
        <v>2537</v>
      </c>
      <c r="C18" s="822" t="s">
        <v>604</v>
      </c>
      <c r="D18" s="822" t="s">
        <v>2549</v>
      </c>
      <c r="E18" s="822" t="s">
        <v>2562</v>
      </c>
      <c r="F18" s="822" t="s">
        <v>2563</v>
      </c>
      <c r="G18" s="831">
        <v>132</v>
      </c>
      <c r="H18" s="831">
        <v>0</v>
      </c>
      <c r="I18" s="822"/>
      <c r="J18" s="822">
        <v>0</v>
      </c>
      <c r="K18" s="831">
        <v>112</v>
      </c>
      <c r="L18" s="831">
        <v>0</v>
      </c>
      <c r="M18" s="822"/>
      <c r="N18" s="822">
        <v>0</v>
      </c>
      <c r="O18" s="831">
        <v>104</v>
      </c>
      <c r="P18" s="831">
        <v>0</v>
      </c>
      <c r="Q18" s="827"/>
      <c r="R18" s="832">
        <v>0</v>
      </c>
    </row>
    <row r="19" spans="1:18" ht="14.45" customHeight="1" x14ac:dyDescent="0.2">
      <c r="A19" s="821" t="s">
        <v>2536</v>
      </c>
      <c r="B19" s="822" t="s">
        <v>2537</v>
      </c>
      <c r="C19" s="822" t="s">
        <v>604</v>
      </c>
      <c r="D19" s="822" t="s">
        <v>2549</v>
      </c>
      <c r="E19" s="822" t="s">
        <v>2564</v>
      </c>
      <c r="F19" s="822" t="s">
        <v>2565</v>
      </c>
      <c r="G19" s="831">
        <v>998</v>
      </c>
      <c r="H19" s="831">
        <v>115513</v>
      </c>
      <c r="I19" s="822">
        <v>0.94838259441707717</v>
      </c>
      <c r="J19" s="822">
        <v>115.74448897795591</v>
      </c>
      <c r="K19" s="831">
        <v>1050</v>
      </c>
      <c r="L19" s="831">
        <v>121800</v>
      </c>
      <c r="M19" s="822">
        <v>1</v>
      </c>
      <c r="N19" s="822">
        <v>116</v>
      </c>
      <c r="O19" s="831">
        <v>1159</v>
      </c>
      <c r="P19" s="831">
        <v>135603</v>
      </c>
      <c r="Q19" s="827">
        <v>1.1133251231527093</v>
      </c>
      <c r="R19" s="832">
        <v>117</v>
      </c>
    </row>
    <row r="20" spans="1:18" ht="14.45" customHeight="1" x14ac:dyDescent="0.2">
      <c r="A20" s="821" t="s">
        <v>2536</v>
      </c>
      <c r="B20" s="822" t="s">
        <v>2537</v>
      </c>
      <c r="C20" s="822" t="s">
        <v>604</v>
      </c>
      <c r="D20" s="822" t="s">
        <v>2549</v>
      </c>
      <c r="E20" s="822" t="s">
        <v>2566</v>
      </c>
      <c r="F20" s="822" t="s">
        <v>2567</v>
      </c>
      <c r="G20" s="831">
        <v>134</v>
      </c>
      <c r="H20" s="831">
        <v>4288</v>
      </c>
      <c r="I20" s="822">
        <v>1.1601731601731602</v>
      </c>
      <c r="J20" s="822">
        <v>32</v>
      </c>
      <c r="K20" s="831">
        <v>112</v>
      </c>
      <c r="L20" s="831">
        <v>3696</v>
      </c>
      <c r="M20" s="822">
        <v>1</v>
      </c>
      <c r="N20" s="822">
        <v>33</v>
      </c>
      <c r="O20" s="831">
        <v>86</v>
      </c>
      <c r="P20" s="831">
        <v>2838</v>
      </c>
      <c r="Q20" s="827">
        <v>0.7678571428571429</v>
      </c>
      <c r="R20" s="832">
        <v>33</v>
      </c>
    </row>
    <row r="21" spans="1:18" ht="14.45" customHeight="1" x14ac:dyDescent="0.2">
      <c r="A21" s="821" t="s">
        <v>2536</v>
      </c>
      <c r="B21" s="822" t="s">
        <v>2537</v>
      </c>
      <c r="C21" s="822" t="s">
        <v>604</v>
      </c>
      <c r="D21" s="822" t="s">
        <v>2549</v>
      </c>
      <c r="E21" s="822" t="s">
        <v>2568</v>
      </c>
      <c r="F21" s="822" t="s">
        <v>2569</v>
      </c>
      <c r="G21" s="831">
        <v>334</v>
      </c>
      <c r="H21" s="831">
        <v>118570</v>
      </c>
      <c r="I21" s="822">
        <v>0.94091226510919246</v>
      </c>
      <c r="J21" s="822">
        <v>355</v>
      </c>
      <c r="K21" s="831">
        <v>352</v>
      </c>
      <c r="L21" s="831">
        <v>126016</v>
      </c>
      <c r="M21" s="822">
        <v>1</v>
      </c>
      <c r="N21" s="822">
        <v>358</v>
      </c>
      <c r="O21" s="831">
        <v>407</v>
      </c>
      <c r="P21" s="831">
        <v>146520</v>
      </c>
      <c r="Q21" s="827">
        <v>1.1627094972067038</v>
      </c>
      <c r="R21" s="832">
        <v>360</v>
      </c>
    </row>
    <row r="22" spans="1:18" ht="14.45" customHeight="1" x14ac:dyDescent="0.2">
      <c r="A22" s="821" t="s">
        <v>2536</v>
      </c>
      <c r="B22" s="822" t="s">
        <v>2537</v>
      </c>
      <c r="C22" s="822" t="s">
        <v>604</v>
      </c>
      <c r="D22" s="822" t="s">
        <v>2549</v>
      </c>
      <c r="E22" s="822" t="s">
        <v>2570</v>
      </c>
      <c r="F22" s="822" t="s">
        <v>2571</v>
      </c>
      <c r="G22" s="831">
        <v>35</v>
      </c>
      <c r="H22" s="831">
        <v>2590</v>
      </c>
      <c r="I22" s="822">
        <v>0.2877777777777778</v>
      </c>
      <c r="J22" s="822">
        <v>74</v>
      </c>
      <c r="K22" s="831">
        <v>120</v>
      </c>
      <c r="L22" s="831">
        <v>9000</v>
      </c>
      <c r="M22" s="822">
        <v>1</v>
      </c>
      <c r="N22" s="822">
        <v>75</v>
      </c>
      <c r="O22" s="831">
        <v>145</v>
      </c>
      <c r="P22" s="831">
        <v>11020</v>
      </c>
      <c r="Q22" s="827">
        <v>1.2244444444444444</v>
      </c>
      <c r="R22" s="832">
        <v>76</v>
      </c>
    </row>
    <row r="23" spans="1:18" ht="14.45" customHeight="1" x14ac:dyDescent="0.2">
      <c r="A23" s="821" t="s">
        <v>2536</v>
      </c>
      <c r="B23" s="822" t="s">
        <v>2537</v>
      </c>
      <c r="C23" s="822" t="s">
        <v>604</v>
      </c>
      <c r="D23" s="822" t="s">
        <v>2549</v>
      </c>
      <c r="E23" s="822" t="s">
        <v>2572</v>
      </c>
      <c r="F23" s="822" t="s">
        <v>2573</v>
      </c>
      <c r="G23" s="831">
        <v>46</v>
      </c>
      <c r="H23" s="831">
        <v>32292</v>
      </c>
      <c r="I23" s="822">
        <v>2.2837340876944836</v>
      </c>
      <c r="J23" s="822">
        <v>702</v>
      </c>
      <c r="K23" s="831">
        <v>20</v>
      </c>
      <c r="L23" s="831">
        <v>14140</v>
      </c>
      <c r="M23" s="822">
        <v>1</v>
      </c>
      <c r="N23" s="822">
        <v>707</v>
      </c>
      <c r="O23" s="831">
        <v>11</v>
      </c>
      <c r="P23" s="831">
        <v>7821</v>
      </c>
      <c r="Q23" s="827">
        <v>0.55311173974540306</v>
      </c>
      <c r="R23" s="832">
        <v>711</v>
      </c>
    </row>
    <row r="24" spans="1:18" ht="14.45" customHeight="1" x14ac:dyDescent="0.2">
      <c r="A24" s="821" t="s">
        <v>2536</v>
      </c>
      <c r="B24" s="822" t="s">
        <v>2537</v>
      </c>
      <c r="C24" s="822" t="s">
        <v>604</v>
      </c>
      <c r="D24" s="822" t="s">
        <v>2549</v>
      </c>
      <c r="E24" s="822" t="s">
        <v>2574</v>
      </c>
      <c r="F24" s="822" t="s">
        <v>2575</v>
      </c>
      <c r="G24" s="831">
        <v>1</v>
      </c>
      <c r="H24" s="831">
        <v>59</v>
      </c>
      <c r="I24" s="822">
        <v>0.96721311475409832</v>
      </c>
      <c r="J24" s="822">
        <v>59</v>
      </c>
      <c r="K24" s="831">
        <v>1</v>
      </c>
      <c r="L24" s="831">
        <v>61</v>
      </c>
      <c r="M24" s="822">
        <v>1</v>
      </c>
      <c r="N24" s="822">
        <v>61</v>
      </c>
      <c r="O24" s="831">
        <v>1</v>
      </c>
      <c r="P24" s="831">
        <v>62</v>
      </c>
      <c r="Q24" s="827">
        <v>1.0163934426229508</v>
      </c>
      <c r="R24" s="832">
        <v>62</v>
      </c>
    </row>
    <row r="25" spans="1:18" ht="14.45" customHeight="1" x14ac:dyDescent="0.2">
      <c r="A25" s="821" t="s">
        <v>2536</v>
      </c>
      <c r="B25" s="822" t="s">
        <v>2537</v>
      </c>
      <c r="C25" s="822" t="s">
        <v>604</v>
      </c>
      <c r="D25" s="822" t="s">
        <v>2549</v>
      </c>
      <c r="E25" s="822" t="s">
        <v>2576</v>
      </c>
      <c r="F25" s="822" t="s">
        <v>2577</v>
      </c>
      <c r="G25" s="831"/>
      <c r="H25" s="831"/>
      <c r="I25" s="822"/>
      <c r="J25" s="822"/>
      <c r="K25" s="831"/>
      <c r="L25" s="831"/>
      <c r="M25" s="822"/>
      <c r="N25" s="822"/>
      <c r="O25" s="831">
        <v>22</v>
      </c>
      <c r="P25" s="831">
        <v>4092</v>
      </c>
      <c r="Q25" s="827"/>
      <c r="R25" s="832">
        <v>186</v>
      </c>
    </row>
    <row r="26" spans="1:18" ht="14.45" customHeight="1" x14ac:dyDescent="0.2">
      <c r="A26" s="821" t="s">
        <v>2536</v>
      </c>
      <c r="B26" s="822" t="s">
        <v>2537</v>
      </c>
      <c r="C26" s="822" t="s">
        <v>604</v>
      </c>
      <c r="D26" s="822" t="s">
        <v>2549</v>
      </c>
      <c r="E26" s="822" t="s">
        <v>2578</v>
      </c>
      <c r="F26" s="822" t="s">
        <v>2579</v>
      </c>
      <c r="G26" s="831"/>
      <c r="H26" s="831"/>
      <c r="I26" s="822"/>
      <c r="J26" s="822"/>
      <c r="K26" s="831"/>
      <c r="L26" s="831"/>
      <c r="M26" s="822"/>
      <c r="N26" s="822"/>
      <c r="O26" s="831">
        <v>7</v>
      </c>
      <c r="P26" s="831">
        <v>798</v>
      </c>
      <c r="Q26" s="827"/>
      <c r="R26" s="832">
        <v>114</v>
      </c>
    </row>
    <row r="27" spans="1:18" ht="14.45" customHeight="1" x14ac:dyDescent="0.2">
      <c r="A27" s="821" t="s">
        <v>2536</v>
      </c>
      <c r="B27" s="822" t="s">
        <v>2537</v>
      </c>
      <c r="C27" s="822" t="s">
        <v>604</v>
      </c>
      <c r="D27" s="822" t="s">
        <v>2549</v>
      </c>
      <c r="E27" s="822" t="s">
        <v>2580</v>
      </c>
      <c r="F27" s="822" t="s">
        <v>2581</v>
      </c>
      <c r="G27" s="831"/>
      <c r="H27" s="831"/>
      <c r="I27" s="822"/>
      <c r="J27" s="822"/>
      <c r="K27" s="831">
        <v>3</v>
      </c>
      <c r="L27" s="831">
        <v>312</v>
      </c>
      <c r="M27" s="822">
        <v>1</v>
      </c>
      <c r="N27" s="822">
        <v>104</v>
      </c>
      <c r="O27" s="831">
        <v>57</v>
      </c>
      <c r="P27" s="831">
        <v>5985</v>
      </c>
      <c r="Q27" s="827">
        <v>19.182692307692307</v>
      </c>
      <c r="R27" s="832">
        <v>105</v>
      </c>
    </row>
    <row r="28" spans="1:18" ht="14.45" customHeight="1" thickBot="1" x14ac:dyDescent="0.25">
      <c r="A28" s="813" t="s">
        <v>2536</v>
      </c>
      <c r="B28" s="814" t="s">
        <v>2537</v>
      </c>
      <c r="C28" s="814" t="s">
        <v>604</v>
      </c>
      <c r="D28" s="814" t="s">
        <v>2549</v>
      </c>
      <c r="E28" s="814" t="s">
        <v>2582</v>
      </c>
      <c r="F28" s="814" t="s">
        <v>2583</v>
      </c>
      <c r="G28" s="833"/>
      <c r="H28" s="833"/>
      <c r="I28" s="814"/>
      <c r="J28" s="814"/>
      <c r="K28" s="833"/>
      <c r="L28" s="833"/>
      <c r="M28" s="814"/>
      <c r="N28" s="814"/>
      <c r="O28" s="833">
        <v>6</v>
      </c>
      <c r="P28" s="833">
        <v>702</v>
      </c>
      <c r="Q28" s="819"/>
      <c r="R28" s="834">
        <v>117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EF1A784-2F12-4B91-9EEC-9290B994037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2585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3173.1</v>
      </c>
      <c r="I3" s="208">
        <f t="shared" si="0"/>
        <v>3537597.9399999995</v>
      </c>
      <c r="J3" s="78"/>
      <c r="K3" s="78"/>
      <c r="L3" s="208">
        <f t="shared" si="0"/>
        <v>3315</v>
      </c>
      <c r="M3" s="208">
        <f t="shared" si="0"/>
        <v>3036700.0300000003</v>
      </c>
      <c r="N3" s="78"/>
      <c r="O3" s="78"/>
      <c r="P3" s="208">
        <f t="shared" si="0"/>
        <v>3543</v>
      </c>
      <c r="Q3" s="208">
        <f t="shared" si="0"/>
        <v>2962719</v>
      </c>
      <c r="R3" s="79">
        <f>IF(M3=0,0,Q3/M3)</f>
        <v>0.97563768917932925</v>
      </c>
      <c r="S3" s="209">
        <f>IF(P3=0,0,Q3/P3)</f>
        <v>836.21761219305677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2536</v>
      </c>
      <c r="B6" s="807" t="s">
        <v>2537</v>
      </c>
      <c r="C6" s="807" t="s">
        <v>2538</v>
      </c>
      <c r="D6" s="807" t="s">
        <v>2527</v>
      </c>
      <c r="E6" s="807" t="s">
        <v>2539</v>
      </c>
      <c r="F6" s="807" t="s">
        <v>2540</v>
      </c>
      <c r="G6" s="807" t="s">
        <v>2541</v>
      </c>
      <c r="H6" s="225">
        <v>0</v>
      </c>
      <c r="I6" s="225">
        <v>-2.0372681319713593E-10</v>
      </c>
      <c r="J6" s="807">
        <v>1.75</v>
      </c>
      <c r="K6" s="807"/>
      <c r="L6" s="225">
        <v>0</v>
      </c>
      <c r="M6" s="225">
        <v>-1.1641532182693481E-10</v>
      </c>
      <c r="N6" s="807">
        <v>1</v>
      </c>
      <c r="O6" s="807"/>
      <c r="P6" s="225">
        <v>0</v>
      </c>
      <c r="Q6" s="225">
        <v>0</v>
      </c>
      <c r="R6" s="812">
        <v>0</v>
      </c>
      <c r="S6" s="830"/>
    </row>
    <row r="7" spans="1:19" ht="14.45" customHeight="1" x14ac:dyDescent="0.2">
      <c r="A7" s="821" t="s">
        <v>2536</v>
      </c>
      <c r="B7" s="822" t="s">
        <v>2537</v>
      </c>
      <c r="C7" s="822" t="s">
        <v>2538</v>
      </c>
      <c r="D7" s="822" t="s">
        <v>2527</v>
      </c>
      <c r="E7" s="822" t="s">
        <v>2539</v>
      </c>
      <c r="F7" s="822" t="s">
        <v>2542</v>
      </c>
      <c r="G7" s="822" t="s">
        <v>2541</v>
      </c>
      <c r="H7" s="831">
        <v>0</v>
      </c>
      <c r="I7" s="831">
        <v>0</v>
      </c>
      <c r="J7" s="822">
        <v>0</v>
      </c>
      <c r="K7" s="822"/>
      <c r="L7" s="831">
        <v>-7.1054273576010019E-15</v>
      </c>
      <c r="M7" s="831">
        <v>3.637978807091713E-12</v>
      </c>
      <c r="N7" s="822">
        <v>1</v>
      </c>
      <c r="O7" s="822">
        <v>-512</v>
      </c>
      <c r="P7" s="831">
        <v>0</v>
      </c>
      <c r="Q7" s="831">
        <v>0</v>
      </c>
      <c r="R7" s="827">
        <v>0</v>
      </c>
      <c r="S7" s="832"/>
    </row>
    <row r="8" spans="1:19" ht="14.45" customHeight="1" x14ac:dyDescent="0.2">
      <c r="A8" s="821" t="s">
        <v>2536</v>
      </c>
      <c r="B8" s="822" t="s">
        <v>2537</v>
      </c>
      <c r="C8" s="822" t="s">
        <v>604</v>
      </c>
      <c r="D8" s="822" t="s">
        <v>2527</v>
      </c>
      <c r="E8" s="822" t="s">
        <v>2549</v>
      </c>
      <c r="F8" s="822" t="s">
        <v>2556</v>
      </c>
      <c r="G8" s="822" t="s">
        <v>2557</v>
      </c>
      <c r="H8" s="831">
        <v>1</v>
      </c>
      <c r="I8" s="831">
        <v>37</v>
      </c>
      <c r="J8" s="822">
        <v>0.97368421052631582</v>
      </c>
      <c r="K8" s="822">
        <v>37</v>
      </c>
      <c r="L8" s="831">
        <v>1</v>
      </c>
      <c r="M8" s="831">
        <v>38</v>
      </c>
      <c r="N8" s="822">
        <v>1</v>
      </c>
      <c r="O8" s="822">
        <v>38</v>
      </c>
      <c r="P8" s="831"/>
      <c r="Q8" s="831"/>
      <c r="R8" s="827"/>
      <c r="S8" s="832"/>
    </row>
    <row r="9" spans="1:19" ht="14.45" customHeight="1" x14ac:dyDescent="0.2">
      <c r="A9" s="821" t="s">
        <v>2536</v>
      </c>
      <c r="B9" s="822" t="s">
        <v>2537</v>
      </c>
      <c r="C9" s="822" t="s">
        <v>604</v>
      </c>
      <c r="D9" s="822" t="s">
        <v>2527</v>
      </c>
      <c r="E9" s="822" t="s">
        <v>2549</v>
      </c>
      <c r="F9" s="822" t="s">
        <v>2558</v>
      </c>
      <c r="G9" s="822" t="s">
        <v>2559</v>
      </c>
      <c r="H9" s="831"/>
      <c r="I9" s="831"/>
      <c r="J9" s="822"/>
      <c r="K9" s="822"/>
      <c r="L9" s="831"/>
      <c r="M9" s="831"/>
      <c r="N9" s="822"/>
      <c r="O9" s="822"/>
      <c r="P9" s="831">
        <v>3</v>
      </c>
      <c r="Q9" s="831">
        <v>540</v>
      </c>
      <c r="R9" s="827"/>
      <c r="S9" s="832">
        <v>180</v>
      </c>
    </row>
    <row r="10" spans="1:19" ht="14.45" customHeight="1" x14ac:dyDescent="0.2">
      <c r="A10" s="821" t="s">
        <v>2536</v>
      </c>
      <c r="B10" s="822" t="s">
        <v>2537</v>
      </c>
      <c r="C10" s="822" t="s">
        <v>604</v>
      </c>
      <c r="D10" s="822" t="s">
        <v>2527</v>
      </c>
      <c r="E10" s="822" t="s">
        <v>2549</v>
      </c>
      <c r="F10" s="822" t="s">
        <v>2562</v>
      </c>
      <c r="G10" s="822" t="s">
        <v>2563</v>
      </c>
      <c r="H10" s="831">
        <v>1</v>
      </c>
      <c r="I10" s="831">
        <v>0</v>
      </c>
      <c r="J10" s="822"/>
      <c r="K10" s="822">
        <v>0</v>
      </c>
      <c r="L10" s="831"/>
      <c r="M10" s="831"/>
      <c r="N10" s="822"/>
      <c r="O10" s="822"/>
      <c r="P10" s="831">
        <v>1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2536</v>
      </c>
      <c r="B11" s="822" t="s">
        <v>2537</v>
      </c>
      <c r="C11" s="822" t="s">
        <v>604</v>
      </c>
      <c r="D11" s="822" t="s">
        <v>2527</v>
      </c>
      <c r="E11" s="822" t="s">
        <v>2549</v>
      </c>
      <c r="F11" s="822" t="s">
        <v>2564</v>
      </c>
      <c r="G11" s="822" t="s">
        <v>2565</v>
      </c>
      <c r="H11" s="831">
        <v>78</v>
      </c>
      <c r="I11" s="831">
        <v>9032</v>
      </c>
      <c r="J11" s="822">
        <v>1.2359058565955117</v>
      </c>
      <c r="K11" s="822">
        <v>115.7948717948718</v>
      </c>
      <c r="L11" s="831">
        <v>63</v>
      </c>
      <c r="M11" s="831">
        <v>7308</v>
      </c>
      <c r="N11" s="822">
        <v>1</v>
      </c>
      <c r="O11" s="822">
        <v>116</v>
      </c>
      <c r="P11" s="831">
        <v>57</v>
      </c>
      <c r="Q11" s="831">
        <v>6669</v>
      </c>
      <c r="R11" s="827">
        <v>0.91256157635467983</v>
      </c>
      <c r="S11" s="832">
        <v>117</v>
      </c>
    </row>
    <row r="12" spans="1:19" ht="14.45" customHeight="1" x14ac:dyDescent="0.2">
      <c r="A12" s="821" t="s">
        <v>2536</v>
      </c>
      <c r="B12" s="822" t="s">
        <v>2537</v>
      </c>
      <c r="C12" s="822" t="s">
        <v>604</v>
      </c>
      <c r="D12" s="822" t="s">
        <v>2527</v>
      </c>
      <c r="E12" s="822" t="s">
        <v>2549</v>
      </c>
      <c r="F12" s="822" t="s">
        <v>2568</v>
      </c>
      <c r="G12" s="822" t="s">
        <v>2569</v>
      </c>
      <c r="H12" s="831"/>
      <c r="I12" s="831"/>
      <c r="J12" s="822"/>
      <c r="K12" s="822"/>
      <c r="L12" s="831"/>
      <c r="M12" s="831"/>
      <c r="N12" s="822"/>
      <c r="O12" s="822"/>
      <c r="P12" s="831">
        <v>3</v>
      </c>
      <c r="Q12" s="831">
        <v>1080</v>
      </c>
      <c r="R12" s="827"/>
      <c r="S12" s="832">
        <v>360</v>
      </c>
    </row>
    <row r="13" spans="1:19" ht="14.45" customHeight="1" x14ac:dyDescent="0.2">
      <c r="A13" s="821" t="s">
        <v>2536</v>
      </c>
      <c r="B13" s="822" t="s">
        <v>2537</v>
      </c>
      <c r="C13" s="822" t="s">
        <v>604</v>
      </c>
      <c r="D13" s="822" t="s">
        <v>1118</v>
      </c>
      <c r="E13" s="822" t="s">
        <v>2549</v>
      </c>
      <c r="F13" s="822" t="s">
        <v>2550</v>
      </c>
      <c r="G13" s="822" t="s">
        <v>2551</v>
      </c>
      <c r="H13" s="831"/>
      <c r="I13" s="831"/>
      <c r="J13" s="822"/>
      <c r="K13" s="822"/>
      <c r="L13" s="831">
        <v>4</v>
      </c>
      <c r="M13" s="831">
        <v>124</v>
      </c>
      <c r="N13" s="822">
        <v>1</v>
      </c>
      <c r="O13" s="822">
        <v>31</v>
      </c>
      <c r="P13" s="831">
        <v>2</v>
      </c>
      <c r="Q13" s="831">
        <v>62</v>
      </c>
      <c r="R13" s="827">
        <v>0.5</v>
      </c>
      <c r="S13" s="832">
        <v>31</v>
      </c>
    </row>
    <row r="14" spans="1:19" ht="14.45" customHeight="1" x14ac:dyDescent="0.2">
      <c r="A14" s="821" t="s">
        <v>2536</v>
      </c>
      <c r="B14" s="822" t="s">
        <v>2537</v>
      </c>
      <c r="C14" s="822" t="s">
        <v>604</v>
      </c>
      <c r="D14" s="822" t="s">
        <v>1118</v>
      </c>
      <c r="E14" s="822" t="s">
        <v>2549</v>
      </c>
      <c r="F14" s="822" t="s">
        <v>2552</v>
      </c>
      <c r="G14" s="822" t="s">
        <v>2553</v>
      </c>
      <c r="H14" s="831"/>
      <c r="I14" s="831"/>
      <c r="J14" s="822"/>
      <c r="K14" s="822"/>
      <c r="L14" s="831">
        <v>2</v>
      </c>
      <c r="M14" s="831">
        <v>134</v>
      </c>
      <c r="N14" s="822">
        <v>1</v>
      </c>
      <c r="O14" s="822">
        <v>67</v>
      </c>
      <c r="P14" s="831">
        <v>7</v>
      </c>
      <c r="Q14" s="831">
        <v>476</v>
      </c>
      <c r="R14" s="827">
        <v>3.5522388059701493</v>
      </c>
      <c r="S14" s="832">
        <v>68</v>
      </c>
    </row>
    <row r="15" spans="1:19" ht="14.45" customHeight="1" x14ac:dyDescent="0.2">
      <c r="A15" s="821" t="s">
        <v>2536</v>
      </c>
      <c r="B15" s="822" t="s">
        <v>2537</v>
      </c>
      <c r="C15" s="822" t="s">
        <v>604</v>
      </c>
      <c r="D15" s="822" t="s">
        <v>1118</v>
      </c>
      <c r="E15" s="822" t="s">
        <v>2549</v>
      </c>
      <c r="F15" s="822" t="s">
        <v>2556</v>
      </c>
      <c r="G15" s="822" t="s">
        <v>2557</v>
      </c>
      <c r="H15" s="831">
        <v>15</v>
      </c>
      <c r="I15" s="831">
        <v>555</v>
      </c>
      <c r="J15" s="822">
        <v>2.9210526315789473</v>
      </c>
      <c r="K15" s="822">
        <v>37</v>
      </c>
      <c r="L15" s="831">
        <v>5</v>
      </c>
      <c r="M15" s="831">
        <v>190</v>
      </c>
      <c r="N15" s="822">
        <v>1</v>
      </c>
      <c r="O15" s="822">
        <v>38</v>
      </c>
      <c r="P15" s="831">
        <v>14</v>
      </c>
      <c r="Q15" s="831">
        <v>532</v>
      </c>
      <c r="R15" s="827">
        <v>2.8</v>
      </c>
      <c r="S15" s="832">
        <v>38</v>
      </c>
    </row>
    <row r="16" spans="1:19" ht="14.45" customHeight="1" x14ac:dyDescent="0.2">
      <c r="A16" s="821" t="s">
        <v>2536</v>
      </c>
      <c r="B16" s="822" t="s">
        <v>2537</v>
      </c>
      <c r="C16" s="822" t="s">
        <v>604</v>
      </c>
      <c r="D16" s="822" t="s">
        <v>1118</v>
      </c>
      <c r="E16" s="822" t="s">
        <v>2549</v>
      </c>
      <c r="F16" s="822" t="s">
        <v>2558</v>
      </c>
      <c r="G16" s="822" t="s">
        <v>2559</v>
      </c>
      <c r="H16" s="831">
        <v>12</v>
      </c>
      <c r="I16" s="831">
        <v>2136</v>
      </c>
      <c r="J16" s="822">
        <v>1.0848146267140681</v>
      </c>
      <c r="K16" s="822">
        <v>178</v>
      </c>
      <c r="L16" s="831">
        <v>11</v>
      </c>
      <c r="M16" s="831">
        <v>1969</v>
      </c>
      <c r="N16" s="822">
        <v>1</v>
      </c>
      <c r="O16" s="822">
        <v>179</v>
      </c>
      <c r="P16" s="831"/>
      <c r="Q16" s="831"/>
      <c r="R16" s="827"/>
      <c r="S16" s="832"/>
    </row>
    <row r="17" spans="1:19" ht="14.45" customHeight="1" x14ac:dyDescent="0.2">
      <c r="A17" s="821" t="s">
        <v>2536</v>
      </c>
      <c r="B17" s="822" t="s">
        <v>2537</v>
      </c>
      <c r="C17" s="822" t="s">
        <v>604</v>
      </c>
      <c r="D17" s="822" t="s">
        <v>1118</v>
      </c>
      <c r="E17" s="822" t="s">
        <v>2549</v>
      </c>
      <c r="F17" s="822" t="s">
        <v>2560</v>
      </c>
      <c r="G17" s="822" t="s">
        <v>2561</v>
      </c>
      <c r="H17" s="831"/>
      <c r="I17" s="831"/>
      <c r="J17" s="822"/>
      <c r="K17" s="822"/>
      <c r="L17" s="831">
        <v>3</v>
      </c>
      <c r="M17" s="831">
        <v>681</v>
      </c>
      <c r="N17" s="822">
        <v>1</v>
      </c>
      <c r="O17" s="822">
        <v>227</v>
      </c>
      <c r="P17" s="831">
        <v>4</v>
      </c>
      <c r="Q17" s="831">
        <v>920</v>
      </c>
      <c r="R17" s="827">
        <v>1.3509544787077827</v>
      </c>
      <c r="S17" s="832">
        <v>230</v>
      </c>
    </row>
    <row r="18" spans="1:19" ht="14.45" customHeight="1" x14ac:dyDescent="0.2">
      <c r="A18" s="821" t="s">
        <v>2536</v>
      </c>
      <c r="B18" s="822" t="s">
        <v>2537</v>
      </c>
      <c r="C18" s="822" t="s">
        <v>604</v>
      </c>
      <c r="D18" s="822" t="s">
        <v>1118</v>
      </c>
      <c r="E18" s="822" t="s">
        <v>2549</v>
      </c>
      <c r="F18" s="822" t="s">
        <v>2564</v>
      </c>
      <c r="G18" s="822" t="s">
        <v>2565</v>
      </c>
      <c r="H18" s="831">
        <v>13</v>
      </c>
      <c r="I18" s="831">
        <v>1506</v>
      </c>
      <c r="J18" s="822">
        <v>0.99867374005305043</v>
      </c>
      <c r="K18" s="822">
        <v>115.84615384615384</v>
      </c>
      <c r="L18" s="831">
        <v>13</v>
      </c>
      <c r="M18" s="831">
        <v>1508</v>
      </c>
      <c r="N18" s="822">
        <v>1</v>
      </c>
      <c r="O18" s="822">
        <v>116</v>
      </c>
      <c r="P18" s="831">
        <v>18</v>
      </c>
      <c r="Q18" s="831">
        <v>2106</v>
      </c>
      <c r="R18" s="827">
        <v>1.396551724137931</v>
      </c>
      <c r="S18" s="832">
        <v>117</v>
      </c>
    </row>
    <row r="19" spans="1:19" ht="14.45" customHeight="1" x14ac:dyDescent="0.2">
      <c r="A19" s="821" t="s">
        <v>2536</v>
      </c>
      <c r="B19" s="822" t="s">
        <v>2537</v>
      </c>
      <c r="C19" s="822" t="s">
        <v>604</v>
      </c>
      <c r="D19" s="822" t="s">
        <v>1118</v>
      </c>
      <c r="E19" s="822" t="s">
        <v>2549</v>
      </c>
      <c r="F19" s="822" t="s">
        <v>2568</v>
      </c>
      <c r="G19" s="822" t="s">
        <v>2569</v>
      </c>
      <c r="H19" s="831">
        <v>1</v>
      </c>
      <c r="I19" s="831">
        <v>355</v>
      </c>
      <c r="J19" s="822">
        <v>0.99162011173184361</v>
      </c>
      <c r="K19" s="822">
        <v>355</v>
      </c>
      <c r="L19" s="831">
        <v>1</v>
      </c>
      <c r="M19" s="831">
        <v>358</v>
      </c>
      <c r="N19" s="822">
        <v>1</v>
      </c>
      <c r="O19" s="822">
        <v>358</v>
      </c>
      <c r="P19" s="831">
        <v>19</v>
      </c>
      <c r="Q19" s="831">
        <v>6840</v>
      </c>
      <c r="R19" s="827">
        <v>19.106145251396647</v>
      </c>
      <c r="S19" s="832">
        <v>360</v>
      </c>
    </row>
    <row r="20" spans="1:19" ht="14.45" customHeight="1" x14ac:dyDescent="0.2">
      <c r="A20" s="821" t="s">
        <v>2536</v>
      </c>
      <c r="B20" s="822" t="s">
        <v>2537</v>
      </c>
      <c r="C20" s="822" t="s">
        <v>604</v>
      </c>
      <c r="D20" s="822" t="s">
        <v>1118</v>
      </c>
      <c r="E20" s="822" t="s">
        <v>2549</v>
      </c>
      <c r="F20" s="822" t="s">
        <v>2570</v>
      </c>
      <c r="G20" s="822" t="s">
        <v>2571</v>
      </c>
      <c r="H20" s="831"/>
      <c r="I20" s="831"/>
      <c r="J20" s="822"/>
      <c r="K20" s="822"/>
      <c r="L20" s="831">
        <v>4</v>
      </c>
      <c r="M20" s="831">
        <v>300</v>
      </c>
      <c r="N20" s="822">
        <v>1</v>
      </c>
      <c r="O20" s="822">
        <v>75</v>
      </c>
      <c r="P20" s="831">
        <v>2</v>
      </c>
      <c r="Q20" s="831">
        <v>152</v>
      </c>
      <c r="R20" s="827">
        <v>0.50666666666666671</v>
      </c>
      <c r="S20" s="832">
        <v>76</v>
      </c>
    </row>
    <row r="21" spans="1:19" ht="14.45" customHeight="1" x14ac:dyDescent="0.2">
      <c r="A21" s="821" t="s">
        <v>2536</v>
      </c>
      <c r="B21" s="822" t="s">
        <v>2537</v>
      </c>
      <c r="C21" s="822" t="s">
        <v>604</v>
      </c>
      <c r="D21" s="822" t="s">
        <v>1118</v>
      </c>
      <c r="E21" s="822" t="s">
        <v>2549</v>
      </c>
      <c r="F21" s="822" t="s">
        <v>2578</v>
      </c>
      <c r="G21" s="822" t="s">
        <v>2579</v>
      </c>
      <c r="H21" s="831"/>
      <c r="I21" s="831"/>
      <c r="J21" s="822"/>
      <c r="K21" s="822"/>
      <c r="L21" s="831"/>
      <c r="M21" s="831"/>
      <c r="N21" s="822"/>
      <c r="O21" s="822"/>
      <c r="P21" s="831">
        <v>1</v>
      </c>
      <c r="Q21" s="831">
        <v>114</v>
      </c>
      <c r="R21" s="827"/>
      <c r="S21" s="832">
        <v>114</v>
      </c>
    </row>
    <row r="22" spans="1:19" ht="14.45" customHeight="1" x14ac:dyDescent="0.2">
      <c r="A22" s="821" t="s">
        <v>2536</v>
      </c>
      <c r="B22" s="822" t="s">
        <v>2537</v>
      </c>
      <c r="C22" s="822" t="s">
        <v>604</v>
      </c>
      <c r="D22" s="822" t="s">
        <v>1118</v>
      </c>
      <c r="E22" s="822" t="s">
        <v>2549</v>
      </c>
      <c r="F22" s="822" t="s">
        <v>2580</v>
      </c>
      <c r="G22" s="822" t="s">
        <v>2581</v>
      </c>
      <c r="H22" s="831"/>
      <c r="I22" s="831"/>
      <c r="J22" s="822"/>
      <c r="K22" s="822"/>
      <c r="L22" s="831"/>
      <c r="M22" s="831"/>
      <c r="N22" s="822"/>
      <c r="O22" s="822"/>
      <c r="P22" s="831">
        <v>2</v>
      </c>
      <c r="Q22" s="831">
        <v>210</v>
      </c>
      <c r="R22" s="827"/>
      <c r="S22" s="832">
        <v>105</v>
      </c>
    </row>
    <row r="23" spans="1:19" ht="14.45" customHeight="1" x14ac:dyDescent="0.2">
      <c r="A23" s="821" t="s">
        <v>2536</v>
      </c>
      <c r="B23" s="822" t="s">
        <v>2537</v>
      </c>
      <c r="C23" s="822" t="s">
        <v>604</v>
      </c>
      <c r="D23" s="822" t="s">
        <v>1119</v>
      </c>
      <c r="E23" s="822" t="s">
        <v>2549</v>
      </c>
      <c r="F23" s="822" t="s">
        <v>2558</v>
      </c>
      <c r="G23" s="822" t="s">
        <v>2559</v>
      </c>
      <c r="H23" s="831">
        <v>1</v>
      </c>
      <c r="I23" s="831">
        <v>178</v>
      </c>
      <c r="J23" s="822"/>
      <c r="K23" s="822">
        <v>178</v>
      </c>
      <c r="L23" s="831"/>
      <c r="M23" s="831"/>
      <c r="N23" s="822"/>
      <c r="O23" s="822"/>
      <c r="P23" s="831">
        <v>1</v>
      </c>
      <c r="Q23" s="831">
        <v>180</v>
      </c>
      <c r="R23" s="827"/>
      <c r="S23" s="832">
        <v>180</v>
      </c>
    </row>
    <row r="24" spans="1:19" ht="14.45" customHeight="1" x14ac:dyDescent="0.2">
      <c r="A24" s="821" t="s">
        <v>2536</v>
      </c>
      <c r="B24" s="822" t="s">
        <v>2537</v>
      </c>
      <c r="C24" s="822" t="s">
        <v>604</v>
      </c>
      <c r="D24" s="822" t="s">
        <v>1119</v>
      </c>
      <c r="E24" s="822" t="s">
        <v>2549</v>
      </c>
      <c r="F24" s="822" t="s">
        <v>2564</v>
      </c>
      <c r="G24" s="822" t="s">
        <v>2565</v>
      </c>
      <c r="H24" s="831">
        <v>1</v>
      </c>
      <c r="I24" s="831">
        <v>116</v>
      </c>
      <c r="J24" s="822"/>
      <c r="K24" s="822">
        <v>116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2536</v>
      </c>
      <c r="B25" s="822" t="s">
        <v>2537</v>
      </c>
      <c r="C25" s="822" t="s">
        <v>604</v>
      </c>
      <c r="D25" s="822" t="s">
        <v>1119</v>
      </c>
      <c r="E25" s="822" t="s">
        <v>2549</v>
      </c>
      <c r="F25" s="822" t="s">
        <v>2568</v>
      </c>
      <c r="G25" s="822" t="s">
        <v>2569</v>
      </c>
      <c r="H25" s="831">
        <v>1</v>
      </c>
      <c r="I25" s="831">
        <v>355</v>
      </c>
      <c r="J25" s="822"/>
      <c r="K25" s="822">
        <v>355</v>
      </c>
      <c r="L25" s="831"/>
      <c r="M25" s="831"/>
      <c r="N25" s="822"/>
      <c r="O25" s="822"/>
      <c r="P25" s="831">
        <v>1</v>
      </c>
      <c r="Q25" s="831">
        <v>360</v>
      </c>
      <c r="R25" s="827"/>
      <c r="S25" s="832">
        <v>360</v>
      </c>
    </row>
    <row r="26" spans="1:19" ht="14.45" customHeight="1" x14ac:dyDescent="0.2">
      <c r="A26" s="821" t="s">
        <v>2536</v>
      </c>
      <c r="B26" s="822" t="s">
        <v>2537</v>
      </c>
      <c r="C26" s="822" t="s">
        <v>604</v>
      </c>
      <c r="D26" s="822" t="s">
        <v>1119</v>
      </c>
      <c r="E26" s="822" t="s">
        <v>2549</v>
      </c>
      <c r="F26" s="822" t="s">
        <v>2572</v>
      </c>
      <c r="G26" s="822" t="s">
        <v>2573</v>
      </c>
      <c r="H26" s="831"/>
      <c r="I26" s="831"/>
      <c r="J26" s="822"/>
      <c r="K26" s="822"/>
      <c r="L26" s="831"/>
      <c r="M26" s="831"/>
      <c r="N26" s="822"/>
      <c r="O26" s="822"/>
      <c r="P26" s="831">
        <v>1</v>
      </c>
      <c r="Q26" s="831">
        <v>711</v>
      </c>
      <c r="R26" s="827"/>
      <c r="S26" s="832">
        <v>711</v>
      </c>
    </row>
    <row r="27" spans="1:19" ht="14.45" customHeight="1" x14ac:dyDescent="0.2">
      <c r="A27" s="821" t="s">
        <v>2536</v>
      </c>
      <c r="B27" s="822" t="s">
        <v>2537</v>
      </c>
      <c r="C27" s="822" t="s">
        <v>604</v>
      </c>
      <c r="D27" s="822" t="s">
        <v>2532</v>
      </c>
      <c r="E27" s="822" t="s">
        <v>2549</v>
      </c>
      <c r="F27" s="822" t="s">
        <v>2556</v>
      </c>
      <c r="G27" s="822" t="s">
        <v>2557</v>
      </c>
      <c r="H27" s="831"/>
      <c r="I27" s="831"/>
      <c r="J27" s="822"/>
      <c r="K27" s="822"/>
      <c r="L27" s="831">
        <v>1</v>
      </c>
      <c r="M27" s="831">
        <v>38</v>
      </c>
      <c r="N27" s="822">
        <v>1</v>
      </c>
      <c r="O27" s="822">
        <v>38</v>
      </c>
      <c r="P27" s="831"/>
      <c r="Q27" s="831"/>
      <c r="R27" s="827"/>
      <c r="S27" s="832"/>
    </row>
    <row r="28" spans="1:19" ht="14.45" customHeight="1" x14ac:dyDescent="0.2">
      <c r="A28" s="821" t="s">
        <v>2536</v>
      </c>
      <c r="B28" s="822" t="s">
        <v>2537</v>
      </c>
      <c r="C28" s="822" t="s">
        <v>604</v>
      </c>
      <c r="D28" s="822" t="s">
        <v>2532</v>
      </c>
      <c r="E28" s="822" t="s">
        <v>2549</v>
      </c>
      <c r="F28" s="822" t="s">
        <v>2558</v>
      </c>
      <c r="G28" s="822" t="s">
        <v>2559</v>
      </c>
      <c r="H28" s="831"/>
      <c r="I28" s="831"/>
      <c r="J28" s="822"/>
      <c r="K28" s="822"/>
      <c r="L28" s="831">
        <v>2</v>
      </c>
      <c r="M28" s="831">
        <v>358</v>
      </c>
      <c r="N28" s="822">
        <v>1</v>
      </c>
      <c r="O28" s="822">
        <v>179</v>
      </c>
      <c r="P28" s="831"/>
      <c r="Q28" s="831"/>
      <c r="R28" s="827"/>
      <c r="S28" s="832"/>
    </row>
    <row r="29" spans="1:19" ht="14.45" customHeight="1" x14ac:dyDescent="0.2">
      <c r="A29" s="821" t="s">
        <v>2536</v>
      </c>
      <c r="B29" s="822" t="s">
        <v>2537</v>
      </c>
      <c r="C29" s="822" t="s">
        <v>604</v>
      </c>
      <c r="D29" s="822" t="s">
        <v>2532</v>
      </c>
      <c r="E29" s="822" t="s">
        <v>2549</v>
      </c>
      <c r="F29" s="822" t="s">
        <v>2564</v>
      </c>
      <c r="G29" s="822" t="s">
        <v>2565</v>
      </c>
      <c r="H29" s="831">
        <v>1</v>
      </c>
      <c r="I29" s="831">
        <v>116</v>
      </c>
      <c r="J29" s="822">
        <v>0.25</v>
      </c>
      <c r="K29" s="822">
        <v>116</v>
      </c>
      <c r="L29" s="831">
        <v>4</v>
      </c>
      <c r="M29" s="831">
        <v>464</v>
      </c>
      <c r="N29" s="822">
        <v>1</v>
      </c>
      <c r="O29" s="822">
        <v>116</v>
      </c>
      <c r="P29" s="831"/>
      <c r="Q29" s="831"/>
      <c r="R29" s="827"/>
      <c r="S29" s="832"/>
    </row>
    <row r="30" spans="1:19" ht="14.45" customHeight="1" x14ac:dyDescent="0.2">
      <c r="A30" s="821" t="s">
        <v>2536</v>
      </c>
      <c r="B30" s="822" t="s">
        <v>2537</v>
      </c>
      <c r="C30" s="822" t="s">
        <v>604</v>
      </c>
      <c r="D30" s="822" t="s">
        <v>2532</v>
      </c>
      <c r="E30" s="822" t="s">
        <v>2549</v>
      </c>
      <c r="F30" s="822" t="s">
        <v>2568</v>
      </c>
      <c r="G30" s="822" t="s">
        <v>2569</v>
      </c>
      <c r="H30" s="831">
        <v>1</v>
      </c>
      <c r="I30" s="831">
        <v>355</v>
      </c>
      <c r="J30" s="822">
        <v>0.2479050279329609</v>
      </c>
      <c r="K30" s="822">
        <v>355</v>
      </c>
      <c r="L30" s="831">
        <v>4</v>
      </c>
      <c r="M30" s="831">
        <v>1432</v>
      </c>
      <c r="N30" s="822">
        <v>1</v>
      </c>
      <c r="O30" s="822">
        <v>358</v>
      </c>
      <c r="P30" s="831"/>
      <c r="Q30" s="831"/>
      <c r="R30" s="827"/>
      <c r="S30" s="832"/>
    </row>
    <row r="31" spans="1:19" ht="14.45" customHeight="1" x14ac:dyDescent="0.2">
      <c r="A31" s="821" t="s">
        <v>2536</v>
      </c>
      <c r="B31" s="822" t="s">
        <v>2537</v>
      </c>
      <c r="C31" s="822" t="s">
        <v>604</v>
      </c>
      <c r="D31" s="822" t="s">
        <v>1120</v>
      </c>
      <c r="E31" s="822" t="s">
        <v>2539</v>
      </c>
      <c r="F31" s="822" t="s">
        <v>2540</v>
      </c>
      <c r="G31" s="822" t="s">
        <v>2543</v>
      </c>
      <c r="H31" s="831">
        <v>11.1</v>
      </c>
      <c r="I31" s="831">
        <v>216439.46000000002</v>
      </c>
      <c r="J31" s="822">
        <v>0.35131348460215972</v>
      </c>
      <c r="K31" s="822">
        <v>19499.050450450453</v>
      </c>
      <c r="L31" s="831">
        <v>30</v>
      </c>
      <c r="M31" s="831">
        <v>616086.4</v>
      </c>
      <c r="N31" s="822">
        <v>1</v>
      </c>
      <c r="O31" s="822">
        <v>20536.213333333333</v>
      </c>
      <c r="P31" s="831">
        <v>15</v>
      </c>
      <c r="Q31" s="831">
        <v>313410</v>
      </c>
      <c r="R31" s="827">
        <v>0.50871111584349205</v>
      </c>
      <c r="S31" s="832">
        <v>20894</v>
      </c>
    </row>
    <row r="32" spans="1:19" ht="14.45" customHeight="1" x14ac:dyDescent="0.2">
      <c r="A32" s="821" t="s">
        <v>2536</v>
      </c>
      <c r="B32" s="822" t="s">
        <v>2537</v>
      </c>
      <c r="C32" s="822" t="s">
        <v>604</v>
      </c>
      <c r="D32" s="822" t="s">
        <v>1120</v>
      </c>
      <c r="E32" s="822" t="s">
        <v>2539</v>
      </c>
      <c r="F32" s="822" t="s">
        <v>2542</v>
      </c>
      <c r="G32" s="822" t="s">
        <v>2543</v>
      </c>
      <c r="H32" s="831">
        <v>6</v>
      </c>
      <c r="I32" s="831">
        <v>58962.66</v>
      </c>
      <c r="J32" s="822">
        <v>0.28757392830748385</v>
      </c>
      <c r="K32" s="822">
        <v>9827.11</v>
      </c>
      <c r="L32" s="831">
        <v>20</v>
      </c>
      <c r="M32" s="831">
        <v>205034.79</v>
      </c>
      <c r="N32" s="822">
        <v>1</v>
      </c>
      <c r="O32" s="822">
        <v>10251.7395</v>
      </c>
      <c r="P32" s="831">
        <v>9</v>
      </c>
      <c r="Q32" s="831">
        <v>94023</v>
      </c>
      <c r="R32" s="827">
        <v>0.45857095764089595</v>
      </c>
      <c r="S32" s="832">
        <v>10447</v>
      </c>
    </row>
    <row r="33" spans="1:19" ht="14.45" customHeight="1" x14ac:dyDescent="0.2">
      <c r="A33" s="821" t="s">
        <v>2536</v>
      </c>
      <c r="B33" s="822" t="s">
        <v>2537</v>
      </c>
      <c r="C33" s="822" t="s">
        <v>604</v>
      </c>
      <c r="D33" s="822" t="s">
        <v>1120</v>
      </c>
      <c r="E33" s="822" t="s">
        <v>2549</v>
      </c>
      <c r="F33" s="822" t="s">
        <v>2552</v>
      </c>
      <c r="G33" s="822" t="s">
        <v>2553</v>
      </c>
      <c r="H33" s="831"/>
      <c r="I33" s="831"/>
      <c r="J33" s="822"/>
      <c r="K33" s="822"/>
      <c r="L33" s="831">
        <v>1</v>
      </c>
      <c r="M33" s="831">
        <v>67</v>
      </c>
      <c r="N33" s="822">
        <v>1</v>
      </c>
      <c r="O33" s="822">
        <v>67</v>
      </c>
      <c r="P33" s="831"/>
      <c r="Q33" s="831"/>
      <c r="R33" s="827"/>
      <c r="S33" s="832"/>
    </row>
    <row r="34" spans="1:19" ht="14.45" customHeight="1" x14ac:dyDescent="0.2">
      <c r="A34" s="821" t="s">
        <v>2536</v>
      </c>
      <c r="B34" s="822" t="s">
        <v>2537</v>
      </c>
      <c r="C34" s="822" t="s">
        <v>604</v>
      </c>
      <c r="D34" s="822" t="s">
        <v>1120</v>
      </c>
      <c r="E34" s="822" t="s">
        <v>2549</v>
      </c>
      <c r="F34" s="822" t="s">
        <v>2556</v>
      </c>
      <c r="G34" s="822" t="s">
        <v>2557</v>
      </c>
      <c r="H34" s="831">
        <v>100</v>
      </c>
      <c r="I34" s="831">
        <v>3700</v>
      </c>
      <c r="J34" s="822">
        <v>1.1064593301435406</v>
      </c>
      <c r="K34" s="822">
        <v>37</v>
      </c>
      <c r="L34" s="831">
        <v>88</v>
      </c>
      <c r="M34" s="831">
        <v>3344</v>
      </c>
      <c r="N34" s="822">
        <v>1</v>
      </c>
      <c r="O34" s="822">
        <v>38</v>
      </c>
      <c r="P34" s="831">
        <v>156</v>
      </c>
      <c r="Q34" s="831">
        <v>5928</v>
      </c>
      <c r="R34" s="827">
        <v>1.7727272727272727</v>
      </c>
      <c r="S34" s="832">
        <v>38</v>
      </c>
    </row>
    <row r="35" spans="1:19" ht="14.45" customHeight="1" x14ac:dyDescent="0.2">
      <c r="A35" s="821" t="s">
        <v>2536</v>
      </c>
      <c r="B35" s="822" t="s">
        <v>2537</v>
      </c>
      <c r="C35" s="822" t="s">
        <v>604</v>
      </c>
      <c r="D35" s="822" t="s">
        <v>1120</v>
      </c>
      <c r="E35" s="822" t="s">
        <v>2549</v>
      </c>
      <c r="F35" s="822" t="s">
        <v>2558</v>
      </c>
      <c r="G35" s="822" t="s">
        <v>2559</v>
      </c>
      <c r="H35" s="831">
        <v>24</v>
      </c>
      <c r="I35" s="831">
        <v>4272</v>
      </c>
      <c r="J35" s="822">
        <v>1.3258845437616387</v>
      </c>
      <c r="K35" s="822">
        <v>178</v>
      </c>
      <c r="L35" s="831">
        <v>18</v>
      </c>
      <c r="M35" s="831">
        <v>3222</v>
      </c>
      <c r="N35" s="822">
        <v>1</v>
      </c>
      <c r="O35" s="822">
        <v>179</v>
      </c>
      <c r="P35" s="831">
        <v>25</v>
      </c>
      <c r="Q35" s="831">
        <v>4500</v>
      </c>
      <c r="R35" s="827">
        <v>1.3966480446927374</v>
      </c>
      <c r="S35" s="832">
        <v>180</v>
      </c>
    </row>
    <row r="36" spans="1:19" ht="14.45" customHeight="1" x14ac:dyDescent="0.2">
      <c r="A36" s="821" t="s">
        <v>2536</v>
      </c>
      <c r="B36" s="822" t="s">
        <v>2537</v>
      </c>
      <c r="C36" s="822" t="s">
        <v>604</v>
      </c>
      <c r="D36" s="822" t="s">
        <v>1120</v>
      </c>
      <c r="E36" s="822" t="s">
        <v>2549</v>
      </c>
      <c r="F36" s="822" t="s">
        <v>2562</v>
      </c>
      <c r="G36" s="822" t="s">
        <v>2563</v>
      </c>
      <c r="H36" s="831">
        <v>17</v>
      </c>
      <c r="I36" s="831">
        <v>0</v>
      </c>
      <c r="J36" s="822"/>
      <c r="K36" s="822">
        <v>0</v>
      </c>
      <c r="L36" s="831">
        <v>36</v>
      </c>
      <c r="M36" s="831">
        <v>0</v>
      </c>
      <c r="N36" s="822"/>
      <c r="O36" s="822">
        <v>0</v>
      </c>
      <c r="P36" s="831">
        <v>18</v>
      </c>
      <c r="Q36" s="831">
        <v>0</v>
      </c>
      <c r="R36" s="827"/>
      <c r="S36" s="832">
        <v>0</v>
      </c>
    </row>
    <row r="37" spans="1:19" ht="14.45" customHeight="1" x14ac:dyDescent="0.2">
      <c r="A37" s="821" t="s">
        <v>2536</v>
      </c>
      <c r="B37" s="822" t="s">
        <v>2537</v>
      </c>
      <c r="C37" s="822" t="s">
        <v>604</v>
      </c>
      <c r="D37" s="822" t="s">
        <v>1120</v>
      </c>
      <c r="E37" s="822" t="s">
        <v>2549</v>
      </c>
      <c r="F37" s="822" t="s">
        <v>2564</v>
      </c>
      <c r="G37" s="822" t="s">
        <v>2565</v>
      </c>
      <c r="H37" s="831">
        <v>309</v>
      </c>
      <c r="I37" s="831">
        <v>35742</v>
      </c>
      <c r="J37" s="822">
        <v>0.90093768905021177</v>
      </c>
      <c r="K37" s="822">
        <v>115.66990291262135</v>
      </c>
      <c r="L37" s="831">
        <v>342</v>
      </c>
      <c r="M37" s="831">
        <v>39672</v>
      </c>
      <c r="N37" s="822">
        <v>1</v>
      </c>
      <c r="O37" s="822">
        <v>116</v>
      </c>
      <c r="P37" s="831">
        <v>341</v>
      </c>
      <c r="Q37" s="831">
        <v>39897</v>
      </c>
      <c r="R37" s="827">
        <v>1.0056715063520871</v>
      </c>
      <c r="S37" s="832">
        <v>117</v>
      </c>
    </row>
    <row r="38" spans="1:19" ht="14.45" customHeight="1" x14ac:dyDescent="0.2">
      <c r="A38" s="821" t="s">
        <v>2536</v>
      </c>
      <c r="B38" s="822" t="s">
        <v>2537</v>
      </c>
      <c r="C38" s="822" t="s">
        <v>604</v>
      </c>
      <c r="D38" s="822" t="s">
        <v>1120</v>
      </c>
      <c r="E38" s="822" t="s">
        <v>2549</v>
      </c>
      <c r="F38" s="822" t="s">
        <v>2566</v>
      </c>
      <c r="G38" s="822" t="s">
        <v>2567</v>
      </c>
      <c r="H38" s="831">
        <v>16</v>
      </c>
      <c r="I38" s="831">
        <v>512</v>
      </c>
      <c r="J38" s="822">
        <v>0.44329004329004329</v>
      </c>
      <c r="K38" s="822">
        <v>32</v>
      </c>
      <c r="L38" s="831">
        <v>35</v>
      </c>
      <c r="M38" s="831">
        <v>1155</v>
      </c>
      <c r="N38" s="822">
        <v>1</v>
      </c>
      <c r="O38" s="822">
        <v>33</v>
      </c>
      <c r="P38" s="831">
        <v>18</v>
      </c>
      <c r="Q38" s="831">
        <v>594</v>
      </c>
      <c r="R38" s="827">
        <v>0.51428571428571423</v>
      </c>
      <c r="S38" s="832">
        <v>33</v>
      </c>
    </row>
    <row r="39" spans="1:19" ht="14.45" customHeight="1" x14ac:dyDescent="0.2">
      <c r="A39" s="821" t="s">
        <v>2536</v>
      </c>
      <c r="B39" s="822" t="s">
        <v>2537</v>
      </c>
      <c r="C39" s="822" t="s">
        <v>604</v>
      </c>
      <c r="D39" s="822" t="s">
        <v>1120</v>
      </c>
      <c r="E39" s="822" t="s">
        <v>2549</v>
      </c>
      <c r="F39" s="822" t="s">
        <v>2568</v>
      </c>
      <c r="G39" s="822" t="s">
        <v>2569</v>
      </c>
      <c r="H39" s="831">
        <v>297</v>
      </c>
      <c r="I39" s="831">
        <v>105435</v>
      </c>
      <c r="J39" s="822">
        <v>0.95620510774142065</v>
      </c>
      <c r="K39" s="822">
        <v>355</v>
      </c>
      <c r="L39" s="831">
        <v>308</v>
      </c>
      <c r="M39" s="831">
        <v>110264</v>
      </c>
      <c r="N39" s="822">
        <v>1</v>
      </c>
      <c r="O39" s="822">
        <v>358</v>
      </c>
      <c r="P39" s="831">
        <v>303</v>
      </c>
      <c r="Q39" s="831">
        <v>109080</v>
      </c>
      <c r="R39" s="827">
        <v>0.98926213451353118</v>
      </c>
      <c r="S39" s="832">
        <v>360</v>
      </c>
    </row>
    <row r="40" spans="1:19" ht="14.45" customHeight="1" x14ac:dyDescent="0.2">
      <c r="A40" s="821" t="s">
        <v>2536</v>
      </c>
      <c r="B40" s="822" t="s">
        <v>2537</v>
      </c>
      <c r="C40" s="822" t="s">
        <v>604</v>
      </c>
      <c r="D40" s="822" t="s">
        <v>1120</v>
      </c>
      <c r="E40" s="822" t="s">
        <v>2549</v>
      </c>
      <c r="F40" s="822" t="s">
        <v>2570</v>
      </c>
      <c r="G40" s="822" t="s">
        <v>2571</v>
      </c>
      <c r="H40" s="831">
        <v>6</v>
      </c>
      <c r="I40" s="831">
        <v>444</v>
      </c>
      <c r="J40" s="822">
        <v>0.20413793103448277</v>
      </c>
      <c r="K40" s="822">
        <v>74</v>
      </c>
      <c r="L40" s="831">
        <v>29</v>
      </c>
      <c r="M40" s="831">
        <v>2175</v>
      </c>
      <c r="N40" s="822">
        <v>1</v>
      </c>
      <c r="O40" s="822">
        <v>75</v>
      </c>
      <c r="P40" s="831">
        <v>69</v>
      </c>
      <c r="Q40" s="831">
        <v>5244</v>
      </c>
      <c r="R40" s="827">
        <v>2.4110344827586205</v>
      </c>
      <c r="S40" s="832">
        <v>76</v>
      </c>
    </row>
    <row r="41" spans="1:19" ht="14.45" customHeight="1" x14ac:dyDescent="0.2">
      <c r="A41" s="821" t="s">
        <v>2536</v>
      </c>
      <c r="B41" s="822" t="s">
        <v>2537</v>
      </c>
      <c r="C41" s="822" t="s">
        <v>604</v>
      </c>
      <c r="D41" s="822" t="s">
        <v>1120</v>
      </c>
      <c r="E41" s="822" t="s">
        <v>2549</v>
      </c>
      <c r="F41" s="822" t="s">
        <v>2572</v>
      </c>
      <c r="G41" s="822" t="s">
        <v>2573</v>
      </c>
      <c r="H41" s="831">
        <v>2</v>
      </c>
      <c r="I41" s="831">
        <v>1404</v>
      </c>
      <c r="J41" s="822">
        <v>1.9858557284299858</v>
      </c>
      <c r="K41" s="822">
        <v>702</v>
      </c>
      <c r="L41" s="831">
        <v>1</v>
      </c>
      <c r="M41" s="831">
        <v>707</v>
      </c>
      <c r="N41" s="822">
        <v>1</v>
      </c>
      <c r="O41" s="822">
        <v>707</v>
      </c>
      <c r="P41" s="831">
        <v>2</v>
      </c>
      <c r="Q41" s="831">
        <v>1422</v>
      </c>
      <c r="R41" s="827">
        <v>2.0113154172560113</v>
      </c>
      <c r="S41" s="832">
        <v>711</v>
      </c>
    </row>
    <row r="42" spans="1:19" ht="14.45" customHeight="1" x14ac:dyDescent="0.2">
      <c r="A42" s="821" t="s">
        <v>2536</v>
      </c>
      <c r="B42" s="822" t="s">
        <v>2537</v>
      </c>
      <c r="C42" s="822" t="s">
        <v>604</v>
      </c>
      <c r="D42" s="822" t="s">
        <v>1120</v>
      </c>
      <c r="E42" s="822" t="s">
        <v>2549</v>
      </c>
      <c r="F42" s="822" t="s">
        <v>2580</v>
      </c>
      <c r="G42" s="822" t="s">
        <v>2581</v>
      </c>
      <c r="H42" s="831"/>
      <c r="I42" s="831"/>
      <c r="J42" s="822"/>
      <c r="K42" s="822"/>
      <c r="L42" s="831"/>
      <c r="M42" s="831"/>
      <c r="N42" s="822"/>
      <c r="O42" s="822"/>
      <c r="P42" s="831">
        <v>2</v>
      </c>
      <c r="Q42" s="831">
        <v>210</v>
      </c>
      <c r="R42" s="827"/>
      <c r="S42" s="832">
        <v>105</v>
      </c>
    </row>
    <row r="43" spans="1:19" ht="14.45" customHeight="1" x14ac:dyDescent="0.2">
      <c r="A43" s="821" t="s">
        <v>2536</v>
      </c>
      <c r="B43" s="822" t="s">
        <v>2537</v>
      </c>
      <c r="C43" s="822" t="s">
        <v>604</v>
      </c>
      <c r="D43" s="822" t="s">
        <v>1120</v>
      </c>
      <c r="E43" s="822" t="s">
        <v>2549</v>
      </c>
      <c r="F43" s="822" t="s">
        <v>2582</v>
      </c>
      <c r="G43" s="822" t="s">
        <v>2583</v>
      </c>
      <c r="H43" s="831"/>
      <c r="I43" s="831"/>
      <c r="J43" s="822"/>
      <c r="K43" s="822"/>
      <c r="L43" s="831"/>
      <c r="M43" s="831"/>
      <c r="N43" s="822"/>
      <c r="O43" s="822"/>
      <c r="P43" s="831">
        <v>3</v>
      </c>
      <c r="Q43" s="831">
        <v>351</v>
      </c>
      <c r="R43" s="827"/>
      <c r="S43" s="832">
        <v>117</v>
      </c>
    </row>
    <row r="44" spans="1:19" ht="14.45" customHeight="1" x14ac:dyDescent="0.2">
      <c r="A44" s="821" t="s">
        <v>2536</v>
      </c>
      <c r="B44" s="822" t="s">
        <v>2537</v>
      </c>
      <c r="C44" s="822" t="s">
        <v>604</v>
      </c>
      <c r="D44" s="822" t="s">
        <v>1121</v>
      </c>
      <c r="E44" s="822" t="s">
        <v>2549</v>
      </c>
      <c r="F44" s="822" t="s">
        <v>2552</v>
      </c>
      <c r="G44" s="822" t="s">
        <v>2553</v>
      </c>
      <c r="H44" s="831">
        <v>1</v>
      </c>
      <c r="I44" s="831">
        <v>66</v>
      </c>
      <c r="J44" s="822">
        <v>0.9850746268656716</v>
      </c>
      <c r="K44" s="822">
        <v>66</v>
      </c>
      <c r="L44" s="831">
        <v>1</v>
      </c>
      <c r="M44" s="831">
        <v>67</v>
      </c>
      <c r="N44" s="822">
        <v>1</v>
      </c>
      <c r="O44" s="822">
        <v>67</v>
      </c>
      <c r="P44" s="831">
        <v>1</v>
      </c>
      <c r="Q44" s="831">
        <v>68</v>
      </c>
      <c r="R44" s="827">
        <v>1.0149253731343284</v>
      </c>
      <c r="S44" s="832">
        <v>68</v>
      </c>
    </row>
    <row r="45" spans="1:19" ht="14.45" customHeight="1" x14ac:dyDescent="0.2">
      <c r="A45" s="821" t="s">
        <v>2536</v>
      </c>
      <c r="B45" s="822" t="s">
        <v>2537</v>
      </c>
      <c r="C45" s="822" t="s">
        <v>604</v>
      </c>
      <c r="D45" s="822" t="s">
        <v>1121</v>
      </c>
      <c r="E45" s="822" t="s">
        <v>2549</v>
      </c>
      <c r="F45" s="822" t="s">
        <v>2556</v>
      </c>
      <c r="G45" s="822" t="s">
        <v>2557</v>
      </c>
      <c r="H45" s="831">
        <v>69</v>
      </c>
      <c r="I45" s="831">
        <v>2553</v>
      </c>
      <c r="J45" s="822">
        <v>6.7184210526315793</v>
      </c>
      <c r="K45" s="822">
        <v>37</v>
      </c>
      <c r="L45" s="831">
        <v>10</v>
      </c>
      <c r="M45" s="831">
        <v>380</v>
      </c>
      <c r="N45" s="822">
        <v>1</v>
      </c>
      <c r="O45" s="822">
        <v>38</v>
      </c>
      <c r="P45" s="831">
        <v>6</v>
      </c>
      <c r="Q45" s="831">
        <v>228</v>
      </c>
      <c r="R45" s="827">
        <v>0.6</v>
      </c>
      <c r="S45" s="832">
        <v>38</v>
      </c>
    </row>
    <row r="46" spans="1:19" ht="14.45" customHeight="1" x14ac:dyDescent="0.2">
      <c r="A46" s="821" t="s">
        <v>2536</v>
      </c>
      <c r="B46" s="822" t="s">
        <v>2537</v>
      </c>
      <c r="C46" s="822" t="s">
        <v>604</v>
      </c>
      <c r="D46" s="822" t="s">
        <v>1121</v>
      </c>
      <c r="E46" s="822" t="s">
        <v>2549</v>
      </c>
      <c r="F46" s="822" t="s">
        <v>2558</v>
      </c>
      <c r="G46" s="822" t="s">
        <v>2559</v>
      </c>
      <c r="H46" s="831">
        <v>12</v>
      </c>
      <c r="I46" s="831">
        <v>2136</v>
      </c>
      <c r="J46" s="822">
        <v>5.966480446927374</v>
      </c>
      <c r="K46" s="822">
        <v>178</v>
      </c>
      <c r="L46" s="831">
        <v>2</v>
      </c>
      <c r="M46" s="831">
        <v>358</v>
      </c>
      <c r="N46" s="822">
        <v>1</v>
      </c>
      <c r="O46" s="822">
        <v>179</v>
      </c>
      <c r="P46" s="831">
        <v>5</v>
      </c>
      <c r="Q46" s="831">
        <v>900</v>
      </c>
      <c r="R46" s="827">
        <v>2.5139664804469275</v>
      </c>
      <c r="S46" s="832">
        <v>180</v>
      </c>
    </row>
    <row r="47" spans="1:19" ht="14.45" customHeight="1" x14ac:dyDescent="0.2">
      <c r="A47" s="821" t="s">
        <v>2536</v>
      </c>
      <c r="B47" s="822" t="s">
        <v>2537</v>
      </c>
      <c r="C47" s="822" t="s">
        <v>604</v>
      </c>
      <c r="D47" s="822" t="s">
        <v>1121</v>
      </c>
      <c r="E47" s="822" t="s">
        <v>2549</v>
      </c>
      <c r="F47" s="822" t="s">
        <v>2560</v>
      </c>
      <c r="G47" s="822" t="s">
        <v>2561</v>
      </c>
      <c r="H47" s="831"/>
      <c r="I47" s="831"/>
      <c r="J47" s="822"/>
      <c r="K47" s="822"/>
      <c r="L47" s="831">
        <v>0</v>
      </c>
      <c r="M47" s="831">
        <v>0</v>
      </c>
      <c r="N47" s="822"/>
      <c r="O47" s="822"/>
      <c r="P47" s="831">
        <v>1</v>
      </c>
      <c r="Q47" s="831">
        <v>230</v>
      </c>
      <c r="R47" s="827"/>
      <c r="S47" s="832">
        <v>230</v>
      </c>
    </row>
    <row r="48" spans="1:19" ht="14.45" customHeight="1" x14ac:dyDescent="0.2">
      <c r="A48" s="821" t="s">
        <v>2536</v>
      </c>
      <c r="B48" s="822" t="s">
        <v>2537</v>
      </c>
      <c r="C48" s="822" t="s">
        <v>604</v>
      </c>
      <c r="D48" s="822" t="s">
        <v>1121</v>
      </c>
      <c r="E48" s="822" t="s">
        <v>2549</v>
      </c>
      <c r="F48" s="822" t="s">
        <v>2564</v>
      </c>
      <c r="G48" s="822" t="s">
        <v>2565</v>
      </c>
      <c r="H48" s="831">
        <v>16</v>
      </c>
      <c r="I48" s="831">
        <v>1851</v>
      </c>
      <c r="J48" s="822">
        <v>15.956896551724139</v>
      </c>
      <c r="K48" s="822">
        <v>115.6875</v>
      </c>
      <c r="L48" s="831">
        <v>1</v>
      </c>
      <c r="M48" s="831">
        <v>116</v>
      </c>
      <c r="N48" s="822">
        <v>1</v>
      </c>
      <c r="O48" s="822">
        <v>116</v>
      </c>
      <c r="P48" s="831">
        <v>9</v>
      </c>
      <c r="Q48" s="831">
        <v>1053</v>
      </c>
      <c r="R48" s="827">
        <v>9.0775862068965516</v>
      </c>
      <c r="S48" s="832">
        <v>117</v>
      </c>
    </row>
    <row r="49" spans="1:19" ht="14.45" customHeight="1" x14ac:dyDescent="0.2">
      <c r="A49" s="821" t="s">
        <v>2536</v>
      </c>
      <c r="B49" s="822" t="s">
        <v>2537</v>
      </c>
      <c r="C49" s="822" t="s">
        <v>604</v>
      </c>
      <c r="D49" s="822" t="s">
        <v>1121</v>
      </c>
      <c r="E49" s="822" t="s">
        <v>2549</v>
      </c>
      <c r="F49" s="822" t="s">
        <v>2568</v>
      </c>
      <c r="G49" s="822" t="s">
        <v>2569</v>
      </c>
      <c r="H49" s="831">
        <v>11</v>
      </c>
      <c r="I49" s="831">
        <v>3905</v>
      </c>
      <c r="J49" s="822">
        <v>5.4539106145251397</v>
      </c>
      <c r="K49" s="822">
        <v>355</v>
      </c>
      <c r="L49" s="831">
        <v>2</v>
      </c>
      <c r="M49" s="831">
        <v>716</v>
      </c>
      <c r="N49" s="822">
        <v>1</v>
      </c>
      <c r="O49" s="822">
        <v>358</v>
      </c>
      <c r="P49" s="831">
        <v>9</v>
      </c>
      <c r="Q49" s="831">
        <v>3240</v>
      </c>
      <c r="R49" s="827">
        <v>4.5251396648044695</v>
      </c>
      <c r="S49" s="832">
        <v>360</v>
      </c>
    </row>
    <row r="50" spans="1:19" ht="14.45" customHeight="1" x14ac:dyDescent="0.2">
      <c r="A50" s="821" t="s">
        <v>2536</v>
      </c>
      <c r="B50" s="822" t="s">
        <v>2537</v>
      </c>
      <c r="C50" s="822" t="s">
        <v>604</v>
      </c>
      <c r="D50" s="822" t="s">
        <v>1121</v>
      </c>
      <c r="E50" s="822" t="s">
        <v>2549</v>
      </c>
      <c r="F50" s="822" t="s">
        <v>2570</v>
      </c>
      <c r="G50" s="822" t="s">
        <v>2571</v>
      </c>
      <c r="H50" s="831">
        <v>2</v>
      </c>
      <c r="I50" s="831">
        <v>148</v>
      </c>
      <c r="J50" s="822"/>
      <c r="K50" s="822">
        <v>74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2536</v>
      </c>
      <c r="B51" s="822" t="s">
        <v>2537</v>
      </c>
      <c r="C51" s="822" t="s">
        <v>604</v>
      </c>
      <c r="D51" s="822" t="s">
        <v>1121</v>
      </c>
      <c r="E51" s="822" t="s">
        <v>2549</v>
      </c>
      <c r="F51" s="822" t="s">
        <v>2580</v>
      </c>
      <c r="G51" s="822" t="s">
        <v>2581</v>
      </c>
      <c r="H51" s="831"/>
      <c r="I51" s="831"/>
      <c r="J51" s="822"/>
      <c r="K51" s="822"/>
      <c r="L51" s="831"/>
      <c r="M51" s="831"/>
      <c r="N51" s="822"/>
      <c r="O51" s="822"/>
      <c r="P51" s="831">
        <v>1</v>
      </c>
      <c r="Q51" s="831">
        <v>105</v>
      </c>
      <c r="R51" s="827"/>
      <c r="S51" s="832">
        <v>105</v>
      </c>
    </row>
    <row r="52" spans="1:19" ht="14.45" customHeight="1" x14ac:dyDescent="0.2">
      <c r="A52" s="821" t="s">
        <v>2536</v>
      </c>
      <c r="B52" s="822" t="s">
        <v>2537</v>
      </c>
      <c r="C52" s="822" t="s">
        <v>604</v>
      </c>
      <c r="D52" s="822" t="s">
        <v>1124</v>
      </c>
      <c r="E52" s="822" t="s">
        <v>2539</v>
      </c>
      <c r="F52" s="822" t="s">
        <v>2540</v>
      </c>
      <c r="G52" s="822" t="s">
        <v>2543</v>
      </c>
      <c r="H52" s="831">
        <v>113</v>
      </c>
      <c r="I52" s="831">
        <v>2222892.7799999998</v>
      </c>
      <c r="J52" s="822">
        <v>2.7554836894272579</v>
      </c>
      <c r="K52" s="822">
        <v>19671.617522123892</v>
      </c>
      <c r="L52" s="831">
        <v>39</v>
      </c>
      <c r="M52" s="831">
        <v>806716</v>
      </c>
      <c r="N52" s="822">
        <v>1</v>
      </c>
      <c r="O52" s="822">
        <v>20685.025641025641</v>
      </c>
      <c r="P52" s="831">
        <v>63</v>
      </c>
      <c r="Q52" s="831">
        <v>1316322</v>
      </c>
      <c r="R52" s="827">
        <v>1.6317043420485029</v>
      </c>
      <c r="S52" s="832">
        <v>20894</v>
      </c>
    </row>
    <row r="53" spans="1:19" ht="14.45" customHeight="1" x14ac:dyDescent="0.2">
      <c r="A53" s="821" t="s">
        <v>2536</v>
      </c>
      <c r="B53" s="822" t="s">
        <v>2537</v>
      </c>
      <c r="C53" s="822" t="s">
        <v>604</v>
      </c>
      <c r="D53" s="822" t="s">
        <v>1124</v>
      </c>
      <c r="E53" s="822" t="s">
        <v>2539</v>
      </c>
      <c r="F53" s="822" t="s">
        <v>2542</v>
      </c>
      <c r="G53" s="822" t="s">
        <v>2543</v>
      </c>
      <c r="H53" s="831">
        <v>64</v>
      </c>
      <c r="I53" s="831">
        <v>628935.03999999992</v>
      </c>
      <c r="J53" s="822">
        <v>2.9163587248752232</v>
      </c>
      <c r="K53" s="822">
        <v>9827.1099999999988</v>
      </c>
      <c r="L53" s="831">
        <v>21</v>
      </c>
      <c r="M53" s="831">
        <v>215657.64</v>
      </c>
      <c r="N53" s="822">
        <v>1</v>
      </c>
      <c r="O53" s="822">
        <v>10269.411428571429</v>
      </c>
      <c r="P53" s="831">
        <v>24</v>
      </c>
      <c r="Q53" s="831">
        <v>250728</v>
      </c>
      <c r="R53" s="827">
        <v>1.1626205313199198</v>
      </c>
      <c r="S53" s="832">
        <v>10447</v>
      </c>
    </row>
    <row r="54" spans="1:19" ht="14.45" customHeight="1" x14ac:dyDescent="0.2">
      <c r="A54" s="821" t="s">
        <v>2536</v>
      </c>
      <c r="B54" s="822" t="s">
        <v>2537</v>
      </c>
      <c r="C54" s="822" t="s">
        <v>604</v>
      </c>
      <c r="D54" s="822" t="s">
        <v>1124</v>
      </c>
      <c r="E54" s="822" t="s">
        <v>2544</v>
      </c>
      <c r="F54" s="822" t="s">
        <v>2545</v>
      </c>
      <c r="G54" s="822" t="s">
        <v>2546</v>
      </c>
      <c r="H54" s="831"/>
      <c r="I54" s="831"/>
      <c r="J54" s="822"/>
      <c r="K54" s="822"/>
      <c r="L54" s="831">
        <v>1</v>
      </c>
      <c r="M54" s="831">
        <v>1674.52</v>
      </c>
      <c r="N54" s="822">
        <v>1</v>
      </c>
      <c r="O54" s="822">
        <v>1674.52</v>
      </c>
      <c r="P54" s="831"/>
      <c r="Q54" s="831"/>
      <c r="R54" s="827"/>
      <c r="S54" s="832"/>
    </row>
    <row r="55" spans="1:19" ht="14.45" customHeight="1" x14ac:dyDescent="0.2">
      <c r="A55" s="821" t="s">
        <v>2536</v>
      </c>
      <c r="B55" s="822" t="s">
        <v>2537</v>
      </c>
      <c r="C55" s="822" t="s">
        <v>604</v>
      </c>
      <c r="D55" s="822" t="s">
        <v>1124</v>
      </c>
      <c r="E55" s="822" t="s">
        <v>2544</v>
      </c>
      <c r="F55" s="822" t="s">
        <v>2547</v>
      </c>
      <c r="G55" s="822" t="s">
        <v>2548</v>
      </c>
      <c r="H55" s="831"/>
      <c r="I55" s="831"/>
      <c r="J55" s="822"/>
      <c r="K55" s="822"/>
      <c r="L55" s="831">
        <v>1</v>
      </c>
      <c r="M55" s="831">
        <v>249.96</v>
      </c>
      <c r="N55" s="822">
        <v>1</v>
      </c>
      <c r="O55" s="822">
        <v>249.96</v>
      </c>
      <c r="P55" s="831"/>
      <c r="Q55" s="831"/>
      <c r="R55" s="827"/>
      <c r="S55" s="832"/>
    </row>
    <row r="56" spans="1:19" ht="14.45" customHeight="1" x14ac:dyDescent="0.2">
      <c r="A56" s="821" t="s">
        <v>2536</v>
      </c>
      <c r="B56" s="822" t="s">
        <v>2537</v>
      </c>
      <c r="C56" s="822" t="s">
        <v>604</v>
      </c>
      <c r="D56" s="822" t="s">
        <v>1124</v>
      </c>
      <c r="E56" s="822" t="s">
        <v>2549</v>
      </c>
      <c r="F56" s="822" t="s">
        <v>2550</v>
      </c>
      <c r="G56" s="822" t="s">
        <v>2551</v>
      </c>
      <c r="H56" s="831">
        <v>3</v>
      </c>
      <c r="I56" s="831">
        <v>90</v>
      </c>
      <c r="J56" s="822">
        <v>0.967741935483871</v>
      </c>
      <c r="K56" s="822">
        <v>30</v>
      </c>
      <c r="L56" s="831">
        <v>3</v>
      </c>
      <c r="M56" s="831">
        <v>93</v>
      </c>
      <c r="N56" s="822">
        <v>1</v>
      </c>
      <c r="O56" s="822">
        <v>31</v>
      </c>
      <c r="P56" s="831">
        <v>6</v>
      </c>
      <c r="Q56" s="831">
        <v>186</v>
      </c>
      <c r="R56" s="827">
        <v>2</v>
      </c>
      <c r="S56" s="832">
        <v>31</v>
      </c>
    </row>
    <row r="57" spans="1:19" ht="14.45" customHeight="1" x14ac:dyDescent="0.2">
      <c r="A57" s="821" t="s">
        <v>2536</v>
      </c>
      <c r="B57" s="822" t="s">
        <v>2537</v>
      </c>
      <c r="C57" s="822" t="s">
        <v>604</v>
      </c>
      <c r="D57" s="822" t="s">
        <v>1124</v>
      </c>
      <c r="E57" s="822" t="s">
        <v>2549</v>
      </c>
      <c r="F57" s="822" t="s">
        <v>2552</v>
      </c>
      <c r="G57" s="822" t="s">
        <v>2553</v>
      </c>
      <c r="H57" s="831">
        <v>1</v>
      </c>
      <c r="I57" s="831">
        <v>66</v>
      </c>
      <c r="J57" s="822">
        <v>3.1776600866634572E-2</v>
      </c>
      <c r="K57" s="822">
        <v>66</v>
      </c>
      <c r="L57" s="831">
        <v>31</v>
      </c>
      <c r="M57" s="831">
        <v>2077</v>
      </c>
      <c r="N57" s="822">
        <v>1</v>
      </c>
      <c r="O57" s="822">
        <v>67</v>
      </c>
      <c r="P57" s="831">
        <v>27</v>
      </c>
      <c r="Q57" s="831">
        <v>1836</v>
      </c>
      <c r="R57" s="827">
        <v>0.88396726047183438</v>
      </c>
      <c r="S57" s="832">
        <v>68</v>
      </c>
    </row>
    <row r="58" spans="1:19" ht="14.45" customHeight="1" x14ac:dyDescent="0.2">
      <c r="A58" s="821" t="s">
        <v>2536</v>
      </c>
      <c r="B58" s="822" t="s">
        <v>2537</v>
      </c>
      <c r="C58" s="822" t="s">
        <v>604</v>
      </c>
      <c r="D58" s="822" t="s">
        <v>1124</v>
      </c>
      <c r="E58" s="822" t="s">
        <v>2549</v>
      </c>
      <c r="F58" s="822" t="s">
        <v>2554</v>
      </c>
      <c r="G58" s="822" t="s">
        <v>2555</v>
      </c>
      <c r="H58" s="831"/>
      <c r="I58" s="831"/>
      <c r="J58" s="822"/>
      <c r="K58" s="822"/>
      <c r="L58" s="831">
        <v>1</v>
      </c>
      <c r="M58" s="831">
        <v>199</v>
      </c>
      <c r="N58" s="822">
        <v>1</v>
      </c>
      <c r="O58" s="822">
        <v>199</v>
      </c>
      <c r="P58" s="831"/>
      <c r="Q58" s="831"/>
      <c r="R58" s="827"/>
      <c r="S58" s="832"/>
    </row>
    <row r="59" spans="1:19" ht="14.45" customHeight="1" x14ac:dyDescent="0.2">
      <c r="A59" s="821" t="s">
        <v>2536</v>
      </c>
      <c r="B59" s="822" t="s">
        <v>2537</v>
      </c>
      <c r="C59" s="822" t="s">
        <v>604</v>
      </c>
      <c r="D59" s="822" t="s">
        <v>1124</v>
      </c>
      <c r="E59" s="822" t="s">
        <v>2549</v>
      </c>
      <c r="F59" s="822" t="s">
        <v>2556</v>
      </c>
      <c r="G59" s="822" t="s">
        <v>2557</v>
      </c>
      <c r="H59" s="831">
        <v>255</v>
      </c>
      <c r="I59" s="831">
        <v>9435</v>
      </c>
      <c r="J59" s="822">
        <v>0.88045912653975367</v>
      </c>
      <c r="K59" s="822">
        <v>37</v>
      </c>
      <c r="L59" s="831">
        <v>282</v>
      </c>
      <c r="M59" s="831">
        <v>10716</v>
      </c>
      <c r="N59" s="822">
        <v>1</v>
      </c>
      <c r="O59" s="822">
        <v>38</v>
      </c>
      <c r="P59" s="831">
        <v>246</v>
      </c>
      <c r="Q59" s="831">
        <v>9348</v>
      </c>
      <c r="R59" s="827">
        <v>0.87234042553191493</v>
      </c>
      <c r="S59" s="832">
        <v>38</v>
      </c>
    </row>
    <row r="60" spans="1:19" ht="14.45" customHeight="1" x14ac:dyDescent="0.2">
      <c r="A60" s="821" t="s">
        <v>2536</v>
      </c>
      <c r="B60" s="822" t="s">
        <v>2537</v>
      </c>
      <c r="C60" s="822" t="s">
        <v>604</v>
      </c>
      <c r="D60" s="822" t="s">
        <v>1124</v>
      </c>
      <c r="E60" s="822" t="s">
        <v>2549</v>
      </c>
      <c r="F60" s="822" t="s">
        <v>2558</v>
      </c>
      <c r="G60" s="822" t="s">
        <v>2559</v>
      </c>
      <c r="H60" s="831">
        <v>394</v>
      </c>
      <c r="I60" s="831">
        <v>70132</v>
      </c>
      <c r="J60" s="822">
        <v>1.4144363995724341</v>
      </c>
      <c r="K60" s="822">
        <v>178</v>
      </c>
      <c r="L60" s="831">
        <v>277</v>
      </c>
      <c r="M60" s="831">
        <v>49583</v>
      </c>
      <c r="N60" s="822">
        <v>1</v>
      </c>
      <c r="O60" s="822">
        <v>179</v>
      </c>
      <c r="P60" s="831">
        <v>388</v>
      </c>
      <c r="Q60" s="831">
        <v>69840</v>
      </c>
      <c r="R60" s="827">
        <v>1.4085472843514915</v>
      </c>
      <c r="S60" s="832">
        <v>180</v>
      </c>
    </row>
    <row r="61" spans="1:19" ht="14.45" customHeight="1" x14ac:dyDescent="0.2">
      <c r="A61" s="821" t="s">
        <v>2536</v>
      </c>
      <c r="B61" s="822" t="s">
        <v>2537</v>
      </c>
      <c r="C61" s="822" t="s">
        <v>604</v>
      </c>
      <c r="D61" s="822" t="s">
        <v>1124</v>
      </c>
      <c r="E61" s="822" t="s">
        <v>2549</v>
      </c>
      <c r="F61" s="822" t="s">
        <v>2560</v>
      </c>
      <c r="G61" s="822" t="s">
        <v>2561</v>
      </c>
      <c r="H61" s="831"/>
      <c r="I61" s="831"/>
      <c r="J61" s="822"/>
      <c r="K61" s="822"/>
      <c r="L61" s="831"/>
      <c r="M61" s="831"/>
      <c r="N61" s="822"/>
      <c r="O61" s="822"/>
      <c r="P61" s="831">
        <v>3</v>
      </c>
      <c r="Q61" s="831">
        <v>690</v>
      </c>
      <c r="R61" s="827"/>
      <c r="S61" s="832">
        <v>230</v>
      </c>
    </row>
    <row r="62" spans="1:19" ht="14.45" customHeight="1" x14ac:dyDescent="0.2">
      <c r="A62" s="821" t="s">
        <v>2536</v>
      </c>
      <c r="B62" s="822" t="s">
        <v>2537</v>
      </c>
      <c r="C62" s="822" t="s">
        <v>604</v>
      </c>
      <c r="D62" s="822" t="s">
        <v>1124</v>
      </c>
      <c r="E62" s="822" t="s">
        <v>2549</v>
      </c>
      <c r="F62" s="822" t="s">
        <v>2562</v>
      </c>
      <c r="G62" s="822" t="s">
        <v>2563</v>
      </c>
      <c r="H62" s="831">
        <v>114</v>
      </c>
      <c r="I62" s="831">
        <v>0</v>
      </c>
      <c r="J62" s="822"/>
      <c r="K62" s="822">
        <v>0</v>
      </c>
      <c r="L62" s="831">
        <v>41</v>
      </c>
      <c r="M62" s="831">
        <v>0</v>
      </c>
      <c r="N62" s="822"/>
      <c r="O62" s="822">
        <v>0</v>
      </c>
      <c r="P62" s="831">
        <v>65</v>
      </c>
      <c r="Q62" s="831">
        <v>0</v>
      </c>
      <c r="R62" s="827"/>
      <c r="S62" s="832">
        <v>0</v>
      </c>
    </row>
    <row r="63" spans="1:19" ht="14.45" customHeight="1" x14ac:dyDescent="0.2">
      <c r="A63" s="821" t="s">
        <v>2536</v>
      </c>
      <c r="B63" s="822" t="s">
        <v>2537</v>
      </c>
      <c r="C63" s="822" t="s">
        <v>604</v>
      </c>
      <c r="D63" s="822" t="s">
        <v>1124</v>
      </c>
      <c r="E63" s="822" t="s">
        <v>2549</v>
      </c>
      <c r="F63" s="822" t="s">
        <v>2564</v>
      </c>
      <c r="G63" s="822" t="s">
        <v>2565</v>
      </c>
      <c r="H63" s="831">
        <v>389</v>
      </c>
      <c r="I63" s="831">
        <v>45033</v>
      </c>
      <c r="J63" s="822">
        <v>1.4015000622432465</v>
      </c>
      <c r="K63" s="822">
        <v>115.76606683804627</v>
      </c>
      <c r="L63" s="831">
        <v>277</v>
      </c>
      <c r="M63" s="831">
        <v>32132</v>
      </c>
      <c r="N63" s="822">
        <v>1</v>
      </c>
      <c r="O63" s="822">
        <v>116</v>
      </c>
      <c r="P63" s="831">
        <v>384</v>
      </c>
      <c r="Q63" s="831">
        <v>44928</v>
      </c>
      <c r="R63" s="827">
        <v>1.3982322917963401</v>
      </c>
      <c r="S63" s="832">
        <v>117</v>
      </c>
    </row>
    <row r="64" spans="1:19" ht="14.45" customHeight="1" x14ac:dyDescent="0.2">
      <c r="A64" s="821" t="s">
        <v>2536</v>
      </c>
      <c r="B64" s="822" t="s">
        <v>2537</v>
      </c>
      <c r="C64" s="822" t="s">
        <v>604</v>
      </c>
      <c r="D64" s="822" t="s">
        <v>1124</v>
      </c>
      <c r="E64" s="822" t="s">
        <v>2549</v>
      </c>
      <c r="F64" s="822" t="s">
        <v>2566</v>
      </c>
      <c r="G64" s="822" t="s">
        <v>2567</v>
      </c>
      <c r="H64" s="831">
        <v>118</v>
      </c>
      <c r="I64" s="831">
        <v>3776</v>
      </c>
      <c r="J64" s="822">
        <v>2.7243867243867244</v>
      </c>
      <c r="K64" s="822">
        <v>32</v>
      </c>
      <c r="L64" s="831">
        <v>42</v>
      </c>
      <c r="M64" s="831">
        <v>1386</v>
      </c>
      <c r="N64" s="822">
        <v>1</v>
      </c>
      <c r="O64" s="822">
        <v>33</v>
      </c>
      <c r="P64" s="831">
        <v>58</v>
      </c>
      <c r="Q64" s="831">
        <v>1914</v>
      </c>
      <c r="R64" s="827">
        <v>1.3809523809523809</v>
      </c>
      <c r="S64" s="832">
        <v>33</v>
      </c>
    </row>
    <row r="65" spans="1:19" ht="14.45" customHeight="1" x14ac:dyDescent="0.2">
      <c r="A65" s="821" t="s">
        <v>2536</v>
      </c>
      <c r="B65" s="822" t="s">
        <v>2537</v>
      </c>
      <c r="C65" s="822" t="s">
        <v>604</v>
      </c>
      <c r="D65" s="822" t="s">
        <v>1124</v>
      </c>
      <c r="E65" s="822" t="s">
        <v>2549</v>
      </c>
      <c r="F65" s="822" t="s">
        <v>2568</v>
      </c>
      <c r="G65" s="822" t="s">
        <v>2569</v>
      </c>
      <c r="H65" s="831"/>
      <c r="I65" s="831"/>
      <c r="J65" s="822"/>
      <c r="K65" s="822"/>
      <c r="L65" s="831">
        <v>6</v>
      </c>
      <c r="M65" s="831">
        <v>2148</v>
      </c>
      <c r="N65" s="822">
        <v>1</v>
      </c>
      <c r="O65" s="822">
        <v>358</v>
      </c>
      <c r="P65" s="831"/>
      <c r="Q65" s="831"/>
      <c r="R65" s="827"/>
      <c r="S65" s="832"/>
    </row>
    <row r="66" spans="1:19" ht="14.45" customHeight="1" x14ac:dyDescent="0.2">
      <c r="A66" s="821" t="s">
        <v>2536</v>
      </c>
      <c r="B66" s="822" t="s">
        <v>2537</v>
      </c>
      <c r="C66" s="822" t="s">
        <v>604</v>
      </c>
      <c r="D66" s="822" t="s">
        <v>1124</v>
      </c>
      <c r="E66" s="822" t="s">
        <v>2549</v>
      </c>
      <c r="F66" s="822" t="s">
        <v>2570</v>
      </c>
      <c r="G66" s="822" t="s">
        <v>2571</v>
      </c>
      <c r="H66" s="831">
        <v>15</v>
      </c>
      <c r="I66" s="831">
        <v>1110</v>
      </c>
      <c r="J66" s="822">
        <v>0.33636363636363636</v>
      </c>
      <c r="K66" s="822">
        <v>74</v>
      </c>
      <c r="L66" s="831">
        <v>44</v>
      </c>
      <c r="M66" s="831">
        <v>3300</v>
      </c>
      <c r="N66" s="822">
        <v>1</v>
      </c>
      <c r="O66" s="822">
        <v>75</v>
      </c>
      <c r="P66" s="831">
        <v>32</v>
      </c>
      <c r="Q66" s="831">
        <v>2432</v>
      </c>
      <c r="R66" s="827">
        <v>0.73696969696969694</v>
      </c>
      <c r="S66" s="832">
        <v>76</v>
      </c>
    </row>
    <row r="67" spans="1:19" ht="14.45" customHeight="1" x14ac:dyDescent="0.2">
      <c r="A67" s="821" t="s">
        <v>2536</v>
      </c>
      <c r="B67" s="822" t="s">
        <v>2537</v>
      </c>
      <c r="C67" s="822" t="s">
        <v>604</v>
      </c>
      <c r="D67" s="822" t="s">
        <v>1124</v>
      </c>
      <c r="E67" s="822" t="s">
        <v>2549</v>
      </c>
      <c r="F67" s="822" t="s">
        <v>2576</v>
      </c>
      <c r="G67" s="822" t="s">
        <v>2577</v>
      </c>
      <c r="H67" s="831"/>
      <c r="I67" s="831"/>
      <c r="J67" s="822"/>
      <c r="K67" s="822"/>
      <c r="L67" s="831"/>
      <c r="M67" s="831"/>
      <c r="N67" s="822"/>
      <c r="O67" s="822"/>
      <c r="P67" s="831">
        <v>12</v>
      </c>
      <c r="Q67" s="831">
        <v>2232</v>
      </c>
      <c r="R67" s="827"/>
      <c r="S67" s="832">
        <v>186</v>
      </c>
    </row>
    <row r="68" spans="1:19" ht="14.45" customHeight="1" x14ac:dyDescent="0.2">
      <c r="A68" s="821" t="s">
        <v>2536</v>
      </c>
      <c r="B68" s="822" t="s">
        <v>2537</v>
      </c>
      <c r="C68" s="822" t="s">
        <v>604</v>
      </c>
      <c r="D68" s="822" t="s">
        <v>1124</v>
      </c>
      <c r="E68" s="822" t="s">
        <v>2549</v>
      </c>
      <c r="F68" s="822" t="s">
        <v>2578</v>
      </c>
      <c r="G68" s="822" t="s">
        <v>2579</v>
      </c>
      <c r="H68" s="831"/>
      <c r="I68" s="831"/>
      <c r="J68" s="822"/>
      <c r="K68" s="822"/>
      <c r="L68" s="831"/>
      <c r="M68" s="831"/>
      <c r="N68" s="822"/>
      <c r="O68" s="822"/>
      <c r="P68" s="831">
        <v>3</v>
      </c>
      <c r="Q68" s="831">
        <v>342</v>
      </c>
      <c r="R68" s="827"/>
      <c r="S68" s="832">
        <v>114</v>
      </c>
    </row>
    <row r="69" spans="1:19" ht="14.45" customHeight="1" x14ac:dyDescent="0.2">
      <c r="A69" s="821" t="s">
        <v>2536</v>
      </c>
      <c r="B69" s="822" t="s">
        <v>2537</v>
      </c>
      <c r="C69" s="822" t="s">
        <v>604</v>
      </c>
      <c r="D69" s="822" t="s">
        <v>1124</v>
      </c>
      <c r="E69" s="822" t="s">
        <v>2549</v>
      </c>
      <c r="F69" s="822" t="s">
        <v>2580</v>
      </c>
      <c r="G69" s="822" t="s">
        <v>2581</v>
      </c>
      <c r="H69" s="831"/>
      <c r="I69" s="831"/>
      <c r="J69" s="822"/>
      <c r="K69" s="822"/>
      <c r="L69" s="831"/>
      <c r="M69" s="831"/>
      <c r="N69" s="822"/>
      <c r="O69" s="822"/>
      <c r="P69" s="831">
        <v>16</v>
      </c>
      <c r="Q69" s="831">
        <v>1680</v>
      </c>
      <c r="R69" s="827"/>
      <c r="S69" s="832">
        <v>105</v>
      </c>
    </row>
    <row r="70" spans="1:19" ht="14.45" customHeight="1" x14ac:dyDescent="0.2">
      <c r="A70" s="821" t="s">
        <v>2536</v>
      </c>
      <c r="B70" s="822" t="s">
        <v>2537</v>
      </c>
      <c r="C70" s="822" t="s">
        <v>604</v>
      </c>
      <c r="D70" s="822" t="s">
        <v>1124</v>
      </c>
      <c r="E70" s="822" t="s">
        <v>2549</v>
      </c>
      <c r="F70" s="822" t="s">
        <v>2582</v>
      </c>
      <c r="G70" s="822" t="s">
        <v>2583</v>
      </c>
      <c r="H70" s="831"/>
      <c r="I70" s="831"/>
      <c r="J70" s="822"/>
      <c r="K70" s="822"/>
      <c r="L70" s="831"/>
      <c r="M70" s="831"/>
      <c r="N70" s="822"/>
      <c r="O70" s="822"/>
      <c r="P70" s="831">
        <v>3</v>
      </c>
      <c r="Q70" s="831">
        <v>351</v>
      </c>
      <c r="R70" s="827"/>
      <c r="S70" s="832">
        <v>117</v>
      </c>
    </row>
    <row r="71" spans="1:19" ht="14.45" customHeight="1" x14ac:dyDescent="0.2">
      <c r="A71" s="821" t="s">
        <v>2536</v>
      </c>
      <c r="B71" s="822" t="s">
        <v>2537</v>
      </c>
      <c r="C71" s="822" t="s">
        <v>604</v>
      </c>
      <c r="D71" s="822" t="s">
        <v>1127</v>
      </c>
      <c r="E71" s="822" t="s">
        <v>2549</v>
      </c>
      <c r="F71" s="822" t="s">
        <v>2550</v>
      </c>
      <c r="G71" s="822" t="s">
        <v>2551</v>
      </c>
      <c r="H71" s="831"/>
      <c r="I71" s="831"/>
      <c r="J71" s="822"/>
      <c r="K71" s="822"/>
      <c r="L71" s="831"/>
      <c r="M71" s="831"/>
      <c r="N71" s="822"/>
      <c r="O71" s="822"/>
      <c r="P71" s="831">
        <v>9</v>
      </c>
      <c r="Q71" s="831">
        <v>279</v>
      </c>
      <c r="R71" s="827"/>
      <c r="S71" s="832">
        <v>31</v>
      </c>
    </row>
    <row r="72" spans="1:19" ht="14.45" customHeight="1" x14ac:dyDescent="0.2">
      <c r="A72" s="821" t="s">
        <v>2536</v>
      </c>
      <c r="B72" s="822" t="s">
        <v>2537</v>
      </c>
      <c r="C72" s="822" t="s">
        <v>604</v>
      </c>
      <c r="D72" s="822" t="s">
        <v>1127</v>
      </c>
      <c r="E72" s="822" t="s">
        <v>2549</v>
      </c>
      <c r="F72" s="822" t="s">
        <v>2552</v>
      </c>
      <c r="G72" s="822" t="s">
        <v>2553</v>
      </c>
      <c r="H72" s="831">
        <v>2</v>
      </c>
      <c r="I72" s="831">
        <v>132</v>
      </c>
      <c r="J72" s="822">
        <v>0.9850746268656716</v>
      </c>
      <c r="K72" s="822">
        <v>66</v>
      </c>
      <c r="L72" s="831">
        <v>2</v>
      </c>
      <c r="M72" s="831">
        <v>134</v>
      </c>
      <c r="N72" s="822">
        <v>1</v>
      </c>
      <c r="O72" s="822">
        <v>67</v>
      </c>
      <c r="P72" s="831">
        <v>11</v>
      </c>
      <c r="Q72" s="831">
        <v>748</v>
      </c>
      <c r="R72" s="827">
        <v>5.5820895522388057</v>
      </c>
      <c r="S72" s="832">
        <v>68</v>
      </c>
    </row>
    <row r="73" spans="1:19" ht="14.45" customHeight="1" x14ac:dyDescent="0.2">
      <c r="A73" s="821" t="s">
        <v>2536</v>
      </c>
      <c r="B73" s="822" t="s">
        <v>2537</v>
      </c>
      <c r="C73" s="822" t="s">
        <v>604</v>
      </c>
      <c r="D73" s="822" t="s">
        <v>1127</v>
      </c>
      <c r="E73" s="822" t="s">
        <v>2549</v>
      </c>
      <c r="F73" s="822" t="s">
        <v>2556</v>
      </c>
      <c r="G73" s="822" t="s">
        <v>2557</v>
      </c>
      <c r="H73" s="831">
        <v>7</v>
      </c>
      <c r="I73" s="831">
        <v>259</v>
      </c>
      <c r="J73" s="822">
        <v>0.14199561403508773</v>
      </c>
      <c r="K73" s="822">
        <v>37</v>
      </c>
      <c r="L73" s="831">
        <v>48</v>
      </c>
      <c r="M73" s="831">
        <v>1824</v>
      </c>
      <c r="N73" s="822">
        <v>1</v>
      </c>
      <c r="O73" s="822">
        <v>38</v>
      </c>
      <c r="P73" s="831">
        <v>69</v>
      </c>
      <c r="Q73" s="831">
        <v>2622</v>
      </c>
      <c r="R73" s="827">
        <v>1.4375</v>
      </c>
      <c r="S73" s="832">
        <v>38</v>
      </c>
    </row>
    <row r="74" spans="1:19" ht="14.45" customHeight="1" x14ac:dyDescent="0.2">
      <c r="A74" s="821" t="s">
        <v>2536</v>
      </c>
      <c r="B74" s="822" t="s">
        <v>2537</v>
      </c>
      <c r="C74" s="822" t="s">
        <v>604</v>
      </c>
      <c r="D74" s="822" t="s">
        <v>1127</v>
      </c>
      <c r="E74" s="822" t="s">
        <v>2549</v>
      </c>
      <c r="F74" s="822" t="s">
        <v>2558</v>
      </c>
      <c r="G74" s="822" t="s">
        <v>2559</v>
      </c>
      <c r="H74" s="831"/>
      <c r="I74" s="831"/>
      <c r="J74" s="822"/>
      <c r="K74" s="822"/>
      <c r="L74" s="831"/>
      <c r="M74" s="831"/>
      <c r="N74" s="822"/>
      <c r="O74" s="822"/>
      <c r="P74" s="831">
        <v>4</v>
      </c>
      <c r="Q74" s="831">
        <v>720</v>
      </c>
      <c r="R74" s="827"/>
      <c r="S74" s="832">
        <v>180</v>
      </c>
    </row>
    <row r="75" spans="1:19" ht="14.45" customHeight="1" x14ac:dyDescent="0.2">
      <c r="A75" s="821" t="s">
        <v>2536</v>
      </c>
      <c r="B75" s="822" t="s">
        <v>2537</v>
      </c>
      <c r="C75" s="822" t="s">
        <v>604</v>
      </c>
      <c r="D75" s="822" t="s">
        <v>1127</v>
      </c>
      <c r="E75" s="822" t="s">
        <v>2549</v>
      </c>
      <c r="F75" s="822" t="s">
        <v>2560</v>
      </c>
      <c r="G75" s="822" t="s">
        <v>2561</v>
      </c>
      <c r="H75" s="831"/>
      <c r="I75" s="831"/>
      <c r="J75" s="822"/>
      <c r="K75" s="822"/>
      <c r="L75" s="831"/>
      <c r="M75" s="831"/>
      <c r="N75" s="822"/>
      <c r="O75" s="822"/>
      <c r="P75" s="831">
        <v>3</v>
      </c>
      <c r="Q75" s="831">
        <v>690</v>
      </c>
      <c r="R75" s="827"/>
      <c r="S75" s="832">
        <v>230</v>
      </c>
    </row>
    <row r="76" spans="1:19" ht="14.45" customHeight="1" x14ac:dyDescent="0.2">
      <c r="A76" s="821" t="s">
        <v>2536</v>
      </c>
      <c r="B76" s="822" t="s">
        <v>2537</v>
      </c>
      <c r="C76" s="822" t="s">
        <v>604</v>
      </c>
      <c r="D76" s="822" t="s">
        <v>1127</v>
      </c>
      <c r="E76" s="822" t="s">
        <v>2549</v>
      </c>
      <c r="F76" s="822" t="s">
        <v>2564</v>
      </c>
      <c r="G76" s="822" t="s">
        <v>2565</v>
      </c>
      <c r="H76" s="831"/>
      <c r="I76" s="831"/>
      <c r="J76" s="822"/>
      <c r="K76" s="822"/>
      <c r="L76" s="831"/>
      <c r="M76" s="831"/>
      <c r="N76" s="822"/>
      <c r="O76" s="822"/>
      <c r="P76" s="831">
        <v>46</v>
      </c>
      <c r="Q76" s="831">
        <v>5382</v>
      </c>
      <c r="R76" s="827"/>
      <c r="S76" s="832">
        <v>117</v>
      </c>
    </row>
    <row r="77" spans="1:19" ht="14.45" customHeight="1" x14ac:dyDescent="0.2">
      <c r="A77" s="821" t="s">
        <v>2536</v>
      </c>
      <c r="B77" s="822" t="s">
        <v>2537</v>
      </c>
      <c r="C77" s="822" t="s">
        <v>604</v>
      </c>
      <c r="D77" s="822" t="s">
        <v>1127</v>
      </c>
      <c r="E77" s="822" t="s">
        <v>2549</v>
      </c>
      <c r="F77" s="822" t="s">
        <v>2568</v>
      </c>
      <c r="G77" s="822" t="s">
        <v>2569</v>
      </c>
      <c r="H77" s="831">
        <v>2</v>
      </c>
      <c r="I77" s="831">
        <v>710</v>
      </c>
      <c r="J77" s="822">
        <v>0.11018001241464928</v>
      </c>
      <c r="K77" s="822">
        <v>355</v>
      </c>
      <c r="L77" s="831">
        <v>18</v>
      </c>
      <c r="M77" s="831">
        <v>6444</v>
      </c>
      <c r="N77" s="822">
        <v>1</v>
      </c>
      <c r="O77" s="822">
        <v>358</v>
      </c>
      <c r="P77" s="831">
        <v>66</v>
      </c>
      <c r="Q77" s="831">
        <v>23760</v>
      </c>
      <c r="R77" s="827">
        <v>3.6871508379888267</v>
      </c>
      <c r="S77" s="832">
        <v>360</v>
      </c>
    </row>
    <row r="78" spans="1:19" ht="14.45" customHeight="1" x14ac:dyDescent="0.2">
      <c r="A78" s="821" t="s">
        <v>2536</v>
      </c>
      <c r="B78" s="822" t="s">
        <v>2537</v>
      </c>
      <c r="C78" s="822" t="s">
        <v>604</v>
      </c>
      <c r="D78" s="822" t="s">
        <v>1127</v>
      </c>
      <c r="E78" s="822" t="s">
        <v>2549</v>
      </c>
      <c r="F78" s="822" t="s">
        <v>2572</v>
      </c>
      <c r="G78" s="822" t="s">
        <v>2573</v>
      </c>
      <c r="H78" s="831">
        <v>14</v>
      </c>
      <c r="I78" s="831">
        <v>9828</v>
      </c>
      <c r="J78" s="822">
        <v>4.6336633663366333</v>
      </c>
      <c r="K78" s="822">
        <v>702</v>
      </c>
      <c r="L78" s="831">
        <v>3</v>
      </c>
      <c r="M78" s="831">
        <v>2121</v>
      </c>
      <c r="N78" s="822">
        <v>1</v>
      </c>
      <c r="O78" s="822">
        <v>707</v>
      </c>
      <c r="P78" s="831">
        <v>8</v>
      </c>
      <c r="Q78" s="831">
        <v>5688</v>
      </c>
      <c r="R78" s="827">
        <v>2.6817538896746815</v>
      </c>
      <c r="S78" s="832">
        <v>711</v>
      </c>
    </row>
    <row r="79" spans="1:19" ht="14.45" customHeight="1" x14ac:dyDescent="0.2">
      <c r="A79" s="821" t="s">
        <v>2536</v>
      </c>
      <c r="B79" s="822" t="s">
        <v>2537</v>
      </c>
      <c r="C79" s="822" t="s">
        <v>604</v>
      </c>
      <c r="D79" s="822" t="s">
        <v>1127</v>
      </c>
      <c r="E79" s="822" t="s">
        <v>2549</v>
      </c>
      <c r="F79" s="822" t="s">
        <v>2574</v>
      </c>
      <c r="G79" s="822" t="s">
        <v>2575</v>
      </c>
      <c r="H79" s="831"/>
      <c r="I79" s="831"/>
      <c r="J79" s="822"/>
      <c r="K79" s="822"/>
      <c r="L79" s="831"/>
      <c r="M79" s="831"/>
      <c r="N79" s="822"/>
      <c r="O79" s="822"/>
      <c r="P79" s="831">
        <v>1</v>
      </c>
      <c r="Q79" s="831">
        <v>62</v>
      </c>
      <c r="R79" s="827"/>
      <c r="S79" s="832">
        <v>62</v>
      </c>
    </row>
    <row r="80" spans="1:19" ht="14.45" customHeight="1" x14ac:dyDescent="0.2">
      <c r="A80" s="821" t="s">
        <v>2536</v>
      </c>
      <c r="B80" s="822" t="s">
        <v>2537</v>
      </c>
      <c r="C80" s="822" t="s">
        <v>604</v>
      </c>
      <c r="D80" s="822" t="s">
        <v>1127</v>
      </c>
      <c r="E80" s="822" t="s">
        <v>2549</v>
      </c>
      <c r="F80" s="822" t="s">
        <v>2578</v>
      </c>
      <c r="G80" s="822" t="s">
        <v>2579</v>
      </c>
      <c r="H80" s="831"/>
      <c r="I80" s="831"/>
      <c r="J80" s="822"/>
      <c r="K80" s="822"/>
      <c r="L80" s="831"/>
      <c r="M80" s="831"/>
      <c r="N80" s="822"/>
      <c r="O80" s="822"/>
      <c r="P80" s="831">
        <v>2</v>
      </c>
      <c r="Q80" s="831">
        <v>228</v>
      </c>
      <c r="R80" s="827"/>
      <c r="S80" s="832">
        <v>114</v>
      </c>
    </row>
    <row r="81" spans="1:19" ht="14.45" customHeight="1" x14ac:dyDescent="0.2">
      <c r="A81" s="821" t="s">
        <v>2536</v>
      </c>
      <c r="B81" s="822" t="s">
        <v>2537</v>
      </c>
      <c r="C81" s="822" t="s">
        <v>604</v>
      </c>
      <c r="D81" s="822" t="s">
        <v>1127</v>
      </c>
      <c r="E81" s="822" t="s">
        <v>2549</v>
      </c>
      <c r="F81" s="822" t="s">
        <v>2580</v>
      </c>
      <c r="G81" s="822" t="s">
        <v>2581</v>
      </c>
      <c r="H81" s="831"/>
      <c r="I81" s="831"/>
      <c r="J81" s="822"/>
      <c r="K81" s="822"/>
      <c r="L81" s="831"/>
      <c r="M81" s="831"/>
      <c r="N81" s="822"/>
      <c r="O81" s="822"/>
      <c r="P81" s="831">
        <v>6</v>
      </c>
      <c r="Q81" s="831">
        <v>630</v>
      </c>
      <c r="R81" s="827"/>
      <c r="S81" s="832">
        <v>105</v>
      </c>
    </row>
    <row r="82" spans="1:19" ht="14.45" customHeight="1" x14ac:dyDescent="0.2">
      <c r="A82" s="821" t="s">
        <v>2536</v>
      </c>
      <c r="B82" s="822" t="s">
        <v>2537</v>
      </c>
      <c r="C82" s="822" t="s">
        <v>604</v>
      </c>
      <c r="D82" s="822" t="s">
        <v>2533</v>
      </c>
      <c r="E82" s="822" t="s">
        <v>2549</v>
      </c>
      <c r="F82" s="822" t="s">
        <v>2550</v>
      </c>
      <c r="G82" s="822" t="s">
        <v>2551</v>
      </c>
      <c r="H82" s="831">
        <v>2</v>
      </c>
      <c r="I82" s="831">
        <v>60</v>
      </c>
      <c r="J82" s="822">
        <v>0.967741935483871</v>
      </c>
      <c r="K82" s="822">
        <v>30</v>
      </c>
      <c r="L82" s="831">
        <v>2</v>
      </c>
      <c r="M82" s="831">
        <v>62</v>
      </c>
      <c r="N82" s="822">
        <v>1</v>
      </c>
      <c r="O82" s="822">
        <v>31</v>
      </c>
      <c r="P82" s="831"/>
      <c r="Q82" s="831"/>
      <c r="R82" s="827"/>
      <c r="S82" s="832"/>
    </row>
    <row r="83" spans="1:19" ht="14.45" customHeight="1" x14ac:dyDescent="0.2">
      <c r="A83" s="821" t="s">
        <v>2536</v>
      </c>
      <c r="B83" s="822" t="s">
        <v>2537</v>
      </c>
      <c r="C83" s="822" t="s">
        <v>604</v>
      </c>
      <c r="D83" s="822" t="s">
        <v>2533</v>
      </c>
      <c r="E83" s="822" t="s">
        <v>2549</v>
      </c>
      <c r="F83" s="822" t="s">
        <v>2552</v>
      </c>
      <c r="G83" s="822" t="s">
        <v>2553</v>
      </c>
      <c r="H83" s="831">
        <v>13</v>
      </c>
      <c r="I83" s="831">
        <v>858</v>
      </c>
      <c r="J83" s="822">
        <v>1.8294243070362473</v>
      </c>
      <c r="K83" s="822">
        <v>66</v>
      </c>
      <c r="L83" s="831">
        <v>7</v>
      </c>
      <c r="M83" s="831">
        <v>469</v>
      </c>
      <c r="N83" s="822">
        <v>1</v>
      </c>
      <c r="O83" s="822">
        <v>67</v>
      </c>
      <c r="P83" s="831"/>
      <c r="Q83" s="831"/>
      <c r="R83" s="827"/>
      <c r="S83" s="832"/>
    </row>
    <row r="84" spans="1:19" ht="14.45" customHeight="1" x14ac:dyDescent="0.2">
      <c r="A84" s="821" t="s">
        <v>2536</v>
      </c>
      <c r="B84" s="822" t="s">
        <v>2537</v>
      </c>
      <c r="C84" s="822" t="s">
        <v>604</v>
      </c>
      <c r="D84" s="822" t="s">
        <v>2533</v>
      </c>
      <c r="E84" s="822" t="s">
        <v>2549</v>
      </c>
      <c r="F84" s="822" t="s">
        <v>2556</v>
      </c>
      <c r="G84" s="822" t="s">
        <v>2557</v>
      </c>
      <c r="H84" s="831">
        <v>79</v>
      </c>
      <c r="I84" s="831">
        <v>2923</v>
      </c>
      <c r="J84" s="822">
        <v>1.1311919504643964</v>
      </c>
      <c r="K84" s="822">
        <v>37</v>
      </c>
      <c r="L84" s="831">
        <v>68</v>
      </c>
      <c r="M84" s="831">
        <v>2584</v>
      </c>
      <c r="N84" s="822">
        <v>1</v>
      </c>
      <c r="O84" s="822">
        <v>38</v>
      </c>
      <c r="P84" s="831"/>
      <c r="Q84" s="831"/>
      <c r="R84" s="827"/>
      <c r="S84" s="832"/>
    </row>
    <row r="85" spans="1:19" ht="14.45" customHeight="1" x14ac:dyDescent="0.2">
      <c r="A85" s="821" t="s">
        <v>2536</v>
      </c>
      <c r="B85" s="822" t="s">
        <v>2537</v>
      </c>
      <c r="C85" s="822" t="s">
        <v>604</v>
      </c>
      <c r="D85" s="822" t="s">
        <v>2533</v>
      </c>
      <c r="E85" s="822" t="s">
        <v>2549</v>
      </c>
      <c r="F85" s="822" t="s">
        <v>2564</v>
      </c>
      <c r="G85" s="822" t="s">
        <v>2565</v>
      </c>
      <c r="H85" s="831"/>
      <c r="I85" s="831"/>
      <c r="J85" s="822"/>
      <c r="K85" s="822"/>
      <c r="L85" s="831">
        <v>1</v>
      </c>
      <c r="M85" s="831">
        <v>116</v>
      </c>
      <c r="N85" s="822">
        <v>1</v>
      </c>
      <c r="O85" s="822">
        <v>116</v>
      </c>
      <c r="P85" s="831"/>
      <c r="Q85" s="831"/>
      <c r="R85" s="827"/>
      <c r="S85" s="832"/>
    </row>
    <row r="86" spans="1:19" ht="14.45" customHeight="1" x14ac:dyDescent="0.2">
      <c r="A86" s="821" t="s">
        <v>2536</v>
      </c>
      <c r="B86" s="822" t="s">
        <v>2537</v>
      </c>
      <c r="C86" s="822" t="s">
        <v>604</v>
      </c>
      <c r="D86" s="822" t="s">
        <v>2533</v>
      </c>
      <c r="E86" s="822" t="s">
        <v>2549</v>
      </c>
      <c r="F86" s="822" t="s">
        <v>2568</v>
      </c>
      <c r="G86" s="822" t="s">
        <v>2569</v>
      </c>
      <c r="H86" s="831">
        <v>9</v>
      </c>
      <c r="I86" s="831">
        <v>3195</v>
      </c>
      <c r="J86" s="822">
        <v>1.115572625698324</v>
      </c>
      <c r="K86" s="822">
        <v>355</v>
      </c>
      <c r="L86" s="831">
        <v>8</v>
      </c>
      <c r="M86" s="831">
        <v>2864</v>
      </c>
      <c r="N86" s="822">
        <v>1</v>
      </c>
      <c r="O86" s="822">
        <v>358</v>
      </c>
      <c r="P86" s="831"/>
      <c r="Q86" s="831"/>
      <c r="R86" s="827"/>
      <c r="S86" s="832"/>
    </row>
    <row r="87" spans="1:19" ht="14.45" customHeight="1" x14ac:dyDescent="0.2">
      <c r="A87" s="821" t="s">
        <v>2536</v>
      </c>
      <c r="B87" s="822" t="s">
        <v>2537</v>
      </c>
      <c r="C87" s="822" t="s">
        <v>604</v>
      </c>
      <c r="D87" s="822" t="s">
        <v>2533</v>
      </c>
      <c r="E87" s="822" t="s">
        <v>2549</v>
      </c>
      <c r="F87" s="822" t="s">
        <v>2572</v>
      </c>
      <c r="G87" s="822" t="s">
        <v>2573</v>
      </c>
      <c r="H87" s="831">
        <v>20</v>
      </c>
      <c r="I87" s="831">
        <v>14040</v>
      </c>
      <c r="J87" s="822">
        <v>1.8053233894818053</v>
      </c>
      <c r="K87" s="822">
        <v>702</v>
      </c>
      <c r="L87" s="831">
        <v>11</v>
      </c>
      <c r="M87" s="831">
        <v>7777</v>
      </c>
      <c r="N87" s="822">
        <v>1</v>
      </c>
      <c r="O87" s="822">
        <v>707</v>
      </c>
      <c r="P87" s="831"/>
      <c r="Q87" s="831"/>
      <c r="R87" s="827"/>
      <c r="S87" s="832"/>
    </row>
    <row r="88" spans="1:19" ht="14.45" customHeight="1" x14ac:dyDescent="0.2">
      <c r="A88" s="821" t="s">
        <v>2536</v>
      </c>
      <c r="B88" s="822" t="s">
        <v>2537</v>
      </c>
      <c r="C88" s="822" t="s">
        <v>604</v>
      </c>
      <c r="D88" s="822" t="s">
        <v>1129</v>
      </c>
      <c r="E88" s="822" t="s">
        <v>2539</v>
      </c>
      <c r="F88" s="822" t="s">
        <v>2540</v>
      </c>
      <c r="G88" s="822" t="s">
        <v>2543</v>
      </c>
      <c r="H88" s="831"/>
      <c r="I88" s="831"/>
      <c r="J88" s="822"/>
      <c r="K88" s="822"/>
      <c r="L88" s="831">
        <v>29</v>
      </c>
      <c r="M88" s="831">
        <v>595185.1</v>
      </c>
      <c r="N88" s="822">
        <v>1</v>
      </c>
      <c r="O88" s="822">
        <v>20523.624137931034</v>
      </c>
      <c r="P88" s="831">
        <v>19</v>
      </c>
      <c r="Q88" s="831">
        <v>396986</v>
      </c>
      <c r="R88" s="827">
        <v>0.66699586397576149</v>
      </c>
      <c r="S88" s="832">
        <v>20894</v>
      </c>
    </row>
    <row r="89" spans="1:19" ht="14.45" customHeight="1" x14ac:dyDescent="0.2">
      <c r="A89" s="821" t="s">
        <v>2536</v>
      </c>
      <c r="B89" s="822" t="s">
        <v>2537</v>
      </c>
      <c r="C89" s="822" t="s">
        <v>604</v>
      </c>
      <c r="D89" s="822" t="s">
        <v>1129</v>
      </c>
      <c r="E89" s="822" t="s">
        <v>2539</v>
      </c>
      <c r="F89" s="822" t="s">
        <v>2542</v>
      </c>
      <c r="G89" s="822" t="s">
        <v>2543</v>
      </c>
      <c r="H89" s="831"/>
      <c r="I89" s="831"/>
      <c r="J89" s="822"/>
      <c r="K89" s="822"/>
      <c r="L89" s="831">
        <v>17</v>
      </c>
      <c r="M89" s="831">
        <v>174896.62</v>
      </c>
      <c r="N89" s="822">
        <v>1</v>
      </c>
      <c r="O89" s="822">
        <v>10288.036470588235</v>
      </c>
      <c r="P89" s="831">
        <v>11</v>
      </c>
      <c r="Q89" s="831">
        <v>114917</v>
      </c>
      <c r="R89" s="827">
        <v>0.65705672299441809</v>
      </c>
      <c r="S89" s="832">
        <v>10447</v>
      </c>
    </row>
    <row r="90" spans="1:19" ht="14.45" customHeight="1" x14ac:dyDescent="0.2">
      <c r="A90" s="821" t="s">
        <v>2536</v>
      </c>
      <c r="B90" s="822" t="s">
        <v>2537</v>
      </c>
      <c r="C90" s="822" t="s">
        <v>604</v>
      </c>
      <c r="D90" s="822" t="s">
        <v>1129</v>
      </c>
      <c r="E90" s="822" t="s">
        <v>2549</v>
      </c>
      <c r="F90" s="822" t="s">
        <v>2550</v>
      </c>
      <c r="G90" s="822" t="s">
        <v>2551</v>
      </c>
      <c r="H90" s="831"/>
      <c r="I90" s="831"/>
      <c r="J90" s="822"/>
      <c r="K90" s="822"/>
      <c r="L90" s="831"/>
      <c r="M90" s="831"/>
      <c r="N90" s="822"/>
      <c r="O90" s="822"/>
      <c r="P90" s="831">
        <v>2</v>
      </c>
      <c r="Q90" s="831">
        <v>62</v>
      </c>
      <c r="R90" s="827"/>
      <c r="S90" s="832">
        <v>31</v>
      </c>
    </row>
    <row r="91" spans="1:19" ht="14.45" customHeight="1" x14ac:dyDescent="0.2">
      <c r="A91" s="821" t="s">
        <v>2536</v>
      </c>
      <c r="B91" s="822" t="s">
        <v>2537</v>
      </c>
      <c r="C91" s="822" t="s">
        <v>604</v>
      </c>
      <c r="D91" s="822" t="s">
        <v>1129</v>
      </c>
      <c r="E91" s="822" t="s">
        <v>2549</v>
      </c>
      <c r="F91" s="822" t="s">
        <v>2552</v>
      </c>
      <c r="G91" s="822" t="s">
        <v>2553</v>
      </c>
      <c r="H91" s="831">
        <v>12</v>
      </c>
      <c r="I91" s="831">
        <v>792</v>
      </c>
      <c r="J91" s="822">
        <v>0.78805970149253735</v>
      </c>
      <c r="K91" s="822">
        <v>66</v>
      </c>
      <c r="L91" s="831">
        <v>15</v>
      </c>
      <c r="M91" s="831">
        <v>1005</v>
      </c>
      <c r="N91" s="822">
        <v>1</v>
      </c>
      <c r="O91" s="822">
        <v>67</v>
      </c>
      <c r="P91" s="831">
        <v>16</v>
      </c>
      <c r="Q91" s="831">
        <v>1088</v>
      </c>
      <c r="R91" s="827">
        <v>1.0825870646766169</v>
      </c>
      <c r="S91" s="832">
        <v>68</v>
      </c>
    </row>
    <row r="92" spans="1:19" ht="14.45" customHeight="1" x14ac:dyDescent="0.2">
      <c r="A92" s="821" t="s">
        <v>2536</v>
      </c>
      <c r="B92" s="822" t="s">
        <v>2537</v>
      </c>
      <c r="C92" s="822" t="s">
        <v>604</v>
      </c>
      <c r="D92" s="822" t="s">
        <v>1129</v>
      </c>
      <c r="E92" s="822" t="s">
        <v>2549</v>
      </c>
      <c r="F92" s="822" t="s">
        <v>2556</v>
      </c>
      <c r="G92" s="822" t="s">
        <v>2557</v>
      </c>
      <c r="H92" s="831">
        <v>99</v>
      </c>
      <c r="I92" s="831">
        <v>3663</v>
      </c>
      <c r="J92" s="822">
        <v>1.3770676691729324</v>
      </c>
      <c r="K92" s="822">
        <v>37</v>
      </c>
      <c r="L92" s="831">
        <v>70</v>
      </c>
      <c r="M92" s="831">
        <v>2660</v>
      </c>
      <c r="N92" s="822">
        <v>1</v>
      </c>
      <c r="O92" s="822">
        <v>38</v>
      </c>
      <c r="P92" s="831">
        <v>42</v>
      </c>
      <c r="Q92" s="831">
        <v>1596</v>
      </c>
      <c r="R92" s="827">
        <v>0.6</v>
      </c>
      <c r="S92" s="832">
        <v>38</v>
      </c>
    </row>
    <row r="93" spans="1:19" ht="14.45" customHeight="1" x14ac:dyDescent="0.2">
      <c r="A93" s="821" t="s">
        <v>2536</v>
      </c>
      <c r="B93" s="822" t="s">
        <v>2537</v>
      </c>
      <c r="C93" s="822" t="s">
        <v>604</v>
      </c>
      <c r="D93" s="822" t="s">
        <v>1129</v>
      </c>
      <c r="E93" s="822" t="s">
        <v>2549</v>
      </c>
      <c r="F93" s="822" t="s">
        <v>2558</v>
      </c>
      <c r="G93" s="822" t="s">
        <v>2559</v>
      </c>
      <c r="H93" s="831">
        <v>175</v>
      </c>
      <c r="I93" s="831">
        <v>31150</v>
      </c>
      <c r="J93" s="822">
        <v>0.76325590512594332</v>
      </c>
      <c r="K93" s="822">
        <v>178</v>
      </c>
      <c r="L93" s="831">
        <v>228</v>
      </c>
      <c r="M93" s="831">
        <v>40812</v>
      </c>
      <c r="N93" s="822">
        <v>1</v>
      </c>
      <c r="O93" s="822">
        <v>179</v>
      </c>
      <c r="P93" s="831">
        <v>237</v>
      </c>
      <c r="Q93" s="831">
        <v>42660</v>
      </c>
      <c r="R93" s="827">
        <v>1.0452807997647751</v>
      </c>
      <c r="S93" s="832">
        <v>180</v>
      </c>
    </row>
    <row r="94" spans="1:19" ht="14.45" customHeight="1" x14ac:dyDescent="0.2">
      <c r="A94" s="821" t="s">
        <v>2536</v>
      </c>
      <c r="B94" s="822" t="s">
        <v>2537</v>
      </c>
      <c r="C94" s="822" t="s">
        <v>604</v>
      </c>
      <c r="D94" s="822" t="s">
        <v>1129</v>
      </c>
      <c r="E94" s="822" t="s">
        <v>2549</v>
      </c>
      <c r="F94" s="822" t="s">
        <v>2562</v>
      </c>
      <c r="G94" s="822" t="s">
        <v>2563</v>
      </c>
      <c r="H94" s="831"/>
      <c r="I94" s="831"/>
      <c r="J94" s="822"/>
      <c r="K94" s="822"/>
      <c r="L94" s="831">
        <v>35</v>
      </c>
      <c r="M94" s="831">
        <v>0</v>
      </c>
      <c r="N94" s="822"/>
      <c r="O94" s="822">
        <v>0</v>
      </c>
      <c r="P94" s="831">
        <v>20</v>
      </c>
      <c r="Q94" s="831">
        <v>0</v>
      </c>
      <c r="R94" s="827"/>
      <c r="S94" s="832">
        <v>0</v>
      </c>
    </row>
    <row r="95" spans="1:19" ht="14.45" customHeight="1" x14ac:dyDescent="0.2">
      <c r="A95" s="821" t="s">
        <v>2536</v>
      </c>
      <c r="B95" s="822" t="s">
        <v>2537</v>
      </c>
      <c r="C95" s="822" t="s">
        <v>604</v>
      </c>
      <c r="D95" s="822" t="s">
        <v>1129</v>
      </c>
      <c r="E95" s="822" t="s">
        <v>2549</v>
      </c>
      <c r="F95" s="822" t="s">
        <v>2564</v>
      </c>
      <c r="G95" s="822" t="s">
        <v>2565</v>
      </c>
      <c r="H95" s="831">
        <v>175</v>
      </c>
      <c r="I95" s="831">
        <v>20266</v>
      </c>
      <c r="J95" s="822">
        <v>0.76291221201626258</v>
      </c>
      <c r="K95" s="822">
        <v>115.80571428571429</v>
      </c>
      <c r="L95" s="831">
        <v>229</v>
      </c>
      <c r="M95" s="831">
        <v>26564</v>
      </c>
      <c r="N95" s="822">
        <v>1</v>
      </c>
      <c r="O95" s="822">
        <v>116</v>
      </c>
      <c r="P95" s="831">
        <v>232</v>
      </c>
      <c r="Q95" s="831">
        <v>27144</v>
      </c>
      <c r="R95" s="827">
        <v>1.0218340611353711</v>
      </c>
      <c r="S95" s="832">
        <v>117</v>
      </c>
    </row>
    <row r="96" spans="1:19" ht="14.45" customHeight="1" x14ac:dyDescent="0.2">
      <c r="A96" s="821" t="s">
        <v>2536</v>
      </c>
      <c r="B96" s="822" t="s">
        <v>2537</v>
      </c>
      <c r="C96" s="822" t="s">
        <v>604</v>
      </c>
      <c r="D96" s="822" t="s">
        <v>1129</v>
      </c>
      <c r="E96" s="822" t="s">
        <v>2549</v>
      </c>
      <c r="F96" s="822" t="s">
        <v>2566</v>
      </c>
      <c r="G96" s="822" t="s">
        <v>2567</v>
      </c>
      <c r="H96" s="831"/>
      <c r="I96" s="831"/>
      <c r="J96" s="822"/>
      <c r="K96" s="822"/>
      <c r="L96" s="831">
        <v>35</v>
      </c>
      <c r="M96" s="831">
        <v>1155</v>
      </c>
      <c r="N96" s="822">
        <v>1</v>
      </c>
      <c r="O96" s="822">
        <v>33</v>
      </c>
      <c r="P96" s="831">
        <v>10</v>
      </c>
      <c r="Q96" s="831">
        <v>330</v>
      </c>
      <c r="R96" s="827">
        <v>0.2857142857142857</v>
      </c>
      <c r="S96" s="832">
        <v>33</v>
      </c>
    </row>
    <row r="97" spans="1:19" ht="14.45" customHeight="1" x14ac:dyDescent="0.2">
      <c r="A97" s="821" t="s">
        <v>2536</v>
      </c>
      <c r="B97" s="822" t="s">
        <v>2537</v>
      </c>
      <c r="C97" s="822" t="s">
        <v>604</v>
      </c>
      <c r="D97" s="822" t="s">
        <v>1129</v>
      </c>
      <c r="E97" s="822" t="s">
        <v>2549</v>
      </c>
      <c r="F97" s="822" t="s">
        <v>2568</v>
      </c>
      <c r="G97" s="822" t="s">
        <v>2569</v>
      </c>
      <c r="H97" s="831">
        <v>1</v>
      </c>
      <c r="I97" s="831">
        <v>355</v>
      </c>
      <c r="J97" s="822"/>
      <c r="K97" s="822">
        <v>355</v>
      </c>
      <c r="L97" s="831"/>
      <c r="M97" s="831"/>
      <c r="N97" s="822"/>
      <c r="O97" s="822"/>
      <c r="P97" s="831">
        <v>1</v>
      </c>
      <c r="Q97" s="831">
        <v>360</v>
      </c>
      <c r="R97" s="827"/>
      <c r="S97" s="832">
        <v>360</v>
      </c>
    </row>
    <row r="98" spans="1:19" ht="14.45" customHeight="1" x14ac:dyDescent="0.2">
      <c r="A98" s="821" t="s">
        <v>2536</v>
      </c>
      <c r="B98" s="822" t="s">
        <v>2537</v>
      </c>
      <c r="C98" s="822" t="s">
        <v>604</v>
      </c>
      <c r="D98" s="822" t="s">
        <v>1129</v>
      </c>
      <c r="E98" s="822" t="s">
        <v>2549</v>
      </c>
      <c r="F98" s="822" t="s">
        <v>2570</v>
      </c>
      <c r="G98" s="822" t="s">
        <v>2571</v>
      </c>
      <c r="H98" s="831">
        <v>12</v>
      </c>
      <c r="I98" s="831">
        <v>888</v>
      </c>
      <c r="J98" s="822">
        <v>0.37</v>
      </c>
      <c r="K98" s="822">
        <v>74</v>
      </c>
      <c r="L98" s="831">
        <v>32</v>
      </c>
      <c r="M98" s="831">
        <v>2400</v>
      </c>
      <c r="N98" s="822">
        <v>1</v>
      </c>
      <c r="O98" s="822">
        <v>75</v>
      </c>
      <c r="P98" s="831">
        <v>35</v>
      </c>
      <c r="Q98" s="831">
        <v>2660</v>
      </c>
      <c r="R98" s="827">
        <v>1.1083333333333334</v>
      </c>
      <c r="S98" s="832">
        <v>76</v>
      </c>
    </row>
    <row r="99" spans="1:19" ht="14.45" customHeight="1" x14ac:dyDescent="0.2">
      <c r="A99" s="821" t="s">
        <v>2536</v>
      </c>
      <c r="B99" s="822" t="s">
        <v>2537</v>
      </c>
      <c r="C99" s="822" t="s">
        <v>604</v>
      </c>
      <c r="D99" s="822" t="s">
        <v>1129</v>
      </c>
      <c r="E99" s="822" t="s">
        <v>2549</v>
      </c>
      <c r="F99" s="822" t="s">
        <v>2576</v>
      </c>
      <c r="G99" s="822" t="s">
        <v>2577</v>
      </c>
      <c r="H99" s="831"/>
      <c r="I99" s="831"/>
      <c r="J99" s="822"/>
      <c r="K99" s="822"/>
      <c r="L99" s="831"/>
      <c r="M99" s="831"/>
      <c r="N99" s="822"/>
      <c r="O99" s="822"/>
      <c r="P99" s="831">
        <v>10</v>
      </c>
      <c r="Q99" s="831">
        <v>1860</v>
      </c>
      <c r="R99" s="827"/>
      <c r="S99" s="832">
        <v>186</v>
      </c>
    </row>
    <row r="100" spans="1:19" ht="14.45" customHeight="1" x14ac:dyDescent="0.2">
      <c r="A100" s="821" t="s">
        <v>2536</v>
      </c>
      <c r="B100" s="822" t="s">
        <v>2537</v>
      </c>
      <c r="C100" s="822" t="s">
        <v>604</v>
      </c>
      <c r="D100" s="822" t="s">
        <v>1129</v>
      </c>
      <c r="E100" s="822" t="s">
        <v>2549</v>
      </c>
      <c r="F100" s="822" t="s">
        <v>2580</v>
      </c>
      <c r="G100" s="822" t="s">
        <v>2581</v>
      </c>
      <c r="H100" s="831"/>
      <c r="I100" s="831"/>
      <c r="J100" s="822"/>
      <c r="K100" s="822"/>
      <c r="L100" s="831"/>
      <c r="M100" s="831"/>
      <c r="N100" s="822"/>
      <c r="O100" s="822"/>
      <c r="P100" s="831">
        <v>8</v>
      </c>
      <c r="Q100" s="831">
        <v>840</v>
      </c>
      <c r="R100" s="827"/>
      <c r="S100" s="832">
        <v>105</v>
      </c>
    </row>
    <row r="101" spans="1:19" ht="14.45" customHeight="1" x14ac:dyDescent="0.2">
      <c r="A101" s="821" t="s">
        <v>2536</v>
      </c>
      <c r="B101" s="822" t="s">
        <v>2537</v>
      </c>
      <c r="C101" s="822" t="s">
        <v>604</v>
      </c>
      <c r="D101" s="822" t="s">
        <v>1123</v>
      </c>
      <c r="E101" s="822" t="s">
        <v>2549</v>
      </c>
      <c r="F101" s="822" t="s">
        <v>2550</v>
      </c>
      <c r="G101" s="822" t="s">
        <v>2551</v>
      </c>
      <c r="H101" s="831">
        <v>2</v>
      </c>
      <c r="I101" s="831">
        <v>60</v>
      </c>
      <c r="J101" s="822">
        <v>0.967741935483871</v>
      </c>
      <c r="K101" s="822">
        <v>30</v>
      </c>
      <c r="L101" s="831">
        <v>2</v>
      </c>
      <c r="M101" s="831">
        <v>62</v>
      </c>
      <c r="N101" s="822">
        <v>1</v>
      </c>
      <c r="O101" s="822">
        <v>31</v>
      </c>
      <c r="P101" s="831"/>
      <c r="Q101" s="831"/>
      <c r="R101" s="827"/>
      <c r="S101" s="832"/>
    </row>
    <row r="102" spans="1:19" ht="14.45" customHeight="1" x14ac:dyDescent="0.2">
      <c r="A102" s="821" t="s">
        <v>2536</v>
      </c>
      <c r="B102" s="822" t="s">
        <v>2537</v>
      </c>
      <c r="C102" s="822" t="s">
        <v>604</v>
      </c>
      <c r="D102" s="822" t="s">
        <v>1123</v>
      </c>
      <c r="E102" s="822" t="s">
        <v>2549</v>
      </c>
      <c r="F102" s="822" t="s">
        <v>2552</v>
      </c>
      <c r="G102" s="822" t="s">
        <v>2553</v>
      </c>
      <c r="H102" s="831"/>
      <c r="I102" s="831"/>
      <c r="J102" s="822"/>
      <c r="K102" s="822"/>
      <c r="L102" s="831">
        <v>10</v>
      </c>
      <c r="M102" s="831">
        <v>670</v>
      </c>
      <c r="N102" s="822">
        <v>1</v>
      </c>
      <c r="O102" s="822">
        <v>67</v>
      </c>
      <c r="P102" s="831">
        <v>7</v>
      </c>
      <c r="Q102" s="831">
        <v>476</v>
      </c>
      <c r="R102" s="827">
        <v>0.71044776119402986</v>
      </c>
      <c r="S102" s="832">
        <v>68</v>
      </c>
    </row>
    <row r="103" spans="1:19" ht="14.45" customHeight="1" x14ac:dyDescent="0.2">
      <c r="A103" s="821" t="s">
        <v>2536</v>
      </c>
      <c r="B103" s="822" t="s">
        <v>2537</v>
      </c>
      <c r="C103" s="822" t="s">
        <v>604</v>
      </c>
      <c r="D103" s="822" t="s">
        <v>1123</v>
      </c>
      <c r="E103" s="822" t="s">
        <v>2549</v>
      </c>
      <c r="F103" s="822" t="s">
        <v>2556</v>
      </c>
      <c r="G103" s="822" t="s">
        <v>2557</v>
      </c>
      <c r="H103" s="831">
        <v>9</v>
      </c>
      <c r="I103" s="831">
        <v>333</v>
      </c>
      <c r="J103" s="822">
        <v>0.41729323308270677</v>
      </c>
      <c r="K103" s="822">
        <v>37</v>
      </c>
      <c r="L103" s="831">
        <v>21</v>
      </c>
      <c r="M103" s="831">
        <v>798</v>
      </c>
      <c r="N103" s="822">
        <v>1</v>
      </c>
      <c r="O103" s="822">
        <v>38</v>
      </c>
      <c r="P103" s="831">
        <v>27</v>
      </c>
      <c r="Q103" s="831">
        <v>1026</v>
      </c>
      <c r="R103" s="827">
        <v>1.2857142857142858</v>
      </c>
      <c r="S103" s="832">
        <v>38</v>
      </c>
    </row>
    <row r="104" spans="1:19" ht="14.45" customHeight="1" x14ac:dyDescent="0.2">
      <c r="A104" s="821" t="s">
        <v>2536</v>
      </c>
      <c r="B104" s="822" t="s">
        <v>2537</v>
      </c>
      <c r="C104" s="822" t="s">
        <v>604</v>
      </c>
      <c r="D104" s="822" t="s">
        <v>1123</v>
      </c>
      <c r="E104" s="822" t="s">
        <v>2549</v>
      </c>
      <c r="F104" s="822" t="s">
        <v>2558</v>
      </c>
      <c r="G104" s="822" t="s">
        <v>2559</v>
      </c>
      <c r="H104" s="831"/>
      <c r="I104" s="831"/>
      <c r="J104" s="822"/>
      <c r="K104" s="822"/>
      <c r="L104" s="831">
        <v>35</v>
      </c>
      <c r="M104" s="831">
        <v>6265</v>
      </c>
      <c r="N104" s="822">
        <v>1</v>
      </c>
      <c r="O104" s="822">
        <v>179</v>
      </c>
      <c r="P104" s="831">
        <v>42</v>
      </c>
      <c r="Q104" s="831">
        <v>7560</v>
      </c>
      <c r="R104" s="827">
        <v>1.2067039106145252</v>
      </c>
      <c r="S104" s="832">
        <v>180</v>
      </c>
    </row>
    <row r="105" spans="1:19" ht="14.45" customHeight="1" x14ac:dyDescent="0.2">
      <c r="A105" s="821" t="s">
        <v>2536</v>
      </c>
      <c r="B105" s="822" t="s">
        <v>2537</v>
      </c>
      <c r="C105" s="822" t="s">
        <v>604</v>
      </c>
      <c r="D105" s="822" t="s">
        <v>1123</v>
      </c>
      <c r="E105" s="822" t="s">
        <v>2549</v>
      </c>
      <c r="F105" s="822" t="s">
        <v>2560</v>
      </c>
      <c r="G105" s="822" t="s">
        <v>2561</v>
      </c>
      <c r="H105" s="831">
        <v>1</v>
      </c>
      <c r="I105" s="831">
        <v>225</v>
      </c>
      <c r="J105" s="822">
        <v>0.99118942731277537</v>
      </c>
      <c r="K105" s="822">
        <v>225</v>
      </c>
      <c r="L105" s="831">
        <v>1</v>
      </c>
      <c r="M105" s="831">
        <v>227</v>
      </c>
      <c r="N105" s="822">
        <v>1</v>
      </c>
      <c r="O105" s="822">
        <v>227</v>
      </c>
      <c r="P105" s="831">
        <v>1</v>
      </c>
      <c r="Q105" s="831">
        <v>230</v>
      </c>
      <c r="R105" s="827">
        <v>1.0132158590308371</v>
      </c>
      <c r="S105" s="832">
        <v>230</v>
      </c>
    </row>
    <row r="106" spans="1:19" ht="14.45" customHeight="1" x14ac:dyDescent="0.2">
      <c r="A106" s="821" t="s">
        <v>2536</v>
      </c>
      <c r="B106" s="822" t="s">
        <v>2537</v>
      </c>
      <c r="C106" s="822" t="s">
        <v>604</v>
      </c>
      <c r="D106" s="822" t="s">
        <v>1123</v>
      </c>
      <c r="E106" s="822" t="s">
        <v>2549</v>
      </c>
      <c r="F106" s="822" t="s">
        <v>2564</v>
      </c>
      <c r="G106" s="822" t="s">
        <v>2565</v>
      </c>
      <c r="H106" s="831"/>
      <c r="I106" s="831"/>
      <c r="J106" s="822"/>
      <c r="K106" s="822"/>
      <c r="L106" s="831">
        <v>42</v>
      </c>
      <c r="M106" s="831">
        <v>4872</v>
      </c>
      <c r="N106" s="822">
        <v>1</v>
      </c>
      <c r="O106" s="822">
        <v>116</v>
      </c>
      <c r="P106" s="831">
        <v>49</v>
      </c>
      <c r="Q106" s="831">
        <v>5733</v>
      </c>
      <c r="R106" s="827">
        <v>1.1767241379310345</v>
      </c>
      <c r="S106" s="832">
        <v>117</v>
      </c>
    </row>
    <row r="107" spans="1:19" ht="14.45" customHeight="1" x14ac:dyDescent="0.2">
      <c r="A107" s="821" t="s">
        <v>2536</v>
      </c>
      <c r="B107" s="822" t="s">
        <v>2537</v>
      </c>
      <c r="C107" s="822" t="s">
        <v>604</v>
      </c>
      <c r="D107" s="822" t="s">
        <v>1123</v>
      </c>
      <c r="E107" s="822" t="s">
        <v>2549</v>
      </c>
      <c r="F107" s="822" t="s">
        <v>2568</v>
      </c>
      <c r="G107" s="822" t="s">
        <v>2569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360</v>
      </c>
      <c r="R107" s="827"/>
      <c r="S107" s="832">
        <v>360</v>
      </c>
    </row>
    <row r="108" spans="1:19" ht="14.45" customHeight="1" x14ac:dyDescent="0.2">
      <c r="A108" s="821" t="s">
        <v>2536</v>
      </c>
      <c r="B108" s="822" t="s">
        <v>2537</v>
      </c>
      <c r="C108" s="822" t="s">
        <v>604</v>
      </c>
      <c r="D108" s="822" t="s">
        <v>1123</v>
      </c>
      <c r="E108" s="822" t="s">
        <v>2549</v>
      </c>
      <c r="F108" s="822" t="s">
        <v>2570</v>
      </c>
      <c r="G108" s="822" t="s">
        <v>2571</v>
      </c>
      <c r="H108" s="831"/>
      <c r="I108" s="831"/>
      <c r="J108" s="822"/>
      <c r="K108" s="822"/>
      <c r="L108" s="831">
        <v>9</v>
      </c>
      <c r="M108" s="831">
        <v>675</v>
      </c>
      <c r="N108" s="822">
        <v>1</v>
      </c>
      <c r="O108" s="822">
        <v>75</v>
      </c>
      <c r="P108" s="831">
        <v>6</v>
      </c>
      <c r="Q108" s="831">
        <v>456</v>
      </c>
      <c r="R108" s="827">
        <v>0.67555555555555558</v>
      </c>
      <c r="S108" s="832">
        <v>76</v>
      </c>
    </row>
    <row r="109" spans="1:19" ht="14.45" customHeight="1" x14ac:dyDescent="0.2">
      <c r="A109" s="821" t="s">
        <v>2536</v>
      </c>
      <c r="B109" s="822" t="s">
        <v>2537</v>
      </c>
      <c r="C109" s="822" t="s">
        <v>604</v>
      </c>
      <c r="D109" s="822" t="s">
        <v>1123</v>
      </c>
      <c r="E109" s="822" t="s">
        <v>2549</v>
      </c>
      <c r="F109" s="822" t="s">
        <v>2572</v>
      </c>
      <c r="G109" s="822" t="s">
        <v>2573</v>
      </c>
      <c r="H109" s="831">
        <v>7</v>
      </c>
      <c r="I109" s="831">
        <v>4914</v>
      </c>
      <c r="J109" s="822">
        <v>6.9504950495049505</v>
      </c>
      <c r="K109" s="822">
        <v>702</v>
      </c>
      <c r="L109" s="831">
        <v>1</v>
      </c>
      <c r="M109" s="831">
        <v>707</v>
      </c>
      <c r="N109" s="822">
        <v>1</v>
      </c>
      <c r="O109" s="822">
        <v>707</v>
      </c>
      <c r="P109" s="831"/>
      <c r="Q109" s="831"/>
      <c r="R109" s="827"/>
      <c r="S109" s="832"/>
    </row>
    <row r="110" spans="1:19" ht="14.45" customHeight="1" x14ac:dyDescent="0.2">
      <c r="A110" s="821" t="s">
        <v>2536</v>
      </c>
      <c r="B110" s="822" t="s">
        <v>2537</v>
      </c>
      <c r="C110" s="822" t="s">
        <v>604</v>
      </c>
      <c r="D110" s="822" t="s">
        <v>1123</v>
      </c>
      <c r="E110" s="822" t="s">
        <v>2549</v>
      </c>
      <c r="F110" s="822" t="s">
        <v>2580</v>
      </c>
      <c r="G110" s="822" t="s">
        <v>2581</v>
      </c>
      <c r="H110" s="831"/>
      <c r="I110" s="831"/>
      <c r="J110" s="822"/>
      <c r="K110" s="822"/>
      <c r="L110" s="831">
        <v>2</v>
      </c>
      <c r="M110" s="831">
        <v>208</v>
      </c>
      <c r="N110" s="822">
        <v>1</v>
      </c>
      <c r="O110" s="822">
        <v>104</v>
      </c>
      <c r="P110" s="831">
        <v>12</v>
      </c>
      <c r="Q110" s="831">
        <v>1260</v>
      </c>
      <c r="R110" s="827">
        <v>6.0576923076923075</v>
      </c>
      <c r="S110" s="832">
        <v>105</v>
      </c>
    </row>
    <row r="111" spans="1:19" ht="14.45" customHeight="1" x14ac:dyDescent="0.2">
      <c r="A111" s="821" t="s">
        <v>2536</v>
      </c>
      <c r="B111" s="822" t="s">
        <v>2537</v>
      </c>
      <c r="C111" s="822" t="s">
        <v>604</v>
      </c>
      <c r="D111" s="822" t="s">
        <v>2531</v>
      </c>
      <c r="E111" s="822" t="s">
        <v>2549</v>
      </c>
      <c r="F111" s="822" t="s">
        <v>2556</v>
      </c>
      <c r="G111" s="822" t="s">
        <v>2557</v>
      </c>
      <c r="H111" s="831"/>
      <c r="I111" s="831"/>
      <c r="J111" s="822"/>
      <c r="K111" s="822"/>
      <c r="L111" s="831">
        <v>1</v>
      </c>
      <c r="M111" s="831">
        <v>38</v>
      </c>
      <c r="N111" s="822">
        <v>1</v>
      </c>
      <c r="O111" s="822">
        <v>38</v>
      </c>
      <c r="P111" s="831"/>
      <c r="Q111" s="831"/>
      <c r="R111" s="827"/>
      <c r="S111" s="832"/>
    </row>
    <row r="112" spans="1:19" ht="14.45" customHeight="1" x14ac:dyDescent="0.2">
      <c r="A112" s="821" t="s">
        <v>2536</v>
      </c>
      <c r="B112" s="822" t="s">
        <v>2537</v>
      </c>
      <c r="C112" s="822" t="s">
        <v>604</v>
      </c>
      <c r="D112" s="822" t="s">
        <v>2534</v>
      </c>
      <c r="E112" s="822" t="s">
        <v>2549</v>
      </c>
      <c r="F112" s="822" t="s">
        <v>2550</v>
      </c>
      <c r="G112" s="822" t="s">
        <v>2551</v>
      </c>
      <c r="H112" s="831"/>
      <c r="I112" s="831"/>
      <c r="J112" s="822"/>
      <c r="K112" s="822"/>
      <c r="L112" s="831">
        <v>4</v>
      </c>
      <c r="M112" s="831">
        <v>124</v>
      </c>
      <c r="N112" s="822">
        <v>1</v>
      </c>
      <c r="O112" s="822">
        <v>31</v>
      </c>
      <c r="P112" s="831"/>
      <c r="Q112" s="831"/>
      <c r="R112" s="827"/>
      <c r="S112" s="832"/>
    </row>
    <row r="113" spans="1:19" ht="14.45" customHeight="1" x14ac:dyDescent="0.2">
      <c r="A113" s="821" t="s">
        <v>2536</v>
      </c>
      <c r="B113" s="822" t="s">
        <v>2537</v>
      </c>
      <c r="C113" s="822" t="s">
        <v>604</v>
      </c>
      <c r="D113" s="822" t="s">
        <v>2534</v>
      </c>
      <c r="E113" s="822" t="s">
        <v>2549</v>
      </c>
      <c r="F113" s="822" t="s">
        <v>2552</v>
      </c>
      <c r="G113" s="822" t="s">
        <v>2553</v>
      </c>
      <c r="H113" s="831">
        <v>1</v>
      </c>
      <c r="I113" s="831">
        <v>66</v>
      </c>
      <c r="J113" s="822">
        <v>9.8507462686567168E-2</v>
      </c>
      <c r="K113" s="822">
        <v>66</v>
      </c>
      <c r="L113" s="831">
        <v>10</v>
      </c>
      <c r="M113" s="831">
        <v>670</v>
      </c>
      <c r="N113" s="822">
        <v>1</v>
      </c>
      <c r="O113" s="822">
        <v>67</v>
      </c>
      <c r="P113" s="831"/>
      <c r="Q113" s="831"/>
      <c r="R113" s="827"/>
      <c r="S113" s="832"/>
    </row>
    <row r="114" spans="1:19" ht="14.45" customHeight="1" x14ac:dyDescent="0.2">
      <c r="A114" s="821" t="s">
        <v>2536</v>
      </c>
      <c r="B114" s="822" t="s">
        <v>2537</v>
      </c>
      <c r="C114" s="822" t="s">
        <v>604</v>
      </c>
      <c r="D114" s="822" t="s">
        <v>2534</v>
      </c>
      <c r="E114" s="822" t="s">
        <v>2549</v>
      </c>
      <c r="F114" s="822" t="s">
        <v>2556</v>
      </c>
      <c r="G114" s="822" t="s">
        <v>2557</v>
      </c>
      <c r="H114" s="831">
        <v>2</v>
      </c>
      <c r="I114" s="831">
        <v>74</v>
      </c>
      <c r="J114" s="822">
        <v>3.7449392712550607E-2</v>
      </c>
      <c r="K114" s="822">
        <v>37</v>
      </c>
      <c r="L114" s="831">
        <v>52</v>
      </c>
      <c r="M114" s="831">
        <v>1976</v>
      </c>
      <c r="N114" s="822">
        <v>1</v>
      </c>
      <c r="O114" s="822">
        <v>38</v>
      </c>
      <c r="P114" s="831"/>
      <c r="Q114" s="831"/>
      <c r="R114" s="827"/>
      <c r="S114" s="832"/>
    </row>
    <row r="115" spans="1:19" ht="14.45" customHeight="1" x14ac:dyDescent="0.2">
      <c r="A115" s="821" t="s">
        <v>2536</v>
      </c>
      <c r="B115" s="822" t="s">
        <v>2537</v>
      </c>
      <c r="C115" s="822" t="s">
        <v>604</v>
      </c>
      <c r="D115" s="822" t="s">
        <v>2534</v>
      </c>
      <c r="E115" s="822" t="s">
        <v>2549</v>
      </c>
      <c r="F115" s="822" t="s">
        <v>2558</v>
      </c>
      <c r="G115" s="822" t="s">
        <v>2559</v>
      </c>
      <c r="H115" s="831">
        <v>6</v>
      </c>
      <c r="I115" s="831">
        <v>1068</v>
      </c>
      <c r="J115" s="822">
        <v>9.4706038840117052E-2</v>
      </c>
      <c r="K115" s="822">
        <v>178</v>
      </c>
      <c r="L115" s="831">
        <v>63</v>
      </c>
      <c r="M115" s="831">
        <v>11277</v>
      </c>
      <c r="N115" s="822">
        <v>1</v>
      </c>
      <c r="O115" s="822">
        <v>179</v>
      </c>
      <c r="P115" s="831"/>
      <c r="Q115" s="831"/>
      <c r="R115" s="827"/>
      <c r="S115" s="832"/>
    </row>
    <row r="116" spans="1:19" ht="14.45" customHeight="1" x14ac:dyDescent="0.2">
      <c r="A116" s="821" t="s">
        <v>2536</v>
      </c>
      <c r="B116" s="822" t="s">
        <v>2537</v>
      </c>
      <c r="C116" s="822" t="s">
        <v>604</v>
      </c>
      <c r="D116" s="822" t="s">
        <v>2534</v>
      </c>
      <c r="E116" s="822" t="s">
        <v>2549</v>
      </c>
      <c r="F116" s="822" t="s">
        <v>2560</v>
      </c>
      <c r="G116" s="822" t="s">
        <v>2561</v>
      </c>
      <c r="H116" s="831"/>
      <c r="I116" s="831"/>
      <c r="J116" s="822"/>
      <c r="K116" s="822"/>
      <c r="L116" s="831">
        <v>2</v>
      </c>
      <c r="M116" s="831">
        <v>454</v>
      </c>
      <c r="N116" s="822">
        <v>1</v>
      </c>
      <c r="O116" s="822">
        <v>227</v>
      </c>
      <c r="P116" s="831"/>
      <c r="Q116" s="831"/>
      <c r="R116" s="827"/>
      <c r="S116" s="832"/>
    </row>
    <row r="117" spans="1:19" ht="14.45" customHeight="1" x14ac:dyDescent="0.2">
      <c r="A117" s="821" t="s">
        <v>2536</v>
      </c>
      <c r="B117" s="822" t="s">
        <v>2537</v>
      </c>
      <c r="C117" s="822" t="s">
        <v>604</v>
      </c>
      <c r="D117" s="822" t="s">
        <v>2534</v>
      </c>
      <c r="E117" s="822" t="s">
        <v>2549</v>
      </c>
      <c r="F117" s="822" t="s">
        <v>2564</v>
      </c>
      <c r="G117" s="822" t="s">
        <v>2565</v>
      </c>
      <c r="H117" s="831">
        <v>16</v>
      </c>
      <c r="I117" s="831">
        <v>1851</v>
      </c>
      <c r="J117" s="822">
        <v>0.21275862068965518</v>
      </c>
      <c r="K117" s="822">
        <v>115.6875</v>
      </c>
      <c r="L117" s="831">
        <v>75</v>
      </c>
      <c r="M117" s="831">
        <v>8700</v>
      </c>
      <c r="N117" s="822">
        <v>1</v>
      </c>
      <c r="O117" s="822">
        <v>116</v>
      </c>
      <c r="P117" s="831"/>
      <c r="Q117" s="831"/>
      <c r="R117" s="827"/>
      <c r="S117" s="832"/>
    </row>
    <row r="118" spans="1:19" ht="14.45" customHeight="1" x14ac:dyDescent="0.2">
      <c r="A118" s="821" t="s">
        <v>2536</v>
      </c>
      <c r="B118" s="822" t="s">
        <v>2537</v>
      </c>
      <c r="C118" s="822" t="s">
        <v>604</v>
      </c>
      <c r="D118" s="822" t="s">
        <v>2534</v>
      </c>
      <c r="E118" s="822" t="s">
        <v>2549</v>
      </c>
      <c r="F118" s="822" t="s">
        <v>2568</v>
      </c>
      <c r="G118" s="822" t="s">
        <v>2569</v>
      </c>
      <c r="H118" s="831">
        <v>11</v>
      </c>
      <c r="I118" s="831">
        <v>3905</v>
      </c>
      <c r="J118" s="822">
        <v>2.1815642458100557</v>
      </c>
      <c r="K118" s="822">
        <v>355</v>
      </c>
      <c r="L118" s="831">
        <v>5</v>
      </c>
      <c r="M118" s="831">
        <v>1790</v>
      </c>
      <c r="N118" s="822">
        <v>1</v>
      </c>
      <c r="O118" s="822">
        <v>358</v>
      </c>
      <c r="P118" s="831"/>
      <c r="Q118" s="831"/>
      <c r="R118" s="827"/>
      <c r="S118" s="832"/>
    </row>
    <row r="119" spans="1:19" ht="14.45" customHeight="1" x14ac:dyDescent="0.2">
      <c r="A119" s="821" t="s">
        <v>2536</v>
      </c>
      <c r="B119" s="822" t="s">
        <v>2537</v>
      </c>
      <c r="C119" s="822" t="s">
        <v>604</v>
      </c>
      <c r="D119" s="822" t="s">
        <v>2534</v>
      </c>
      <c r="E119" s="822" t="s">
        <v>2549</v>
      </c>
      <c r="F119" s="822" t="s">
        <v>2570</v>
      </c>
      <c r="G119" s="822" t="s">
        <v>2571</v>
      </c>
      <c r="H119" s="831"/>
      <c r="I119" s="831"/>
      <c r="J119" s="822"/>
      <c r="K119" s="822"/>
      <c r="L119" s="831">
        <v>1</v>
      </c>
      <c r="M119" s="831">
        <v>75</v>
      </c>
      <c r="N119" s="822">
        <v>1</v>
      </c>
      <c r="O119" s="822">
        <v>75</v>
      </c>
      <c r="P119" s="831"/>
      <c r="Q119" s="831"/>
      <c r="R119" s="827"/>
      <c r="S119" s="832"/>
    </row>
    <row r="120" spans="1:19" ht="14.45" customHeight="1" x14ac:dyDescent="0.2">
      <c r="A120" s="821" t="s">
        <v>2536</v>
      </c>
      <c r="B120" s="822" t="s">
        <v>2537</v>
      </c>
      <c r="C120" s="822" t="s">
        <v>604</v>
      </c>
      <c r="D120" s="822" t="s">
        <v>2534</v>
      </c>
      <c r="E120" s="822" t="s">
        <v>2549</v>
      </c>
      <c r="F120" s="822" t="s">
        <v>2572</v>
      </c>
      <c r="G120" s="822" t="s">
        <v>2573</v>
      </c>
      <c r="H120" s="831">
        <v>3</v>
      </c>
      <c r="I120" s="831">
        <v>2106</v>
      </c>
      <c r="J120" s="822">
        <v>1.4893917963224894</v>
      </c>
      <c r="K120" s="822">
        <v>702</v>
      </c>
      <c r="L120" s="831">
        <v>2</v>
      </c>
      <c r="M120" s="831">
        <v>1414</v>
      </c>
      <c r="N120" s="822">
        <v>1</v>
      </c>
      <c r="O120" s="822">
        <v>707</v>
      </c>
      <c r="P120" s="831"/>
      <c r="Q120" s="831"/>
      <c r="R120" s="827"/>
      <c r="S120" s="832"/>
    </row>
    <row r="121" spans="1:19" ht="14.45" customHeight="1" x14ac:dyDescent="0.2">
      <c r="A121" s="821" t="s">
        <v>2536</v>
      </c>
      <c r="B121" s="822" t="s">
        <v>2537</v>
      </c>
      <c r="C121" s="822" t="s">
        <v>604</v>
      </c>
      <c r="D121" s="822" t="s">
        <v>2534</v>
      </c>
      <c r="E121" s="822" t="s">
        <v>2549</v>
      </c>
      <c r="F121" s="822" t="s">
        <v>2574</v>
      </c>
      <c r="G121" s="822" t="s">
        <v>2575</v>
      </c>
      <c r="H121" s="831">
        <v>1</v>
      </c>
      <c r="I121" s="831">
        <v>59</v>
      </c>
      <c r="J121" s="822">
        <v>0.96721311475409832</v>
      </c>
      <c r="K121" s="822">
        <v>59</v>
      </c>
      <c r="L121" s="831">
        <v>1</v>
      </c>
      <c r="M121" s="831">
        <v>61</v>
      </c>
      <c r="N121" s="822">
        <v>1</v>
      </c>
      <c r="O121" s="822">
        <v>61</v>
      </c>
      <c r="P121" s="831"/>
      <c r="Q121" s="831"/>
      <c r="R121" s="827"/>
      <c r="S121" s="832"/>
    </row>
    <row r="122" spans="1:19" ht="14.45" customHeight="1" x14ac:dyDescent="0.2">
      <c r="A122" s="821" t="s">
        <v>2536</v>
      </c>
      <c r="B122" s="822" t="s">
        <v>2537</v>
      </c>
      <c r="C122" s="822" t="s">
        <v>604</v>
      </c>
      <c r="D122" s="822" t="s">
        <v>2534</v>
      </c>
      <c r="E122" s="822" t="s">
        <v>2549</v>
      </c>
      <c r="F122" s="822" t="s">
        <v>2580</v>
      </c>
      <c r="G122" s="822" t="s">
        <v>2581</v>
      </c>
      <c r="H122" s="831"/>
      <c r="I122" s="831"/>
      <c r="J122" s="822"/>
      <c r="K122" s="822"/>
      <c r="L122" s="831">
        <v>1</v>
      </c>
      <c r="M122" s="831">
        <v>104</v>
      </c>
      <c r="N122" s="822">
        <v>1</v>
      </c>
      <c r="O122" s="822">
        <v>104</v>
      </c>
      <c r="P122" s="831"/>
      <c r="Q122" s="831"/>
      <c r="R122" s="827"/>
      <c r="S122" s="832"/>
    </row>
    <row r="123" spans="1:19" ht="14.45" customHeight="1" x14ac:dyDescent="0.2">
      <c r="A123" s="821" t="s">
        <v>2536</v>
      </c>
      <c r="B123" s="822" t="s">
        <v>2537</v>
      </c>
      <c r="C123" s="822" t="s">
        <v>604</v>
      </c>
      <c r="D123" s="822" t="s">
        <v>1117</v>
      </c>
      <c r="E123" s="822" t="s">
        <v>2549</v>
      </c>
      <c r="F123" s="822" t="s">
        <v>2550</v>
      </c>
      <c r="G123" s="822" t="s">
        <v>2551</v>
      </c>
      <c r="H123" s="831"/>
      <c r="I123" s="831"/>
      <c r="J123" s="822"/>
      <c r="K123" s="822"/>
      <c r="L123" s="831"/>
      <c r="M123" s="831"/>
      <c r="N123" s="822"/>
      <c r="O123" s="822"/>
      <c r="P123" s="831">
        <v>3</v>
      </c>
      <c r="Q123" s="831">
        <v>93</v>
      </c>
      <c r="R123" s="827"/>
      <c r="S123" s="832">
        <v>31</v>
      </c>
    </row>
    <row r="124" spans="1:19" ht="14.45" customHeight="1" x14ac:dyDescent="0.2">
      <c r="A124" s="821" t="s">
        <v>2536</v>
      </c>
      <c r="B124" s="822" t="s">
        <v>2537</v>
      </c>
      <c r="C124" s="822" t="s">
        <v>604</v>
      </c>
      <c r="D124" s="822" t="s">
        <v>1117</v>
      </c>
      <c r="E124" s="822" t="s">
        <v>2549</v>
      </c>
      <c r="F124" s="822" t="s">
        <v>2552</v>
      </c>
      <c r="G124" s="822" t="s">
        <v>2553</v>
      </c>
      <c r="H124" s="831"/>
      <c r="I124" s="831"/>
      <c r="J124" s="822"/>
      <c r="K124" s="822"/>
      <c r="L124" s="831"/>
      <c r="M124" s="831"/>
      <c r="N124" s="822"/>
      <c r="O124" s="822"/>
      <c r="P124" s="831">
        <v>1</v>
      </c>
      <c r="Q124" s="831">
        <v>68</v>
      </c>
      <c r="R124" s="827"/>
      <c r="S124" s="832">
        <v>68</v>
      </c>
    </row>
    <row r="125" spans="1:19" ht="14.45" customHeight="1" x14ac:dyDescent="0.2">
      <c r="A125" s="821" t="s">
        <v>2536</v>
      </c>
      <c r="B125" s="822" t="s">
        <v>2537</v>
      </c>
      <c r="C125" s="822" t="s">
        <v>604</v>
      </c>
      <c r="D125" s="822" t="s">
        <v>1117</v>
      </c>
      <c r="E125" s="822" t="s">
        <v>2549</v>
      </c>
      <c r="F125" s="822" t="s">
        <v>2556</v>
      </c>
      <c r="G125" s="822" t="s">
        <v>2557</v>
      </c>
      <c r="H125" s="831"/>
      <c r="I125" s="831"/>
      <c r="J125" s="822"/>
      <c r="K125" s="822"/>
      <c r="L125" s="831"/>
      <c r="M125" s="831"/>
      <c r="N125" s="822"/>
      <c r="O125" s="822"/>
      <c r="P125" s="831">
        <v>2</v>
      </c>
      <c r="Q125" s="831">
        <v>76</v>
      </c>
      <c r="R125" s="827"/>
      <c r="S125" s="832">
        <v>38</v>
      </c>
    </row>
    <row r="126" spans="1:19" ht="14.45" customHeight="1" x14ac:dyDescent="0.2">
      <c r="A126" s="821" t="s">
        <v>2536</v>
      </c>
      <c r="B126" s="822" t="s">
        <v>2537</v>
      </c>
      <c r="C126" s="822" t="s">
        <v>604</v>
      </c>
      <c r="D126" s="822" t="s">
        <v>1117</v>
      </c>
      <c r="E126" s="822" t="s">
        <v>2549</v>
      </c>
      <c r="F126" s="822" t="s">
        <v>2558</v>
      </c>
      <c r="G126" s="822" t="s">
        <v>2559</v>
      </c>
      <c r="H126" s="831"/>
      <c r="I126" s="831"/>
      <c r="J126" s="822"/>
      <c r="K126" s="822"/>
      <c r="L126" s="831"/>
      <c r="M126" s="831"/>
      <c r="N126" s="822"/>
      <c r="O126" s="822"/>
      <c r="P126" s="831">
        <v>17</v>
      </c>
      <c r="Q126" s="831">
        <v>3060</v>
      </c>
      <c r="R126" s="827"/>
      <c r="S126" s="832">
        <v>180</v>
      </c>
    </row>
    <row r="127" spans="1:19" ht="14.45" customHeight="1" x14ac:dyDescent="0.2">
      <c r="A127" s="821" t="s">
        <v>2536</v>
      </c>
      <c r="B127" s="822" t="s">
        <v>2537</v>
      </c>
      <c r="C127" s="822" t="s">
        <v>604</v>
      </c>
      <c r="D127" s="822" t="s">
        <v>1117</v>
      </c>
      <c r="E127" s="822" t="s">
        <v>2549</v>
      </c>
      <c r="F127" s="822" t="s">
        <v>2560</v>
      </c>
      <c r="G127" s="822" t="s">
        <v>2561</v>
      </c>
      <c r="H127" s="831"/>
      <c r="I127" s="831"/>
      <c r="J127" s="822"/>
      <c r="K127" s="822"/>
      <c r="L127" s="831"/>
      <c r="M127" s="831"/>
      <c r="N127" s="822"/>
      <c r="O127" s="822"/>
      <c r="P127" s="831">
        <v>1</v>
      </c>
      <c r="Q127" s="831">
        <v>230</v>
      </c>
      <c r="R127" s="827"/>
      <c r="S127" s="832">
        <v>230</v>
      </c>
    </row>
    <row r="128" spans="1:19" ht="14.45" customHeight="1" x14ac:dyDescent="0.2">
      <c r="A128" s="821" t="s">
        <v>2536</v>
      </c>
      <c r="B128" s="822" t="s">
        <v>2537</v>
      </c>
      <c r="C128" s="822" t="s">
        <v>604</v>
      </c>
      <c r="D128" s="822" t="s">
        <v>1117</v>
      </c>
      <c r="E128" s="822" t="s">
        <v>2549</v>
      </c>
      <c r="F128" s="822" t="s">
        <v>2564</v>
      </c>
      <c r="G128" s="822" t="s">
        <v>2565</v>
      </c>
      <c r="H128" s="831"/>
      <c r="I128" s="831"/>
      <c r="J128" s="822"/>
      <c r="K128" s="822"/>
      <c r="L128" s="831"/>
      <c r="M128" s="831"/>
      <c r="N128" s="822"/>
      <c r="O128" s="822"/>
      <c r="P128" s="831">
        <v>19</v>
      </c>
      <c r="Q128" s="831">
        <v>2223</v>
      </c>
      <c r="R128" s="827"/>
      <c r="S128" s="832">
        <v>117</v>
      </c>
    </row>
    <row r="129" spans="1:19" ht="14.45" customHeight="1" x14ac:dyDescent="0.2">
      <c r="A129" s="821" t="s">
        <v>2536</v>
      </c>
      <c r="B129" s="822" t="s">
        <v>2537</v>
      </c>
      <c r="C129" s="822" t="s">
        <v>604</v>
      </c>
      <c r="D129" s="822" t="s">
        <v>1117</v>
      </c>
      <c r="E129" s="822" t="s">
        <v>2549</v>
      </c>
      <c r="F129" s="822" t="s">
        <v>2578</v>
      </c>
      <c r="G129" s="822" t="s">
        <v>2579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114</v>
      </c>
      <c r="R129" s="827"/>
      <c r="S129" s="832">
        <v>114</v>
      </c>
    </row>
    <row r="130" spans="1:19" ht="14.45" customHeight="1" x14ac:dyDescent="0.2">
      <c r="A130" s="821" t="s">
        <v>2536</v>
      </c>
      <c r="B130" s="822" t="s">
        <v>2537</v>
      </c>
      <c r="C130" s="822" t="s">
        <v>604</v>
      </c>
      <c r="D130" s="822" t="s">
        <v>1117</v>
      </c>
      <c r="E130" s="822" t="s">
        <v>2549</v>
      </c>
      <c r="F130" s="822" t="s">
        <v>2580</v>
      </c>
      <c r="G130" s="822" t="s">
        <v>2581</v>
      </c>
      <c r="H130" s="831"/>
      <c r="I130" s="831"/>
      <c r="J130" s="822"/>
      <c r="K130" s="822"/>
      <c r="L130" s="831"/>
      <c r="M130" s="831"/>
      <c r="N130" s="822"/>
      <c r="O130" s="822"/>
      <c r="P130" s="831">
        <v>6</v>
      </c>
      <c r="Q130" s="831">
        <v>630</v>
      </c>
      <c r="R130" s="827"/>
      <c r="S130" s="832">
        <v>105</v>
      </c>
    </row>
    <row r="131" spans="1:19" ht="14.45" customHeight="1" x14ac:dyDescent="0.2">
      <c r="A131" s="821" t="s">
        <v>2536</v>
      </c>
      <c r="B131" s="822" t="s">
        <v>2537</v>
      </c>
      <c r="C131" s="822" t="s">
        <v>604</v>
      </c>
      <c r="D131" s="822" t="s">
        <v>1128</v>
      </c>
      <c r="E131" s="822" t="s">
        <v>2549</v>
      </c>
      <c r="F131" s="822" t="s">
        <v>2552</v>
      </c>
      <c r="G131" s="822" t="s">
        <v>2553</v>
      </c>
      <c r="H131" s="831"/>
      <c r="I131" s="831"/>
      <c r="J131" s="822"/>
      <c r="K131" s="822"/>
      <c r="L131" s="831">
        <v>1</v>
      </c>
      <c r="M131" s="831">
        <v>67</v>
      </c>
      <c r="N131" s="822">
        <v>1</v>
      </c>
      <c r="O131" s="822">
        <v>67</v>
      </c>
      <c r="P131" s="831">
        <v>1</v>
      </c>
      <c r="Q131" s="831">
        <v>68</v>
      </c>
      <c r="R131" s="827">
        <v>1.0149253731343284</v>
      </c>
      <c r="S131" s="832">
        <v>68</v>
      </c>
    </row>
    <row r="132" spans="1:19" ht="14.45" customHeight="1" x14ac:dyDescent="0.2">
      <c r="A132" s="821" t="s">
        <v>2536</v>
      </c>
      <c r="B132" s="822" t="s">
        <v>2537</v>
      </c>
      <c r="C132" s="822" t="s">
        <v>604</v>
      </c>
      <c r="D132" s="822" t="s">
        <v>1128</v>
      </c>
      <c r="E132" s="822" t="s">
        <v>2549</v>
      </c>
      <c r="F132" s="822" t="s">
        <v>2556</v>
      </c>
      <c r="G132" s="822" t="s">
        <v>2557</v>
      </c>
      <c r="H132" s="831">
        <v>1</v>
      </c>
      <c r="I132" s="831">
        <v>37</v>
      </c>
      <c r="J132" s="822"/>
      <c r="K132" s="822">
        <v>37</v>
      </c>
      <c r="L132" s="831"/>
      <c r="M132" s="831"/>
      <c r="N132" s="822"/>
      <c r="O132" s="822"/>
      <c r="P132" s="831">
        <v>2</v>
      </c>
      <c r="Q132" s="831">
        <v>76</v>
      </c>
      <c r="R132" s="827"/>
      <c r="S132" s="832">
        <v>38</v>
      </c>
    </row>
    <row r="133" spans="1:19" ht="14.45" customHeight="1" x14ac:dyDescent="0.2">
      <c r="A133" s="821" t="s">
        <v>2536</v>
      </c>
      <c r="B133" s="822" t="s">
        <v>2537</v>
      </c>
      <c r="C133" s="822" t="s">
        <v>604</v>
      </c>
      <c r="D133" s="822" t="s">
        <v>1128</v>
      </c>
      <c r="E133" s="822" t="s">
        <v>2549</v>
      </c>
      <c r="F133" s="822" t="s">
        <v>2558</v>
      </c>
      <c r="G133" s="822" t="s">
        <v>2559</v>
      </c>
      <c r="H133" s="831"/>
      <c r="I133" s="831"/>
      <c r="J133" s="822"/>
      <c r="K133" s="822"/>
      <c r="L133" s="831">
        <v>2</v>
      </c>
      <c r="M133" s="831">
        <v>358</v>
      </c>
      <c r="N133" s="822">
        <v>1</v>
      </c>
      <c r="O133" s="822">
        <v>179</v>
      </c>
      <c r="P133" s="831">
        <v>2</v>
      </c>
      <c r="Q133" s="831">
        <v>360</v>
      </c>
      <c r="R133" s="827">
        <v>1.005586592178771</v>
      </c>
      <c r="S133" s="832">
        <v>180</v>
      </c>
    </row>
    <row r="134" spans="1:19" ht="14.45" customHeight="1" x14ac:dyDescent="0.2">
      <c r="A134" s="821" t="s">
        <v>2536</v>
      </c>
      <c r="B134" s="822" t="s">
        <v>2537</v>
      </c>
      <c r="C134" s="822" t="s">
        <v>604</v>
      </c>
      <c r="D134" s="822" t="s">
        <v>1128</v>
      </c>
      <c r="E134" s="822" t="s">
        <v>2549</v>
      </c>
      <c r="F134" s="822" t="s">
        <v>2560</v>
      </c>
      <c r="G134" s="822" t="s">
        <v>2561</v>
      </c>
      <c r="H134" s="831"/>
      <c r="I134" s="831"/>
      <c r="J134" s="822"/>
      <c r="K134" s="822"/>
      <c r="L134" s="831"/>
      <c r="M134" s="831"/>
      <c r="N134" s="822"/>
      <c r="O134" s="822"/>
      <c r="P134" s="831">
        <v>2</v>
      </c>
      <c r="Q134" s="831">
        <v>460</v>
      </c>
      <c r="R134" s="827"/>
      <c r="S134" s="832">
        <v>230</v>
      </c>
    </row>
    <row r="135" spans="1:19" ht="14.45" customHeight="1" x14ac:dyDescent="0.2">
      <c r="A135" s="821" t="s">
        <v>2536</v>
      </c>
      <c r="B135" s="822" t="s">
        <v>2537</v>
      </c>
      <c r="C135" s="822" t="s">
        <v>604</v>
      </c>
      <c r="D135" s="822" t="s">
        <v>1128</v>
      </c>
      <c r="E135" s="822" t="s">
        <v>2549</v>
      </c>
      <c r="F135" s="822" t="s">
        <v>2564</v>
      </c>
      <c r="G135" s="822" t="s">
        <v>2565</v>
      </c>
      <c r="H135" s="831"/>
      <c r="I135" s="831"/>
      <c r="J135" s="822"/>
      <c r="K135" s="822"/>
      <c r="L135" s="831">
        <v>3</v>
      </c>
      <c r="M135" s="831">
        <v>348</v>
      </c>
      <c r="N135" s="822">
        <v>1</v>
      </c>
      <c r="O135" s="822">
        <v>116</v>
      </c>
      <c r="P135" s="831">
        <v>4</v>
      </c>
      <c r="Q135" s="831">
        <v>468</v>
      </c>
      <c r="R135" s="827">
        <v>1.3448275862068966</v>
      </c>
      <c r="S135" s="832">
        <v>117</v>
      </c>
    </row>
    <row r="136" spans="1:19" ht="14.45" customHeight="1" x14ac:dyDescent="0.2">
      <c r="A136" s="821" t="s">
        <v>2536</v>
      </c>
      <c r="B136" s="822" t="s">
        <v>2537</v>
      </c>
      <c r="C136" s="822" t="s">
        <v>604</v>
      </c>
      <c r="D136" s="822" t="s">
        <v>1128</v>
      </c>
      <c r="E136" s="822" t="s">
        <v>2549</v>
      </c>
      <c r="F136" s="822" t="s">
        <v>2568</v>
      </c>
      <c r="G136" s="822" t="s">
        <v>2569</v>
      </c>
      <c r="H136" s="831"/>
      <c r="I136" s="831"/>
      <c r="J136" s="822"/>
      <c r="K136" s="822"/>
      <c r="L136" s="831"/>
      <c r="M136" s="831"/>
      <c r="N136" s="822"/>
      <c r="O136" s="822"/>
      <c r="P136" s="831">
        <v>2</v>
      </c>
      <c r="Q136" s="831">
        <v>720</v>
      </c>
      <c r="R136" s="827"/>
      <c r="S136" s="832">
        <v>360</v>
      </c>
    </row>
    <row r="137" spans="1:19" ht="14.45" customHeight="1" x14ac:dyDescent="0.2">
      <c r="A137" s="821" t="s">
        <v>2536</v>
      </c>
      <c r="B137" s="822" t="s">
        <v>2537</v>
      </c>
      <c r="C137" s="822" t="s">
        <v>604</v>
      </c>
      <c r="D137" s="822" t="s">
        <v>1128</v>
      </c>
      <c r="E137" s="822" t="s">
        <v>2549</v>
      </c>
      <c r="F137" s="822" t="s">
        <v>2570</v>
      </c>
      <c r="G137" s="822" t="s">
        <v>2571</v>
      </c>
      <c r="H137" s="831"/>
      <c r="I137" s="831"/>
      <c r="J137" s="822"/>
      <c r="K137" s="822"/>
      <c r="L137" s="831">
        <v>1</v>
      </c>
      <c r="M137" s="831">
        <v>75</v>
      </c>
      <c r="N137" s="822">
        <v>1</v>
      </c>
      <c r="O137" s="822">
        <v>75</v>
      </c>
      <c r="P137" s="831">
        <v>1</v>
      </c>
      <c r="Q137" s="831">
        <v>76</v>
      </c>
      <c r="R137" s="827">
        <v>1.0133333333333334</v>
      </c>
      <c r="S137" s="832">
        <v>76</v>
      </c>
    </row>
    <row r="138" spans="1:19" ht="14.45" customHeight="1" x14ac:dyDescent="0.2">
      <c r="A138" s="821" t="s">
        <v>2536</v>
      </c>
      <c r="B138" s="822" t="s">
        <v>2537</v>
      </c>
      <c r="C138" s="822" t="s">
        <v>604</v>
      </c>
      <c r="D138" s="822" t="s">
        <v>1128</v>
      </c>
      <c r="E138" s="822" t="s">
        <v>2549</v>
      </c>
      <c r="F138" s="822" t="s">
        <v>2572</v>
      </c>
      <c r="G138" s="822" t="s">
        <v>2573</v>
      </c>
      <c r="H138" s="831"/>
      <c r="I138" s="831"/>
      <c r="J138" s="822"/>
      <c r="K138" s="822"/>
      <c r="L138" s="831">
        <v>2</v>
      </c>
      <c r="M138" s="831">
        <v>1414</v>
      </c>
      <c r="N138" s="822">
        <v>1</v>
      </c>
      <c r="O138" s="822">
        <v>707</v>
      </c>
      <c r="P138" s="831"/>
      <c r="Q138" s="831"/>
      <c r="R138" s="827"/>
      <c r="S138" s="832"/>
    </row>
    <row r="139" spans="1:19" ht="14.45" customHeight="1" x14ac:dyDescent="0.2">
      <c r="A139" s="821" t="s">
        <v>2536</v>
      </c>
      <c r="B139" s="822" t="s">
        <v>2537</v>
      </c>
      <c r="C139" s="822" t="s">
        <v>604</v>
      </c>
      <c r="D139" s="822" t="s">
        <v>1128</v>
      </c>
      <c r="E139" s="822" t="s">
        <v>2549</v>
      </c>
      <c r="F139" s="822" t="s">
        <v>2580</v>
      </c>
      <c r="G139" s="822" t="s">
        <v>2581</v>
      </c>
      <c r="H139" s="831"/>
      <c r="I139" s="831"/>
      <c r="J139" s="822"/>
      <c r="K139" s="822"/>
      <c r="L139" s="831"/>
      <c r="M139" s="831"/>
      <c r="N139" s="822"/>
      <c r="O139" s="822"/>
      <c r="P139" s="831">
        <v>4</v>
      </c>
      <c r="Q139" s="831">
        <v>420</v>
      </c>
      <c r="R139" s="827"/>
      <c r="S139" s="832">
        <v>105</v>
      </c>
    </row>
    <row r="140" spans="1:19" ht="14.45" customHeight="1" x14ac:dyDescent="0.2">
      <c r="A140" s="821" t="s">
        <v>2536</v>
      </c>
      <c r="B140" s="822" t="s">
        <v>2537</v>
      </c>
      <c r="C140" s="822" t="s">
        <v>604</v>
      </c>
      <c r="D140" s="822" t="s">
        <v>1126</v>
      </c>
      <c r="E140" s="822" t="s">
        <v>2549</v>
      </c>
      <c r="F140" s="822" t="s">
        <v>2558</v>
      </c>
      <c r="G140" s="822" t="s">
        <v>2559</v>
      </c>
      <c r="H140" s="831"/>
      <c r="I140" s="831"/>
      <c r="J140" s="822"/>
      <c r="K140" s="822"/>
      <c r="L140" s="831"/>
      <c r="M140" s="831"/>
      <c r="N140" s="822"/>
      <c r="O140" s="822"/>
      <c r="P140" s="831">
        <v>1</v>
      </c>
      <c r="Q140" s="831">
        <v>180</v>
      </c>
      <c r="R140" s="827"/>
      <c r="S140" s="832">
        <v>180</v>
      </c>
    </row>
    <row r="141" spans="1:19" ht="14.45" customHeight="1" thickBot="1" x14ac:dyDescent="0.25">
      <c r="A141" s="813" t="s">
        <v>2536</v>
      </c>
      <c r="B141" s="814" t="s">
        <v>2537</v>
      </c>
      <c r="C141" s="814" t="s">
        <v>604</v>
      </c>
      <c r="D141" s="814" t="s">
        <v>1126</v>
      </c>
      <c r="E141" s="814" t="s">
        <v>2549</v>
      </c>
      <c r="F141" s="814" t="s">
        <v>2568</v>
      </c>
      <c r="G141" s="814" t="s">
        <v>2569</v>
      </c>
      <c r="H141" s="833"/>
      <c r="I141" s="833"/>
      <c r="J141" s="814"/>
      <c r="K141" s="814"/>
      <c r="L141" s="833"/>
      <c r="M141" s="833"/>
      <c r="N141" s="814"/>
      <c r="O141" s="814"/>
      <c r="P141" s="833">
        <v>2</v>
      </c>
      <c r="Q141" s="833">
        <v>720</v>
      </c>
      <c r="R141" s="819"/>
      <c r="S141" s="834">
        <v>360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BF6B516-C333-4410-B887-066F5FB4B38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59279263</v>
      </c>
      <c r="C3" s="344">
        <f t="shared" ref="C3:R3" si="0">SUBTOTAL(9,C6:C1048576)</f>
        <v>1.9467468967061863</v>
      </c>
      <c r="D3" s="344">
        <f t="shared" si="0"/>
        <v>60920292</v>
      </c>
      <c r="E3" s="344">
        <f t="shared" si="0"/>
        <v>2</v>
      </c>
      <c r="F3" s="344">
        <f t="shared" si="0"/>
        <v>57513471</v>
      </c>
      <c r="G3" s="347">
        <f>IF(D3&lt;&gt;0,F3/D3,"")</f>
        <v>0.94407740199275469</v>
      </c>
      <c r="H3" s="343">
        <f t="shared" si="0"/>
        <v>1409871.1400000001</v>
      </c>
      <c r="I3" s="344">
        <f t="shared" si="0"/>
        <v>1.202221803215789</v>
      </c>
      <c r="J3" s="344">
        <f t="shared" si="0"/>
        <v>1172721.3199999998</v>
      </c>
      <c r="K3" s="344">
        <f t="shared" si="0"/>
        <v>1</v>
      </c>
      <c r="L3" s="344">
        <f t="shared" si="0"/>
        <v>556130.82999999996</v>
      </c>
      <c r="M3" s="345">
        <f>IF(J3&lt;&gt;0,L3/J3,"")</f>
        <v>0.47422249473557798</v>
      </c>
      <c r="N3" s="346">
        <f t="shared" si="0"/>
        <v>108115.59</v>
      </c>
      <c r="O3" s="344">
        <f t="shared" si="0"/>
        <v>0.55398235638720517</v>
      </c>
      <c r="P3" s="344">
        <f t="shared" si="0"/>
        <v>195160.71000000002</v>
      </c>
      <c r="Q3" s="344">
        <f t="shared" si="0"/>
        <v>1</v>
      </c>
      <c r="R3" s="344">
        <f t="shared" si="0"/>
        <v>140222.46</v>
      </c>
      <c r="S3" s="345">
        <f>IF(P3&lt;&gt;0,R3/P3,"")</f>
        <v>0.71849738607735125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77" t="s">
        <v>2</v>
      </c>
      <c r="H5" s="842">
        <v>2018</v>
      </c>
      <c r="I5" s="843"/>
      <c r="J5" s="843">
        <v>2019</v>
      </c>
      <c r="K5" s="843"/>
      <c r="L5" s="843">
        <v>2020</v>
      </c>
      <c r="M5" s="877" t="s">
        <v>2</v>
      </c>
      <c r="N5" s="842">
        <v>2018</v>
      </c>
      <c r="O5" s="843"/>
      <c r="P5" s="843">
        <v>2019</v>
      </c>
      <c r="Q5" s="843"/>
      <c r="R5" s="843">
        <v>2020</v>
      </c>
      <c r="S5" s="877" t="s">
        <v>2</v>
      </c>
    </row>
    <row r="6" spans="1:19" ht="14.45" customHeight="1" x14ac:dyDescent="0.2">
      <c r="A6" s="835" t="s">
        <v>1102</v>
      </c>
      <c r="B6" s="859">
        <v>59279226</v>
      </c>
      <c r="C6" s="807">
        <v>0.97306268617987046</v>
      </c>
      <c r="D6" s="859">
        <v>60920254</v>
      </c>
      <c r="E6" s="807">
        <v>1</v>
      </c>
      <c r="F6" s="859">
        <v>57513073</v>
      </c>
      <c r="G6" s="812">
        <v>0.94407145774539947</v>
      </c>
      <c r="H6" s="859">
        <v>1409871.1400000001</v>
      </c>
      <c r="I6" s="807">
        <v>1.202221803215789</v>
      </c>
      <c r="J6" s="859">
        <v>1172721.3199999998</v>
      </c>
      <c r="K6" s="807">
        <v>1</v>
      </c>
      <c r="L6" s="859">
        <v>556130.82999999996</v>
      </c>
      <c r="M6" s="812">
        <v>0.47422249473557798</v>
      </c>
      <c r="N6" s="859">
        <v>108115.59</v>
      </c>
      <c r="O6" s="807">
        <v>0.55398235638720517</v>
      </c>
      <c r="P6" s="859">
        <v>195160.71000000002</v>
      </c>
      <c r="Q6" s="807">
        <v>1</v>
      </c>
      <c r="R6" s="859">
        <v>140222.46</v>
      </c>
      <c r="S6" s="231">
        <v>0.71849738607735125</v>
      </c>
    </row>
    <row r="7" spans="1:19" ht="14.45" customHeight="1" thickBot="1" x14ac:dyDescent="0.25">
      <c r="A7" s="865" t="s">
        <v>2586</v>
      </c>
      <c r="B7" s="863">
        <v>37</v>
      </c>
      <c r="C7" s="814">
        <v>0.97368421052631582</v>
      </c>
      <c r="D7" s="863">
        <v>38</v>
      </c>
      <c r="E7" s="814">
        <v>1</v>
      </c>
      <c r="F7" s="863">
        <v>398</v>
      </c>
      <c r="G7" s="819">
        <v>10.473684210526315</v>
      </c>
      <c r="H7" s="863"/>
      <c r="I7" s="814"/>
      <c r="J7" s="863"/>
      <c r="K7" s="814"/>
      <c r="L7" s="863"/>
      <c r="M7" s="819"/>
      <c r="N7" s="863"/>
      <c r="O7" s="814"/>
      <c r="P7" s="863"/>
      <c r="Q7" s="814"/>
      <c r="R7" s="863"/>
      <c r="S7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F8F9F63-F4A6-4CF5-A7FB-8676EFB2E38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2802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31466.209999999995</v>
      </c>
      <c r="G3" s="208">
        <f t="shared" si="0"/>
        <v>60797249.730000004</v>
      </c>
      <c r="H3" s="208"/>
      <c r="I3" s="208"/>
      <c r="J3" s="208">
        <f t="shared" si="0"/>
        <v>33020.119999999995</v>
      </c>
      <c r="K3" s="208">
        <f t="shared" si="0"/>
        <v>62288174.030000001</v>
      </c>
      <c r="L3" s="208"/>
      <c r="M3" s="208"/>
      <c r="N3" s="208">
        <f t="shared" si="0"/>
        <v>31362.799999999999</v>
      </c>
      <c r="O3" s="208">
        <f t="shared" si="0"/>
        <v>58209824.289999999</v>
      </c>
      <c r="P3" s="79">
        <f>IF(K3=0,0,O3/K3)</f>
        <v>0.93452449355738476</v>
      </c>
      <c r="Q3" s="209">
        <f>IF(N3=0,0,O3/N3)</f>
        <v>1856.0149058757509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582</v>
      </c>
      <c r="B6" s="807" t="s">
        <v>2537</v>
      </c>
      <c r="C6" s="807" t="s">
        <v>2539</v>
      </c>
      <c r="D6" s="807" t="s">
        <v>2540</v>
      </c>
      <c r="E6" s="807" t="s">
        <v>2541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>
        <v>0</v>
      </c>
      <c r="O6" s="225">
        <v>0</v>
      </c>
      <c r="P6" s="812"/>
      <c r="Q6" s="830"/>
    </row>
    <row r="7" spans="1:17" ht="14.45" customHeight="1" x14ac:dyDescent="0.2">
      <c r="A7" s="821" t="s">
        <v>582</v>
      </c>
      <c r="B7" s="822" t="s">
        <v>2537</v>
      </c>
      <c r="C7" s="822" t="s">
        <v>2539</v>
      </c>
      <c r="D7" s="822" t="s">
        <v>2540</v>
      </c>
      <c r="E7" s="822" t="s">
        <v>2543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46199.46</v>
      </c>
      <c r="P7" s="827"/>
      <c r="Q7" s="832">
        <v>23099.73</v>
      </c>
    </row>
    <row r="8" spans="1:17" ht="14.45" customHeight="1" x14ac:dyDescent="0.2">
      <c r="A8" s="821" t="s">
        <v>582</v>
      </c>
      <c r="B8" s="822" t="s">
        <v>2537</v>
      </c>
      <c r="C8" s="822" t="s">
        <v>2539</v>
      </c>
      <c r="D8" s="822" t="s">
        <v>2542</v>
      </c>
      <c r="E8" s="822" t="s">
        <v>2541</v>
      </c>
      <c r="F8" s="831">
        <v>0</v>
      </c>
      <c r="G8" s="831">
        <v>0</v>
      </c>
      <c r="H8" s="831">
        <v>0</v>
      </c>
      <c r="I8" s="831"/>
      <c r="J8" s="831">
        <v>0</v>
      </c>
      <c r="K8" s="831">
        <v>1.4551915228366852E-11</v>
      </c>
      <c r="L8" s="831">
        <v>1</v>
      </c>
      <c r="M8" s="831"/>
      <c r="N8" s="831">
        <v>0</v>
      </c>
      <c r="O8" s="831">
        <v>0</v>
      </c>
      <c r="P8" s="827">
        <v>0</v>
      </c>
      <c r="Q8" s="832"/>
    </row>
    <row r="9" spans="1:17" ht="14.45" customHeight="1" x14ac:dyDescent="0.2">
      <c r="A9" s="821" t="s">
        <v>582</v>
      </c>
      <c r="B9" s="822" t="s">
        <v>2537</v>
      </c>
      <c r="C9" s="822" t="s">
        <v>2539</v>
      </c>
      <c r="D9" s="822" t="s">
        <v>2542</v>
      </c>
      <c r="E9" s="822" t="s">
        <v>2543</v>
      </c>
      <c r="F9" s="831">
        <v>9</v>
      </c>
      <c r="G9" s="831">
        <v>88443.99</v>
      </c>
      <c r="H9" s="831">
        <v>0.47881659677562644</v>
      </c>
      <c r="I9" s="831">
        <v>9827.11</v>
      </c>
      <c r="J9" s="831">
        <v>18</v>
      </c>
      <c r="K9" s="831">
        <v>184713.71000000002</v>
      </c>
      <c r="L9" s="831">
        <v>1</v>
      </c>
      <c r="M9" s="831">
        <v>10261.872777777779</v>
      </c>
      <c r="N9" s="831">
        <v>5</v>
      </c>
      <c r="O9" s="831">
        <v>52235</v>
      </c>
      <c r="P9" s="827">
        <v>0.28278897110560985</v>
      </c>
      <c r="Q9" s="832">
        <v>10447</v>
      </c>
    </row>
    <row r="10" spans="1:17" ht="14.45" customHeight="1" x14ac:dyDescent="0.2">
      <c r="A10" s="821" t="s">
        <v>582</v>
      </c>
      <c r="B10" s="822" t="s">
        <v>2537</v>
      </c>
      <c r="C10" s="822" t="s">
        <v>2549</v>
      </c>
      <c r="D10" s="822" t="s">
        <v>2556</v>
      </c>
      <c r="E10" s="822" t="s">
        <v>2557</v>
      </c>
      <c r="F10" s="831">
        <v>2</v>
      </c>
      <c r="G10" s="831">
        <v>74</v>
      </c>
      <c r="H10" s="831">
        <v>0.2781954887218045</v>
      </c>
      <c r="I10" s="831">
        <v>37</v>
      </c>
      <c r="J10" s="831">
        <v>7</v>
      </c>
      <c r="K10" s="831">
        <v>266</v>
      </c>
      <c r="L10" s="831">
        <v>1</v>
      </c>
      <c r="M10" s="831">
        <v>38</v>
      </c>
      <c r="N10" s="831">
        <v>2</v>
      </c>
      <c r="O10" s="831">
        <v>76</v>
      </c>
      <c r="P10" s="827">
        <v>0.2857142857142857</v>
      </c>
      <c r="Q10" s="832">
        <v>38</v>
      </c>
    </row>
    <row r="11" spans="1:17" ht="14.45" customHeight="1" x14ac:dyDescent="0.2">
      <c r="A11" s="821" t="s">
        <v>582</v>
      </c>
      <c r="B11" s="822" t="s">
        <v>2537</v>
      </c>
      <c r="C11" s="822" t="s">
        <v>2549</v>
      </c>
      <c r="D11" s="822" t="s">
        <v>2558</v>
      </c>
      <c r="E11" s="822" t="s">
        <v>2559</v>
      </c>
      <c r="F11" s="831">
        <v>3</v>
      </c>
      <c r="G11" s="831">
        <v>534</v>
      </c>
      <c r="H11" s="831">
        <v>0.42617717478052675</v>
      </c>
      <c r="I11" s="831">
        <v>178</v>
      </c>
      <c r="J11" s="831">
        <v>7</v>
      </c>
      <c r="K11" s="831">
        <v>1253</v>
      </c>
      <c r="L11" s="831">
        <v>1</v>
      </c>
      <c r="M11" s="831">
        <v>179</v>
      </c>
      <c r="N11" s="831">
        <v>5</v>
      </c>
      <c r="O11" s="831">
        <v>900</v>
      </c>
      <c r="P11" s="827">
        <v>0.71827613727055073</v>
      </c>
      <c r="Q11" s="832">
        <v>180</v>
      </c>
    </row>
    <row r="12" spans="1:17" ht="14.45" customHeight="1" x14ac:dyDescent="0.2">
      <c r="A12" s="821" t="s">
        <v>582</v>
      </c>
      <c r="B12" s="822" t="s">
        <v>2537</v>
      </c>
      <c r="C12" s="822" t="s">
        <v>2549</v>
      </c>
      <c r="D12" s="822" t="s">
        <v>2560</v>
      </c>
      <c r="E12" s="822" t="s">
        <v>2561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230</v>
      </c>
      <c r="P12" s="827"/>
      <c r="Q12" s="832">
        <v>230</v>
      </c>
    </row>
    <row r="13" spans="1:17" ht="14.45" customHeight="1" x14ac:dyDescent="0.2">
      <c r="A13" s="821" t="s">
        <v>582</v>
      </c>
      <c r="B13" s="822" t="s">
        <v>2537</v>
      </c>
      <c r="C13" s="822" t="s">
        <v>2549</v>
      </c>
      <c r="D13" s="822" t="s">
        <v>2562</v>
      </c>
      <c r="E13" s="822" t="s">
        <v>2563</v>
      </c>
      <c r="F13" s="831">
        <v>9</v>
      </c>
      <c r="G13" s="831">
        <v>0</v>
      </c>
      <c r="H13" s="831"/>
      <c r="I13" s="831">
        <v>0</v>
      </c>
      <c r="J13" s="831">
        <v>18</v>
      </c>
      <c r="K13" s="831">
        <v>0</v>
      </c>
      <c r="L13" s="831"/>
      <c r="M13" s="831">
        <v>0</v>
      </c>
      <c r="N13" s="831">
        <v>7</v>
      </c>
      <c r="O13" s="831">
        <v>0</v>
      </c>
      <c r="P13" s="827"/>
      <c r="Q13" s="832">
        <v>0</v>
      </c>
    </row>
    <row r="14" spans="1:17" ht="14.45" customHeight="1" x14ac:dyDescent="0.2">
      <c r="A14" s="821" t="s">
        <v>582</v>
      </c>
      <c r="B14" s="822" t="s">
        <v>2537</v>
      </c>
      <c r="C14" s="822" t="s">
        <v>2549</v>
      </c>
      <c r="D14" s="822" t="s">
        <v>2587</v>
      </c>
      <c r="E14" s="822" t="s">
        <v>2588</v>
      </c>
      <c r="F14" s="831"/>
      <c r="G14" s="831"/>
      <c r="H14" s="831"/>
      <c r="I14" s="831"/>
      <c r="J14" s="831">
        <v>1</v>
      </c>
      <c r="K14" s="831">
        <v>0</v>
      </c>
      <c r="L14" s="831"/>
      <c r="M14" s="831">
        <v>0</v>
      </c>
      <c r="N14" s="831"/>
      <c r="O14" s="831"/>
      <c r="P14" s="827"/>
      <c r="Q14" s="832"/>
    </row>
    <row r="15" spans="1:17" ht="14.45" customHeight="1" x14ac:dyDescent="0.2">
      <c r="A15" s="821" t="s">
        <v>582</v>
      </c>
      <c r="B15" s="822" t="s">
        <v>2537</v>
      </c>
      <c r="C15" s="822" t="s">
        <v>2549</v>
      </c>
      <c r="D15" s="822" t="s">
        <v>2568</v>
      </c>
      <c r="E15" s="822" t="s">
        <v>2569</v>
      </c>
      <c r="F15" s="831">
        <v>5</v>
      </c>
      <c r="G15" s="831">
        <v>1775</v>
      </c>
      <c r="H15" s="831">
        <v>0.82635009310986962</v>
      </c>
      <c r="I15" s="831">
        <v>355</v>
      </c>
      <c r="J15" s="831">
        <v>6</v>
      </c>
      <c r="K15" s="831">
        <v>2148</v>
      </c>
      <c r="L15" s="831">
        <v>1</v>
      </c>
      <c r="M15" s="831">
        <v>358</v>
      </c>
      <c r="N15" s="831">
        <v>4</v>
      </c>
      <c r="O15" s="831">
        <v>1440</v>
      </c>
      <c r="P15" s="827">
        <v>0.67039106145251393</v>
      </c>
      <c r="Q15" s="832">
        <v>360</v>
      </c>
    </row>
    <row r="16" spans="1:17" ht="14.45" customHeight="1" x14ac:dyDescent="0.2">
      <c r="A16" s="821" t="s">
        <v>582</v>
      </c>
      <c r="B16" s="822" t="s">
        <v>2537</v>
      </c>
      <c r="C16" s="822" t="s">
        <v>2549</v>
      </c>
      <c r="D16" s="822" t="s">
        <v>2572</v>
      </c>
      <c r="E16" s="822" t="s">
        <v>2573</v>
      </c>
      <c r="F16" s="831">
        <v>5</v>
      </c>
      <c r="G16" s="831">
        <v>3510</v>
      </c>
      <c r="H16" s="831">
        <v>2.4823196605374824</v>
      </c>
      <c r="I16" s="831">
        <v>702</v>
      </c>
      <c r="J16" s="831">
        <v>2</v>
      </c>
      <c r="K16" s="831">
        <v>1414</v>
      </c>
      <c r="L16" s="831">
        <v>1</v>
      </c>
      <c r="M16" s="831">
        <v>707</v>
      </c>
      <c r="N16" s="831"/>
      <c r="O16" s="831"/>
      <c r="P16" s="827"/>
      <c r="Q16" s="832"/>
    </row>
    <row r="17" spans="1:17" ht="14.45" customHeight="1" x14ac:dyDescent="0.2">
      <c r="A17" s="821" t="s">
        <v>582</v>
      </c>
      <c r="B17" s="822" t="s">
        <v>2537</v>
      </c>
      <c r="C17" s="822" t="s">
        <v>2549</v>
      </c>
      <c r="D17" s="822" t="s">
        <v>2578</v>
      </c>
      <c r="E17" s="822" t="s">
        <v>2579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114</v>
      </c>
      <c r="P17" s="827"/>
      <c r="Q17" s="832">
        <v>114</v>
      </c>
    </row>
    <row r="18" spans="1:17" ht="14.45" customHeight="1" x14ac:dyDescent="0.2">
      <c r="A18" s="821" t="s">
        <v>582</v>
      </c>
      <c r="B18" s="822" t="s">
        <v>2589</v>
      </c>
      <c r="C18" s="822" t="s">
        <v>2539</v>
      </c>
      <c r="D18" s="822" t="s">
        <v>2590</v>
      </c>
      <c r="E18" s="822" t="s">
        <v>2591</v>
      </c>
      <c r="F18" s="831"/>
      <c r="G18" s="831"/>
      <c r="H18" s="831"/>
      <c r="I18" s="831"/>
      <c r="J18" s="831">
        <v>3</v>
      </c>
      <c r="K18" s="831">
        <v>221.8</v>
      </c>
      <c r="L18" s="831">
        <v>1</v>
      </c>
      <c r="M18" s="831">
        <v>73.933333333333337</v>
      </c>
      <c r="N18" s="831"/>
      <c r="O18" s="831"/>
      <c r="P18" s="827"/>
      <c r="Q18" s="832"/>
    </row>
    <row r="19" spans="1:17" ht="14.45" customHeight="1" x14ac:dyDescent="0.2">
      <c r="A19" s="821" t="s">
        <v>582</v>
      </c>
      <c r="B19" s="822" t="s">
        <v>2589</v>
      </c>
      <c r="C19" s="822" t="s">
        <v>2539</v>
      </c>
      <c r="D19" s="822" t="s">
        <v>2592</v>
      </c>
      <c r="E19" s="822" t="s">
        <v>2593</v>
      </c>
      <c r="F19" s="831">
        <v>6</v>
      </c>
      <c r="G19" s="831">
        <v>150.9</v>
      </c>
      <c r="H19" s="831"/>
      <c r="I19" s="831">
        <v>25.150000000000002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582</v>
      </c>
      <c r="B20" s="822" t="s">
        <v>2589</v>
      </c>
      <c r="C20" s="822" t="s">
        <v>2539</v>
      </c>
      <c r="D20" s="822" t="s">
        <v>2594</v>
      </c>
      <c r="E20" s="822" t="s">
        <v>670</v>
      </c>
      <c r="F20" s="831">
        <v>6</v>
      </c>
      <c r="G20" s="831">
        <v>7426.44</v>
      </c>
      <c r="H20" s="831"/>
      <c r="I20" s="831">
        <v>1237.74</v>
      </c>
      <c r="J20" s="831"/>
      <c r="K20" s="831"/>
      <c r="L20" s="831"/>
      <c r="M20" s="831"/>
      <c r="N20" s="831">
        <v>1</v>
      </c>
      <c r="O20" s="831">
        <v>1142.0899999999999</v>
      </c>
      <c r="P20" s="827"/>
      <c r="Q20" s="832">
        <v>1142.0899999999999</v>
      </c>
    </row>
    <row r="21" spans="1:17" ht="14.45" customHeight="1" x14ac:dyDescent="0.2">
      <c r="A21" s="821" t="s">
        <v>582</v>
      </c>
      <c r="B21" s="822" t="s">
        <v>2589</v>
      </c>
      <c r="C21" s="822" t="s">
        <v>2539</v>
      </c>
      <c r="D21" s="822" t="s">
        <v>2595</v>
      </c>
      <c r="E21" s="822" t="s">
        <v>1043</v>
      </c>
      <c r="F21" s="831">
        <v>0.3</v>
      </c>
      <c r="G21" s="831">
        <v>59.67</v>
      </c>
      <c r="H21" s="831">
        <v>0.34489335876538929</v>
      </c>
      <c r="I21" s="831">
        <v>198.9</v>
      </c>
      <c r="J21" s="831">
        <v>0.7</v>
      </c>
      <c r="K21" s="831">
        <v>173.01</v>
      </c>
      <c r="L21" s="831">
        <v>1</v>
      </c>
      <c r="M21" s="831">
        <v>247.15714285714287</v>
      </c>
      <c r="N21" s="831"/>
      <c r="O21" s="831"/>
      <c r="P21" s="827"/>
      <c r="Q21" s="832"/>
    </row>
    <row r="22" spans="1:17" ht="14.45" customHeight="1" x14ac:dyDescent="0.2">
      <c r="A22" s="821" t="s">
        <v>582</v>
      </c>
      <c r="B22" s="822" t="s">
        <v>2589</v>
      </c>
      <c r="C22" s="822" t="s">
        <v>2539</v>
      </c>
      <c r="D22" s="822" t="s">
        <v>2596</v>
      </c>
      <c r="E22" s="822" t="s">
        <v>2597</v>
      </c>
      <c r="F22" s="831">
        <v>0.3</v>
      </c>
      <c r="G22" s="831">
        <v>54.51</v>
      </c>
      <c r="H22" s="831"/>
      <c r="I22" s="831">
        <v>181.7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582</v>
      </c>
      <c r="B23" s="822" t="s">
        <v>2589</v>
      </c>
      <c r="C23" s="822" t="s">
        <v>2539</v>
      </c>
      <c r="D23" s="822" t="s">
        <v>2598</v>
      </c>
      <c r="E23" s="822" t="s">
        <v>695</v>
      </c>
      <c r="F23" s="831"/>
      <c r="G23" s="831"/>
      <c r="H23" s="831"/>
      <c r="I23" s="831"/>
      <c r="J23" s="831"/>
      <c r="K23" s="831"/>
      <c r="L23" s="831"/>
      <c r="M23" s="831"/>
      <c r="N23" s="831">
        <v>1.1000000000000001</v>
      </c>
      <c r="O23" s="831">
        <v>149.44</v>
      </c>
      <c r="P23" s="827"/>
      <c r="Q23" s="832">
        <v>135.85454545454544</v>
      </c>
    </row>
    <row r="24" spans="1:17" ht="14.45" customHeight="1" x14ac:dyDescent="0.2">
      <c r="A24" s="821" t="s">
        <v>582</v>
      </c>
      <c r="B24" s="822" t="s">
        <v>2589</v>
      </c>
      <c r="C24" s="822" t="s">
        <v>2539</v>
      </c>
      <c r="D24" s="822" t="s">
        <v>2599</v>
      </c>
      <c r="E24" s="822" t="s">
        <v>2600</v>
      </c>
      <c r="F24" s="831">
        <v>0.1</v>
      </c>
      <c r="G24" s="831">
        <v>163.18</v>
      </c>
      <c r="H24" s="831"/>
      <c r="I24" s="831">
        <v>1631.8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582</v>
      </c>
      <c r="B25" s="822" t="s">
        <v>2589</v>
      </c>
      <c r="C25" s="822" t="s">
        <v>2539</v>
      </c>
      <c r="D25" s="822" t="s">
        <v>2601</v>
      </c>
      <c r="E25" s="822"/>
      <c r="F25" s="831">
        <v>0.7</v>
      </c>
      <c r="G25" s="831">
        <v>190.19</v>
      </c>
      <c r="H25" s="831"/>
      <c r="I25" s="831">
        <v>271.7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582</v>
      </c>
      <c r="B26" s="822" t="s">
        <v>2589</v>
      </c>
      <c r="C26" s="822" t="s">
        <v>2539</v>
      </c>
      <c r="D26" s="822" t="s">
        <v>2602</v>
      </c>
      <c r="E26" s="822"/>
      <c r="F26" s="831">
        <v>0</v>
      </c>
      <c r="G26" s="831">
        <v>0</v>
      </c>
      <c r="H26" s="831"/>
      <c r="I26" s="831"/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582</v>
      </c>
      <c r="B27" s="822" t="s">
        <v>2589</v>
      </c>
      <c r="C27" s="822" t="s">
        <v>2539</v>
      </c>
      <c r="D27" s="822" t="s">
        <v>2603</v>
      </c>
      <c r="E27" s="822" t="s">
        <v>2604</v>
      </c>
      <c r="F27" s="831">
        <v>5.4</v>
      </c>
      <c r="G27" s="831">
        <v>377.38</v>
      </c>
      <c r="H27" s="831">
        <v>1.3591442771735218</v>
      </c>
      <c r="I27" s="831">
        <v>69.885185185185179</v>
      </c>
      <c r="J27" s="831">
        <v>4.7</v>
      </c>
      <c r="K27" s="831">
        <v>277.65999999999997</v>
      </c>
      <c r="L27" s="831">
        <v>1</v>
      </c>
      <c r="M27" s="831">
        <v>59.076595744680844</v>
      </c>
      <c r="N27" s="831">
        <v>6.2</v>
      </c>
      <c r="O27" s="831">
        <v>373.2299999999999</v>
      </c>
      <c r="P27" s="827">
        <v>1.3441979399265287</v>
      </c>
      <c r="Q27" s="832">
        <v>60.198387096774177</v>
      </c>
    </row>
    <row r="28" spans="1:17" ht="14.45" customHeight="1" x14ac:dyDescent="0.2">
      <c r="A28" s="821" t="s">
        <v>582</v>
      </c>
      <c r="B28" s="822" t="s">
        <v>2589</v>
      </c>
      <c r="C28" s="822" t="s">
        <v>2539</v>
      </c>
      <c r="D28" s="822" t="s">
        <v>2605</v>
      </c>
      <c r="E28" s="822" t="s">
        <v>2606</v>
      </c>
      <c r="F28" s="831"/>
      <c r="G28" s="831"/>
      <c r="H28" s="831"/>
      <c r="I28" s="831"/>
      <c r="J28" s="831">
        <v>0.4</v>
      </c>
      <c r="K28" s="831">
        <v>652.72</v>
      </c>
      <c r="L28" s="831">
        <v>1</v>
      </c>
      <c r="M28" s="831">
        <v>1631.8</v>
      </c>
      <c r="N28" s="831"/>
      <c r="O28" s="831"/>
      <c r="P28" s="827"/>
      <c r="Q28" s="832"/>
    </row>
    <row r="29" spans="1:17" ht="14.45" customHeight="1" x14ac:dyDescent="0.2">
      <c r="A29" s="821" t="s">
        <v>582</v>
      </c>
      <c r="B29" s="822" t="s">
        <v>2589</v>
      </c>
      <c r="C29" s="822" t="s">
        <v>2539</v>
      </c>
      <c r="D29" s="822" t="s">
        <v>2607</v>
      </c>
      <c r="E29" s="822" t="s">
        <v>2608</v>
      </c>
      <c r="F29" s="831">
        <v>6</v>
      </c>
      <c r="G29" s="831">
        <v>657.59999999999991</v>
      </c>
      <c r="H29" s="831"/>
      <c r="I29" s="831">
        <v>109.59999999999998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582</v>
      </c>
      <c r="B30" s="822" t="s">
        <v>2589</v>
      </c>
      <c r="C30" s="822" t="s">
        <v>2539</v>
      </c>
      <c r="D30" s="822" t="s">
        <v>2609</v>
      </c>
      <c r="E30" s="822" t="s">
        <v>2610</v>
      </c>
      <c r="F30" s="831"/>
      <c r="G30" s="831"/>
      <c r="H30" s="831"/>
      <c r="I30" s="831"/>
      <c r="J30" s="831">
        <v>0.5</v>
      </c>
      <c r="K30" s="831">
        <v>204.9</v>
      </c>
      <c r="L30" s="831">
        <v>1</v>
      </c>
      <c r="M30" s="831">
        <v>409.8</v>
      </c>
      <c r="N30" s="831"/>
      <c r="O30" s="831"/>
      <c r="P30" s="827"/>
      <c r="Q30" s="832"/>
    </row>
    <row r="31" spans="1:17" ht="14.45" customHeight="1" x14ac:dyDescent="0.2">
      <c r="A31" s="821" t="s">
        <v>582</v>
      </c>
      <c r="B31" s="822" t="s">
        <v>2589</v>
      </c>
      <c r="C31" s="822" t="s">
        <v>2539</v>
      </c>
      <c r="D31" s="822" t="s">
        <v>2611</v>
      </c>
      <c r="E31" s="822" t="s">
        <v>2612</v>
      </c>
      <c r="F31" s="831">
        <v>0.1</v>
      </c>
      <c r="G31" s="831">
        <v>96.39</v>
      </c>
      <c r="H31" s="831"/>
      <c r="I31" s="831">
        <v>963.9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582</v>
      </c>
      <c r="B32" s="822" t="s">
        <v>2589</v>
      </c>
      <c r="C32" s="822" t="s">
        <v>2539</v>
      </c>
      <c r="D32" s="822" t="s">
        <v>2613</v>
      </c>
      <c r="E32" s="822" t="s">
        <v>1010</v>
      </c>
      <c r="F32" s="831">
        <v>3</v>
      </c>
      <c r="G32" s="831">
        <v>197.25</v>
      </c>
      <c r="H32" s="831">
        <v>1.9677773343974463</v>
      </c>
      <c r="I32" s="831">
        <v>65.75</v>
      </c>
      <c r="J32" s="831">
        <v>3</v>
      </c>
      <c r="K32" s="831">
        <v>100.24</v>
      </c>
      <c r="L32" s="831">
        <v>1</v>
      </c>
      <c r="M32" s="831">
        <v>33.413333333333334</v>
      </c>
      <c r="N32" s="831"/>
      <c r="O32" s="831"/>
      <c r="P32" s="827"/>
      <c r="Q32" s="832"/>
    </row>
    <row r="33" spans="1:17" ht="14.45" customHeight="1" x14ac:dyDescent="0.2">
      <c r="A33" s="821" t="s">
        <v>582</v>
      </c>
      <c r="B33" s="822" t="s">
        <v>2589</v>
      </c>
      <c r="C33" s="822" t="s">
        <v>2539</v>
      </c>
      <c r="D33" s="822" t="s">
        <v>2614</v>
      </c>
      <c r="E33" s="822" t="s">
        <v>1043</v>
      </c>
      <c r="F33" s="831"/>
      <c r="G33" s="831"/>
      <c r="H33" s="831"/>
      <c r="I33" s="831"/>
      <c r="J33" s="831">
        <v>0.5</v>
      </c>
      <c r="K33" s="831">
        <v>71.849999999999994</v>
      </c>
      <c r="L33" s="831">
        <v>1</v>
      </c>
      <c r="M33" s="831">
        <v>143.69999999999999</v>
      </c>
      <c r="N33" s="831"/>
      <c r="O33" s="831"/>
      <c r="P33" s="827"/>
      <c r="Q33" s="832"/>
    </row>
    <row r="34" spans="1:17" ht="14.45" customHeight="1" x14ac:dyDescent="0.2">
      <c r="A34" s="821" t="s">
        <v>582</v>
      </c>
      <c r="B34" s="822" t="s">
        <v>2589</v>
      </c>
      <c r="C34" s="822" t="s">
        <v>2539</v>
      </c>
      <c r="D34" s="822" t="s">
        <v>2615</v>
      </c>
      <c r="E34" s="822" t="s">
        <v>1038</v>
      </c>
      <c r="F34" s="831">
        <v>0.2</v>
      </c>
      <c r="G34" s="831">
        <v>91.74</v>
      </c>
      <c r="H34" s="831"/>
      <c r="I34" s="831">
        <v>458.69999999999993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582</v>
      </c>
      <c r="B35" s="822" t="s">
        <v>2589</v>
      </c>
      <c r="C35" s="822" t="s">
        <v>2539</v>
      </c>
      <c r="D35" s="822" t="s">
        <v>2616</v>
      </c>
      <c r="E35" s="822" t="s">
        <v>1055</v>
      </c>
      <c r="F35" s="831">
        <v>1</v>
      </c>
      <c r="G35" s="831">
        <v>109.6</v>
      </c>
      <c r="H35" s="831">
        <v>3.282419886193471</v>
      </c>
      <c r="I35" s="831">
        <v>109.6</v>
      </c>
      <c r="J35" s="831">
        <v>1</v>
      </c>
      <c r="K35" s="831">
        <v>33.39</v>
      </c>
      <c r="L35" s="831">
        <v>1</v>
      </c>
      <c r="M35" s="831">
        <v>33.39</v>
      </c>
      <c r="N35" s="831"/>
      <c r="O35" s="831"/>
      <c r="P35" s="827"/>
      <c r="Q35" s="832"/>
    </row>
    <row r="36" spans="1:17" ht="14.45" customHeight="1" x14ac:dyDescent="0.2">
      <c r="A36" s="821" t="s">
        <v>582</v>
      </c>
      <c r="B36" s="822" t="s">
        <v>2589</v>
      </c>
      <c r="C36" s="822" t="s">
        <v>2539</v>
      </c>
      <c r="D36" s="822" t="s">
        <v>2617</v>
      </c>
      <c r="E36" s="822" t="s">
        <v>677</v>
      </c>
      <c r="F36" s="831"/>
      <c r="G36" s="831"/>
      <c r="H36" s="831"/>
      <c r="I36" s="831"/>
      <c r="J36" s="831">
        <v>0.1</v>
      </c>
      <c r="K36" s="831">
        <v>27.01</v>
      </c>
      <c r="L36" s="831">
        <v>1</v>
      </c>
      <c r="M36" s="831">
        <v>270.10000000000002</v>
      </c>
      <c r="N36" s="831">
        <v>0.5</v>
      </c>
      <c r="O36" s="831">
        <v>135.05000000000001</v>
      </c>
      <c r="P36" s="827">
        <v>5</v>
      </c>
      <c r="Q36" s="832">
        <v>270.10000000000002</v>
      </c>
    </row>
    <row r="37" spans="1:17" ht="14.45" customHeight="1" x14ac:dyDescent="0.2">
      <c r="A37" s="821" t="s">
        <v>582</v>
      </c>
      <c r="B37" s="822" t="s">
        <v>2589</v>
      </c>
      <c r="C37" s="822" t="s">
        <v>2539</v>
      </c>
      <c r="D37" s="822" t="s">
        <v>2618</v>
      </c>
      <c r="E37" s="822" t="s">
        <v>675</v>
      </c>
      <c r="F37" s="831">
        <v>5.6</v>
      </c>
      <c r="G37" s="831">
        <v>756.56000000000006</v>
      </c>
      <c r="H37" s="831">
        <v>1.4358974358974361</v>
      </c>
      <c r="I37" s="831">
        <v>135.10000000000002</v>
      </c>
      <c r="J37" s="831">
        <v>3.9000000000000004</v>
      </c>
      <c r="K37" s="831">
        <v>526.89</v>
      </c>
      <c r="L37" s="831">
        <v>1</v>
      </c>
      <c r="M37" s="831">
        <v>135.1</v>
      </c>
      <c r="N37" s="831">
        <v>7.1999999999999993</v>
      </c>
      <c r="O37" s="831">
        <v>972.71999999999991</v>
      </c>
      <c r="P37" s="827">
        <v>1.846153846153846</v>
      </c>
      <c r="Q37" s="832">
        <v>135.1</v>
      </c>
    </row>
    <row r="38" spans="1:17" ht="14.45" customHeight="1" x14ac:dyDescent="0.2">
      <c r="A38" s="821" t="s">
        <v>582</v>
      </c>
      <c r="B38" s="822" t="s">
        <v>2589</v>
      </c>
      <c r="C38" s="822" t="s">
        <v>2544</v>
      </c>
      <c r="D38" s="822" t="s">
        <v>2619</v>
      </c>
      <c r="E38" s="822" t="s">
        <v>2546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2707.83</v>
      </c>
      <c r="P38" s="827"/>
      <c r="Q38" s="832">
        <v>2707.83</v>
      </c>
    </row>
    <row r="39" spans="1:17" ht="14.45" customHeight="1" x14ac:dyDescent="0.2">
      <c r="A39" s="821" t="s">
        <v>582</v>
      </c>
      <c r="B39" s="822" t="s">
        <v>2589</v>
      </c>
      <c r="C39" s="822" t="s">
        <v>2544</v>
      </c>
      <c r="D39" s="822" t="s">
        <v>2545</v>
      </c>
      <c r="E39" s="822" t="s">
        <v>2546</v>
      </c>
      <c r="F39" s="831">
        <v>5</v>
      </c>
      <c r="G39" s="831">
        <v>8358.34</v>
      </c>
      <c r="H39" s="831">
        <v>1.6623852408152875</v>
      </c>
      <c r="I39" s="831">
        <v>1671.6680000000001</v>
      </c>
      <c r="J39" s="831">
        <v>3</v>
      </c>
      <c r="K39" s="831">
        <v>5027.92</v>
      </c>
      <c r="L39" s="831">
        <v>1</v>
      </c>
      <c r="M39" s="831">
        <v>1675.9733333333334</v>
      </c>
      <c r="N39" s="831">
        <v>1</v>
      </c>
      <c r="O39" s="831">
        <v>1700.09</v>
      </c>
      <c r="P39" s="827">
        <v>0.33812988273480882</v>
      </c>
      <c r="Q39" s="832">
        <v>1700.09</v>
      </c>
    </row>
    <row r="40" spans="1:17" ht="14.45" customHeight="1" x14ac:dyDescent="0.2">
      <c r="A40" s="821" t="s">
        <v>582</v>
      </c>
      <c r="B40" s="822" t="s">
        <v>2589</v>
      </c>
      <c r="C40" s="822" t="s">
        <v>2544</v>
      </c>
      <c r="D40" s="822" t="s">
        <v>2620</v>
      </c>
      <c r="E40" s="822" t="s">
        <v>2621</v>
      </c>
      <c r="F40" s="831">
        <v>1</v>
      </c>
      <c r="G40" s="831">
        <v>10309.15</v>
      </c>
      <c r="H40" s="831"/>
      <c r="I40" s="831">
        <v>10309.15</v>
      </c>
      <c r="J40" s="831"/>
      <c r="K40" s="831"/>
      <c r="L40" s="831"/>
      <c r="M40" s="831"/>
      <c r="N40" s="831">
        <v>1</v>
      </c>
      <c r="O40" s="831">
        <v>10406.31</v>
      </c>
      <c r="P40" s="827"/>
      <c r="Q40" s="832">
        <v>10406.31</v>
      </c>
    </row>
    <row r="41" spans="1:17" ht="14.45" customHeight="1" x14ac:dyDescent="0.2">
      <c r="A41" s="821" t="s">
        <v>582</v>
      </c>
      <c r="B41" s="822" t="s">
        <v>2589</v>
      </c>
      <c r="C41" s="822" t="s">
        <v>2544</v>
      </c>
      <c r="D41" s="822" t="s">
        <v>2622</v>
      </c>
      <c r="E41" s="822" t="s">
        <v>2621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4139.9399999999996</v>
      </c>
      <c r="P41" s="827"/>
      <c r="Q41" s="832">
        <v>4139.9399999999996</v>
      </c>
    </row>
    <row r="42" spans="1:17" ht="14.45" customHeight="1" x14ac:dyDescent="0.2">
      <c r="A42" s="821" t="s">
        <v>582</v>
      </c>
      <c r="B42" s="822" t="s">
        <v>2589</v>
      </c>
      <c r="C42" s="822" t="s">
        <v>2544</v>
      </c>
      <c r="D42" s="822" t="s">
        <v>2547</v>
      </c>
      <c r="E42" s="822" t="s">
        <v>2548</v>
      </c>
      <c r="F42" s="831">
        <v>6</v>
      </c>
      <c r="G42" s="831">
        <v>1491.06</v>
      </c>
      <c r="H42" s="831">
        <v>2.9825972155544886</v>
      </c>
      <c r="I42" s="831">
        <v>248.51</v>
      </c>
      <c r="J42" s="831">
        <v>2</v>
      </c>
      <c r="K42" s="831">
        <v>499.92</v>
      </c>
      <c r="L42" s="831">
        <v>1</v>
      </c>
      <c r="M42" s="831">
        <v>249.96</v>
      </c>
      <c r="N42" s="831">
        <v>2</v>
      </c>
      <c r="O42" s="831">
        <v>506.36</v>
      </c>
      <c r="P42" s="827">
        <v>1.0128820611297809</v>
      </c>
      <c r="Q42" s="832">
        <v>253.18</v>
      </c>
    </row>
    <row r="43" spans="1:17" ht="14.45" customHeight="1" x14ac:dyDescent="0.2">
      <c r="A43" s="821" t="s">
        <v>582</v>
      </c>
      <c r="B43" s="822" t="s">
        <v>2589</v>
      </c>
      <c r="C43" s="822" t="s">
        <v>2623</v>
      </c>
      <c r="D43" s="822" t="s">
        <v>2624</v>
      </c>
      <c r="E43" s="822" t="s">
        <v>2625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460.67</v>
      </c>
      <c r="P43" s="827"/>
      <c r="Q43" s="832">
        <v>460.67</v>
      </c>
    </row>
    <row r="44" spans="1:17" ht="14.45" customHeight="1" x14ac:dyDescent="0.2">
      <c r="A44" s="821" t="s">
        <v>582</v>
      </c>
      <c r="B44" s="822" t="s">
        <v>2589</v>
      </c>
      <c r="C44" s="822" t="s">
        <v>2623</v>
      </c>
      <c r="D44" s="822" t="s">
        <v>2626</v>
      </c>
      <c r="E44" s="822" t="s">
        <v>2627</v>
      </c>
      <c r="F44" s="831">
        <v>1</v>
      </c>
      <c r="G44" s="831">
        <v>530.62</v>
      </c>
      <c r="H44" s="831"/>
      <c r="I44" s="831">
        <v>530.62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582</v>
      </c>
      <c r="B45" s="822" t="s">
        <v>2589</v>
      </c>
      <c r="C45" s="822" t="s">
        <v>2623</v>
      </c>
      <c r="D45" s="822" t="s">
        <v>2628</v>
      </c>
      <c r="E45" s="822" t="s">
        <v>2629</v>
      </c>
      <c r="F45" s="831"/>
      <c r="G45" s="831"/>
      <c r="H45" s="831"/>
      <c r="I45" s="831"/>
      <c r="J45" s="831">
        <v>1</v>
      </c>
      <c r="K45" s="831">
        <v>4227.33</v>
      </c>
      <c r="L45" s="831">
        <v>1</v>
      </c>
      <c r="M45" s="831">
        <v>4227.33</v>
      </c>
      <c r="N45" s="831"/>
      <c r="O45" s="831"/>
      <c r="P45" s="827"/>
      <c r="Q45" s="832"/>
    </row>
    <row r="46" spans="1:17" ht="14.45" customHeight="1" x14ac:dyDescent="0.2">
      <c r="A46" s="821" t="s">
        <v>582</v>
      </c>
      <c r="B46" s="822" t="s">
        <v>2589</v>
      </c>
      <c r="C46" s="822" t="s">
        <v>2549</v>
      </c>
      <c r="D46" s="822" t="s">
        <v>2630</v>
      </c>
      <c r="E46" s="822" t="s">
        <v>2631</v>
      </c>
      <c r="F46" s="831">
        <v>611</v>
      </c>
      <c r="G46" s="831">
        <v>108758</v>
      </c>
      <c r="H46" s="831">
        <v>1.1004998684556695</v>
      </c>
      <c r="I46" s="831">
        <v>178</v>
      </c>
      <c r="J46" s="831">
        <v>546</v>
      </c>
      <c r="K46" s="831">
        <v>98826</v>
      </c>
      <c r="L46" s="831">
        <v>1</v>
      </c>
      <c r="M46" s="831">
        <v>181</v>
      </c>
      <c r="N46" s="831">
        <v>370</v>
      </c>
      <c r="O46" s="831">
        <v>77742</v>
      </c>
      <c r="P46" s="827">
        <v>0.78665533361665962</v>
      </c>
      <c r="Q46" s="832">
        <v>210.11351351351351</v>
      </c>
    </row>
    <row r="47" spans="1:17" ht="14.45" customHeight="1" x14ac:dyDescent="0.2">
      <c r="A47" s="821" t="s">
        <v>582</v>
      </c>
      <c r="B47" s="822" t="s">
        <v>2589</v>
      </c>
      <c r="C47" s="822" t="s">
        <v>2549</v>
      </c>
      <c r="D47" s="822" t="s">
        <v>2554</v>
      </c>
      <c r="E47" s="822" t="s">
        <v>2555</v>
      </c>
      <c r="F47" s="831">
        <v>4</v>
      </c>
      <c r="G47" s="831">
        <v>784</v>
      </c>
      <c r="H47" s="831">
        <v>3.9396984924623117</v>
      </c>
      <c r="I47" s="831">
        <v>196</v>
      </c>
      <c r="J47" s="831">
        <v>1</v>
      </c>
      <c r="K47" s="831">
        <v>199</v>
      </c>
      <c r="L47" s="831">
        <v>1</v>
      </c>
      <c r="M47" s="831">
        <v>199</v>
      </c>
      <c r="N47" s="831">
        <v>1</v>
      </c>
      <c r="O47" s="831">
        <v>201</v>
      </c>
      <c r="P47" s="827">
        <v>1.0100502512562815</v>
      </c>
      <c r="Q47" s="832">
        <v>201</v>
      </c>
    </row>
    <row r="48" spans="1:17" ht="14.45" customHeight="1" x14ac:dyDescent="0.2">
      <c r="A48" s="821" t="s">
        <v>582</v>
      </c>
      <c r="B48" s="822" t="s">
        <v>2589</v>
      </c>
      <c r="C48" s="822" t="s">
        <v>2549</v>
      </c>
      <c r="D48" s="822" t="s">
        <v>2632</v>
      </c>
      <c r="E48" s="822" t="s">
        <v>2633</v>
      </c>
      <c r="F48" s="831">
        <v>14</v>
      </c>
      <c r="G48" s="831">
        <v>14139</v>
      </c>
      <c r="H48" s="831">
        <v>1.3957551826258638</v>
      </c>
      <c r="I48" s="831">
        <v>1009.9285714285714</v>
      </c>
      <c r="J48" s="831">
        <v>10</v>
      </c>
      <c r="K48" s="831">
        <v>10130</v>
      </c>
      <c r="L48" s="831">
        <v>1</v>
      </c>
      <c r="M48" s="831">
        <v>1013</v>
      </c>
      <c r="N48" s="831">
        <v>8</v>
      </c>
      <c r="O48" s="831">
        <v>8128</v>
      </c>
      <c r="P48" s="827">
        <v>0.8023692003948667</v>
      </c>
      <c r="Q48" s="832">
        <v>1016</v>
      </c>
    </row>
    <row r="49" spans="1:17" ht="14.45" customHeight="1" x14ac:dyDescent="0.2">
      <c r="A49" s="821" t="s">
        <v>582</v>
      </c>
      <c r="B49" s="822" t="s">
        <v>2589</v>
      </c>
      <c r="C49" s="822" t="s">
        <v>2549</v>
      </c>
      <c r="D49" s="822" t="s">
        <v>2634</v>
      </c>
      <c r="E49" s="822" t="s">
        <v>2635</v>
      </c>
      <c r="F49" s="831"/>
      <c r="G49" s="831"/>
      <c r="H49" s="831"/>
      <c r="I49" s="831"/>
      <c r="J49" s="831">
        <v>1</v>
      </c>
      <c r="K49" s="831">
        <v>11910</v>
      </c>
      <c r="L49" s="831">
        <v>1</v>
      </c>
      <c r="M49" s="831">
        <v>11910</v>
      </c>
      <c r="N49" s="831"/>
      <c r="O49" s="831"/>
      <c r="P49" s="827"/>
      <c r="Q49" s="832"/>
    </row>
    <row r="50" spans="1:17" ht="14.45" customHeight="1" x14ac:dyDescent="0.2">
      <c r="A50" s="821" t="s">
        <v>582</v>
      </c>
      <c r="B50" s="822" t="s">
        <v>2589</v>
      </c>
      <c r="C50" s="822" t="s">
        <v>2549</v>
      </c>
      <c r="D50" s="822" t="s">
        <v>2636</v>
      </c>
      <c r="E50" s="822" t="s">
        <v>2637</v>
      </c>
      <c r="F50" s="831"/>
      <c r="G50" s="831"/>
      <c r="H50" s="831"/>
      <c r="I50" s="831"/>
      <c r="J50" s="831">
        <v>1</v>
      </c>
      <c r="K50" s="831">
        <v>5259</v>
      </c>
      <c r="L50" s="831">
        <v>1</v>
      </c>
      <c r="M50" s="831">
        <v>5259</v>
      </c>
      <c r="N50" s="831"/>
      <c r="O50" s="831"/>
      <c r="P50" s="827"/>
      <c r="Q50" s="832"/>
    </row>
    <row r="51" spans="1:17" ht="14.45" customHeight="1" x14ac:dyDescent="0.2">
      <c r="A51" s="821" t="s">
        <v>582</v>
      </c>
      <c r="B51" s="822" t="s">
        <v>2589</v>
      </c>
      <c r="C51" s="822" t="s">
        <v>2549</v>
      </c>
      <c r="D51" s="822" t="s">
        <v>2560</v>
      </c>
      <c r="E51" s="822" t="s">
        <v>2561</v>
      </c>
      <c r="F51" s="831">
        <v>1788</v>
      </c>
      <c r="G51" s="831">
        <v>402300</v>
      </c>
      <c r="H51" s="831">
        <v>0.8066666800342478</v>
      </c>
      <c r="I51" s="831">
        <v>225</v>
      </c>
      <c r="J51" s="831">
        <v>2197</v>
      </c>
      <c r="K51" s="831">
        <v>498719</v>
      </c>
      <c r="L51" s="831">
        <v>1</v>
      </c>
      <c r="M51" s="831">
        <v>227</v>
      </c>
      <c r="N51" s="831">
        <v>2171</v>
      </c>
      <c r="O51" s="831">
        <v>499330</v>
      </c>
      <c r="P51" s="827">
        <v>1.0012251388056199</v>
      </c>
      <c r="Q51" s="832">
        <v>230</v>
      </c>
    </row>
    <row r="52" spans="1:17" ht="14.45" customHeight="1" x14ac:dyDescent="0.2">
      <c r="A52" s="821" t="s">
        <v>582</v>
      </c>
      <c r="B52" s="822" t="s">
        <v>2589</v>
      </c>
      <c r="C52" s="822" t="s">
        <v>2549</v>
      </c>
      <c r="D52" s="822" t="s">
        <v>2638</v>
      </c>
      <c r="E52" s="822" t="s">
        <v>2639</v>
      </c>
      <c r="F52" s="831">
        <v>0</v>
      </c>
      <c r="G52" s="831">
        <v>0</v>
      </c>
      <c r="H52" s="831"/>
      <c r="I52" s="831"/>
      <c r="J52" s="831">
        <v>0</v>
      </c>
      <c r="K52" s="831">
        <v>0</v>
      </c>
      <c r="L52" s="831"/>
      <c r="M52" s="831"/>
      <c r="N52" s="831">
        <v>0</v>
      </c>
      <c r="O52" s="831">
        <v>0</v>
      </c>
      <c r="P52" s="827"/>
      <c r="Q52" s="832"/>
    </row>
    <row r="53" spans="1:17" ht="14.45" customHeight="1" x14ac:dyDescent="0.2">
      <c r="A53" s="821" t="s">
        <v>582</v>
      </c>
      <c r="B53" s="822" t="s">
        <v>2589</v>
      </c>
      <c r="C53" s="822" t="s">
        <v>2549</v>
      </c>
      <c r="D53" s="822" t="s">
        <v>2640</v>
      </c>
      <c r="E53" s="822" t="s">
        <v>2641</v>
      </c>
      <c r="F53" s="831">
        <v>3539</v>
      </c>
      <c r="G53" s="831">
        <v>0</v>
      </c>
      <c r="H53" s="831"/>
      <c r="I53" s="831">
        <v>0</v>
      </c>
      <c r="J53" s="831">
        <v>3475</v>
      </c>
      <c r="K53" s="831">
        <v>0</v>
      </c>
      <c r="L53" s="831"/>
      <c r="M53" s="831">
        <v>0</v>
      </c>
      <c r="N53" s="831">
        <v>3557</v>
      </c>
      <c r="O53" s="831">
        <v>0</v>
      </c>
      <c r="P53" s="827"/>
      <c r="Q53" s="832">
        <v>0</v>
      </c>
    </row>
    <row r="54" spans="1:17" ht="14.45" customHeight="1" x14ac:dyDescent="0.2">
      <c r="A54" s="821" t="s">
        <v>582</v>
      </c>
      <c r="B54" s="822" t="s">
        <v>2589</v>
      </c>
      <c r="C54" s="822" t="s">
        <v>2549</v>
      </c>
      <c r="D54" s="822" t="s">
        <v>2642</v>
      </c>
      <c r="E54" s="822" t="s">
        <v>2643</v>
      </c>
      <c r="F54" s="831">
        <v>57</v>
      </c>
      <c r="G54" s="831">
        <v>0</v>
      </c>
      <c r="H54" s="831"/>
      <c r="I54" s="831">
        <v>0</v>
      </c>
      <c r="J54" s="831">
        <v>45</v>
      </c>
      <c r="K54" s="831">
        <v>0</v>
      </c>
      <c r="L54" s="831"/>
      <c r="M54" s="831">
        <v>0</v>
      </c>
      <c r="N54" s="831">
        <v>12</v>
      </c>
      <c r="O54" s="831">
        <v>0</v>
      </c>
      <c r="P54" s="827"/>
      <c r="Q54" s="832">
        <v>0</v>
      </c>
    </row>
    <row r="55" spans="1:17" ht="14.45" customHeight="1" x14ac:dyDescent="0.2">
      <c r="A55" s="821" t="s">
        <v>582</v>
      </c>
      <c r="B55" s="822" t="s">
        <v>2589</v>
      </c>
      <c r="C55" s="822" t="s">
        <v>2549</v>
      </c>
      <c r="D55" s="822" t="s">
        <v>2644</v>
      </c>
      <c r="E55" s="822" t="s">
        <v>2645</v>
      </c>
      <c r="F55" s="831"/>
      <c r="G55" s="831"/>
      <c r="H55" s="831"/>
      <c r="I55" s="831"/>
      <c r="J55" s="831">
        <v>1</v>
      </c>
      <c r="K55" s="831">
        <v>0</v>
      </c>
      <c r="L55" s="831"/>
      <c r="M55" s="831">
        <v>0</v>
      </c>
      <c r="N55" s="831"/>
      <c r="O55" s="831"/>
      <c r="P55" s="827"/>
      <c r="Q55" s="832"/>
    </row>
    <row r="56" spans="1:17" ht="14.45" customHeight="1" x14ac:dyDescent="0.2">
      <c r="A56" s="821" t="s">
        <v>582</v>
      </c>
      <c r="B56" s="822" t="s">
        <v>2589</v>
      </c>
      <c r="C56" s="822" t="s">
        <v>2549</v>
      </c>
      <c r="D56" s="822" t="s">
        <v>2646</v>
      </c>
      <c r="E56" s="822" t="s">
        <v>2647</v>
      </c>
      <c r="F56" s="831">
        <v>2130</v>
      </c>
      <c r="G56" s="831">
        <v>0</v>
      </c>
      <c r="H56" s="831"/>
      <c r="I56" s="831">
        <v>0</v>
      </c>
      <c r="J56" s="831">
        <v>2102</v>
      </c>
      <c r="K56" s="831">
        <v>0</v>
      </c>
      <c r="L56" s="831"/>
      <c r="M56" s="831">
        <v>0</v>
      </c>
      <c r="N56" s="831">
        <v>2075</v>
      </c>
      <c r="O56" s="831">
        <v>0</v>
      </c>
      <c r="P56" s="827"/>
      <c r="Q56" s="832">
        <v>0</v>
      </c>
    </row>
    <row r="57" spans="1:17" ht="14.45" customHeight="1" x14ac:dyDescent="0.2">
      <c r="A57" s="821" t="s">
        <v>582</v>
      </c>
      <c r="B57" s="822" t="s">
        <v>2589</v>
      </c>
      <c r="C57" s="822" t="s">
        <v>2549</v>
      </c>
      <c r="D57" s="822" t="s">
        <v>2648</v>
      </c>
      <c r="E57" s="822" t="s">
        <v>2649</v>
      </c>
      <c r="F57" s="831">
        <v>0</v>
      </c>
      <c r="G57" s="831">
        <v>0</v>
      </c>
      <c r="H57" s="831"/>
      <c r="I57" s="831"/>
      <c r="J57" s="831">
        <v>0</v>
      </c>
      <c r="K57" s="831">
        <v>0</v>
      </c>
      <c r="L57" s="831"/>
      <c r="M57" s="831"/>
      <c r="N57" s="831">
        <v>0</v>
      </c>
      <c r="O57" s="831">
        <v>0</v>
      </c>
      <c r="P57" s="827"/>
      <c r="Q57" s="832"/>
    </row>
    <row r="58" spans="1:17" ht="14.45" customHeight="1" x14ac:dyDescent="0.2">
      <c r="A58" s="821" t="s">
        <v>582</v>
      </c>
      <c r="B58" s="822" t="s">
        <v>2589</v>
      </c>
      <c r="C58" s="822" t="s">
        <v>2549</v>
      </c>
      <c r="D58" s="822" t="s">
        <v>2568</v>
      </c>
      <c r="E58" s="822" t="s">
        <v>2569</v>
      </c>
      <c r="F58" s="831">
        <v>2348</v>
      </c>
      <c r="G58" s="831">
        <v>833540</v>
      </c>
      <c r="H58" s="831">
        <v>1.0035879406665382</v>
      </c>
      <c r="I58" s="831">
        <v>355</v>
      </c>
      <c r="J58" s="831">
        <v>2320</v>
      </c>
      <c r="K58" s="831">
        <v>830560</v>
      </c>
      <c r="L58" s="831">
        <v>1</v>
      </c>
      <c r="M58" s="831">
        <v>358</v>
      </c>
      <c r="N58" s="831">
        <v>2270</v>
      </c>
      <c r="O58" s="831">
        <v>817200</v>
      </c>
      <c r="P58" s="827">
        <v>0.9839144673473319</v>
      </c>
      <c r="Q58" s="832">
        <v>360</v>
      </c>
    </row>
    <row r="59" spans="1:17" ht="14.45" customHeight="1" x14ac:dyDescent="0.2">
      <c r="A59" s="821" t="s">
        <v>582</v>
      </c>
      <c r="B59" s="822" t="s">
        <v>2589</v>
      </c>
      <c r="C59" s="822" t="s">
        <v>2549</v>
      </c>
      <c r="D59" s="822" t="s">
        <v>2572</v>
      </c>
      <c r="E59" s="822" t="s">
        <v>2573</v>
      </c>
      <c r="F59" s="831">
        <v>2121</v>
      </c>
      <c r="G59" s="831">
        <v>1488924</v>
      </c>
      <c r="H59" s="831">
        <v>1.0110741700484036</v>
      </c>
      <c r="I59" s="831">
        <v>701.99151343705796</v>
      </c>
      <c r="J59" s="831">
        <v>2083</v>
      </c>
      <c r="K59" s="831">
        <v>1472616</v>
      </c>
      <c r="L59" s="831">
        <v>1</v>
      </c>
      <c r="M59" s="831">
        <v>706.96879500720115</v>
      </c>
      <c r="N59" s="831">
        <v>2036</v>
      </c>
      <c r="O59" s="831">
        <v>1447532</v>
      </c>
      <c r="P59" s="827">
        <v>0.98296636733540854</v>
      </c>
      <c r="Q59" s="832">
        <v>710.96856581532415</v>
      </c>
    </row>
    <row r="60" spans="1:17" ht="14.45" customHeight="1" x14ac:dyDescent="0.2">
      <c r="A60" s="821" t="s">
        <v>582</v>
      </c>
      <c r="B60" s="822" t="s">
        <v>2589</v>
      </c>
      <c r="C60" s="822" t="s">
        <v>2549</v>
      </c>
      <c r="D60" s="822" t="s">
        <v>2650</v>
      </c>
      <c r="E60" s="822" t="s">
        <v>2651</v>
      </c>
      <c r="F60" s="831">
        <v>4</v>
      </c>
      <c r="G60" s="831">
        <v>0</v>
      </c>
      <c r="H60" s="831"/>
      <c r="I60" s="831">
        <v>0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582</v>
      </c>
      <c r="B61" s="822" t="s">
        <v>2589</v>
      </c>
      <c r="C61" s="822" t="s">
        <v>2549</v>
      </c>
      <c r="D61" s="822" t="s">
        <v>2652</v>
      </c>
      <c r="E61" s="822" t="s">
        <v>2653</v>
      </c>
      <c r="F61" s="831">
        <v>0</v>
      </c>
      <c r="G61" s="831">
        <v>0</v>
      </c>
      <c r="H61" s="831"/>
      <c r="I61" s="831"/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582</v>
      </c>
      <c r="B62" s="822" t="s">
        <v>2589</v>
      </c>
      <c r="C62" s="822" t="s">
        <v>2549</v>
      </c>
      <c r="D62" s="822" t="s">
        <v>2654</v>
      </c>
      <c r="E62" s="822" t="s">
        <v>2655</v>
      </c>
      <c r="F62" s="831">
        <v>16</v>
      </c>
      <c r="G62" s="831">
        <v>0</v>
      </c>
      <c r="H62" s="831"/>
      <c r="I62" s="831">
        <v>0</v>
      </c>
      <c r="J62" s="831">
        <v>13</v>
      </c>
      <c r="K62" s="831">
        <v>0</v>
      </c>
      <c r="L62" s="831"/>
      <c r="M62" s="831">
        <v>0</v>
      </c>
      <c r="N62" s="831">
        <v>10</v>
      </c>
      <c r="O62" s="831">
        <v>0</v>
      </c>
      <c r="P62" s="827"/>
      <c r="Q62" s="832">
        <v>0</v>
      </c>
    </row>
    <row r="63" spans="1:17" ht="14.45" customHeight="1" x14ac:dyDescent="0.2">
      <c r="A63" s="821" t="s">
        <v>582</v>
      </c>
      <c r="B63" s="822" t="s">
        <v>2589</v>
      </c>
      <c r="C63" s="822" t="s">
        <v>2549</v>
      </c>
      <c r="D63" s="822" t="s">
        <v>2656</v>
      </c>
      <c r="E63" s="822" t="s">
        <v>2657</v>
      </c>
      <c r="F63" s="831">
        <v>271</v>
      </c>
      <c r="G63" s="831">
        <v>42546</v>
      </c>
      <c r="H63" s="831">
        <v>1.3265363389767093</v>
      </c>
      <c r="I63" s="831">
        <v>156.99630996309963</v>
      </c>
      <c r="J63" s="831">
        <v>203</v>
      </c>
      <c r="K63" s="831">
        <v>32073</v>
      </c>
      <c r="L63" s="831">
        <v>1</v>
      </c>
      <c r="M63" s="831">
        <v>157.99507389162562</v>
      </c>
      <c r="N63" s="831">
        <v>182</v>
      </c>
      <c r="O63" s="831">
        <v>29120</v>
      </c>
      <c r="P63" s="827">
        <v>0.90792878745362138</v>
      </c>
      <c r="Q63" s="832">
        <v>160</v>
      </c>
    </row>
    <row r="64" spans="1:17" ht="14.45" customHeight="1" x14ac:dyDescent="0.2">
      <c r="A64" s="821" t="s">
        <v>582</v>
      </c>
      <c r="B64" s="822" t="s">
        <v>2589</v>
      </c>
      <c r="C64" s="822" t="s">
        <v>2549</v>
      </c>
      <c r="D64" s="822" t="s">
        <v>2658</v>
      </c>
      <c r="E64" s="822" t="s">
        <v>2659</v>
      </c>
      <c r="F64" s="831">
        <v>8710</v>
      </c>
      <c r="G64" s="831">
        <v>8264841</v>
      </c>
      <c r="H64" s="831">
        <v>1.0741128748648072</v>
      </c>
      <c r="I64" s="831">
        <v>948.89104477611943</v>
      </c>
      <c r="J64" s="831">
        <v>8062</v>
      </c>
      <c r="K64" s="831">
        <v>7694574</v>
      </c>
      <c r="L64" s="831">
        <v>1</v>
      </c>
      <c r="M64" s="831">
        <v>954.42495658645498</v>
      </c>
      <c r="N64" s="831">
        <v>7169</v>
      </c>
      <c r="O64" s="831">
        <v>6873881</v>
      </c>
      <c r="P64" s="827">
        <v>0.89334133377624281</v>
      </c>
      <c r="Q64" s="832">
        <v>958.83400753243131</v>
      </c>
    </row>
    <row r="65" spans="1:17" ht="14.45" customHeight="1" x14ac:dyDescent="0.2">
      <c r="A65" s="821" t="s">
        <v>582</v>
      </c>
      <c r="B65" s="822" t="s">
        <v>2589</v>
      </c>
      <c r="C65" s="822" t="s">
        <v>2549</v>
      </c>
      <c r="D65" s="822" t="s">
        <v>2660</v>
      </c>
      <c r="E65" s="822" t="s">
        <v>2661</v>
      </c>
      <c r="F65" s="831">
        <v>1</v>
      </c>
      <c r="G65" s="831">
        <v>318</v>
      </c>
      <c r="H65" s="831"/>
      <c r="I65" s="831">
        <v>318</v>
      </c>
      <c r="J65" s="831"/>
      <c r="K65" s="831"/>
      <c r="L65" s="831"/>
      <c r="M65" s="831"/>
      <c r="N65" s="831">
        <v>1</v>
      </c>
      <c r="O65" s="831">
        <v>323</v>
      </c>
      <c r="P65" s="827"/>
      <c r="Q65" s="832">
        <v>323</v>
      </c>
    </row>
    <row r="66" spans="1:17" ht="14.45" customHeight="1" x14ac:dyDescent="0.2">
      <c r="A66" s="821" t="s">
        <v>582</v>
      </c>
      <c r="B66" s="822" t="s">
        <v>2589</v>
      </c>
      <c r="C66" s="822" t="s">
        <v>2549</v>
      </c>
      <c r="D66" s="822" t="s">
        <v>2662</v>
      </c>
      <c r="E66" s="822" t="s">
        <v>2663</v>
      </c>
      <c r="F66" s="831"/>
      <c r="G66" s="831"/>
      <c r="H66" s="831"/>
      <c r="I66" s="831"/>
      <c r="J66" s="831">
        <v>1</v>
      </c>
      <c r="K66" s="831">
        <v>2392</v>
      </c>
      <c r="L66" s="831">
        <v>1</v>
      </c>
      <c r="M66" s="831">
        <v>2392</v>
      </c>
      <c r="N66" s="831"/>
      <c r="O66" s="831"/>
      <c r="P66" s="827"/>
      <c r="Q66" s="832"/>
    </row>
    <row r="67" spans="1:17" ht="14.45" customHeight="1" x14ac:dyDescent="0.2">
      <c r="A67" s="821" t="s">
        <v>582</v>
      </c>
      <c r="B67" s="822" t="s">
        <v>2589</v>
      </c>
      <c r="C67" s="822" t="s">
        <v>2549</v>
      </c>
      <c r="D67" s="822" t="s">
        <v>2664</v>
      </c>
      <c r="E67" s="822" t="s">
        <v>2665</v>
      </c>
      <c r="F67" s="831"/>
      <c r="G67" s="831"/>
      <c r="H67" s="831"/>
      <c r="I67" s="831"/>
      <c r="J67" s="831">
        <v>1</v>
      </c>
      <c r="K67" s="831">
        <v>0</v>
      </c>
      <c r="L67" s="831"/>
      <c r="M67" s="831">
        <v>0</v>
      </c>
      <c r="N67" s="831">
        <v>2</v>
      </c>
      <c r="O67" s="831">
        <v>0</v>
      </c>
      <c r="P67" s="827"/>
      <c r="Q67" s="832">
        <v>0</v>
      </c>
    </row>
    <row r="68" spans="1:17" ht="14.45" customHeight="1" x14ac:dyDescent="0.2">
      <c r="A68" s="821" t="s">
        <v>582</v>
      </c>
      <c r="B68" s="822" t="s">
        <v>2589</v>
      </c>
      <c r="C68" s="822" t="s">
        <v>2549</v>
      </c>
      <c r="D68" s="822" t="s">
        <v>2666</v>
      </c>
      <c r="E68" s="822" t="s">
        <v>2667</v>
      </c>
      <c r="F68" s="831"/>
      <c r="G68" s="831"/>
      <c r="H68" s="831"/>
      <c r="I68" s="831"/>
      <c r="J68" s="831">
        <v>1991</v>
      </c>
      <c r="K68" s="831">
        <v>0</v>
      </c>
      <c r="L68" s="831"/>
      <c r="M68" s="831">
        <v>0</v>
      </c>
      <c r="N68" s="831">
        <v>2035</v>
      </c>
      <c r="O68" s="831">
        <v>0</v>
      </c>
      <c r="P68" s="827"/>
      <c r="Q68" s="832">
        <v>0</v>
      </c>
    </row>
    <row r="69" spans="1:17" ht="14.45" customHeight="1" x14ac:dyDescent="0.2">
      <c r="A69" s="821" t="s">
        <v>582</v>
      </c>
      <c r="B69" s="822" t="s">
        <v>2589</v>
      </c>
      <c r="C69" s="822" t="s">
        <v>2549</v>
      </c>
      <c r="D69" s="822" t="s">
        <v>2578</v>
      </c>
      <c r="E69" s="822" t="s">
        <v>2579</v>
      </c>
      <c r="F69" s="831"/>
      <c r="G69" s="831"/>
      <c r="H69" s="831"/>
      <c r="I69" s="831"/>
      <c r="J69" s="831">
        <v>1730</v>
      </c>
      <c r="K69" s="831">
        <v>195490</v>
      </c>
      <c r="L69" s="831">
        <v>1</v>
      </c>
      <c r="M69" s="831">
        <v>113</v>
      </c>
      <c r="N69" s="831">
        <v>2108</v>
      </c>
      <c r="O69" s="831">
        <v>240312</v>
      </c>
      <c r="P69" s="827">
        <v>1.2292802700905416</v>
      </c>
      <c r="Q69" s="832">
        <v>114</v>
      </c>
    </row>
    <row r="70" spans="1:17" ht="14.45" customHeight="1" x14ac:dyDescent="0.2">
      <c r="A70" s="821" t="s">
        <v>582</v>
      </c>
      <c r="B70" s="822" t="s">
        <v>2589</v>
      </c>
      <c r="C70" s="822" t="s">
        <v>2549</v>
      </c>
      <c r="D70" s="822" t="s">
        <v>2668</v>
      </c>
      <c r="E70" s="822" t="s">
        <v>2669</v>
      </c>
      <c r="F70" s="831"/>
      <c r="G70" s="831"/>
      <c r="H70" s="831"/>
      <c r="I70" s="831"/>
      <c r="J70" s="831">
        <v>60</v>
      </c>
      <c r="K70" s="831">
        <v>0</v>
      </c>
      <c r="L70" s="831"/>
      <c r="M70" s="831">
        <v>0</v>
      </c>
      <c r="N70" s="831">
        <v>8</v>
      </c>
      <c r="O70" s="831">
        <v>0</v>
      </c>
      <c r="P70" s="827"/>
      <c r="Q70" s="832">
        <v>0</v>
      </c>
    </row>
    <row r="71" spans="1:17" ht="14.45" customHeight="1" x14ac:dyDescent="0.2">
      <c r="A71" s="821" t="s">
        <v>582</v>
      </c>
      <c r="B71" s="822" t="s">
        <v>2589</v>
      </c>
      <c r="C71" s="822" t="s">
        <v>2549</v>
      </c>
      <c r="D71" s="822" t="s">
        <v>2670</v>
      </c>
      <c r="E71" s="822" t="s">
        <v>2671</v>
      </c>
      <c r="F71" s="831"/>
      <c r="G71" s="831"/>
      <c r="H71" s="831"/>
      <c r="I71" s="831"/>
      <c r="J71" s="831">
        <v>3</v>
      </c>
      <c r="K71" s="831">
        <v>0</v>
      </c>
      <c r="L71" s="831"/>
      <c r="M71" s="831">
        <v>0</v>
      </c>
      <c r="N71" s="831">
        <v>2</v>
      </c>
      <c r="O71" s="831">
        <v>0</v>
      </c>
      <c r="P71" s="827"/>
      <c r="Q71" s="832">
        <v>0</v>
      </c>
    </row>
    <row r="72" spans="1:17" ht="14.45" customHeight="1" x14ac:dyDescent="0.2">
      <c r="A72" s="821" t="s">
        <v>582</v>
      </c>
      <c r="B72" s="822" t="s">
        <v>2589</v>
      </c>
      <c r="C72" s="822" t="s">
        <v>2549</v>
      </c>
      <c r="D72" s="822" t="s">
        <v>2672</v>
      </c>
      <c r="E72" s="822" t="s">
        <v>2673</v>
      </c>
      <c r="F72" s="831"/>
      <c r="G72" s="831"/>
      <c r="H72" s="831"/>
      <c r="I72" s="831"/>
      <c r="J72" s="831">
        <v>1</v>
      </c>
      <c r="K72" s="831">
        <v>0</v>
      </c>
      <c r="L72" s="831"/>
      <c r="M72" s="831">
        <v>0</v>
      </c>
      <c r="N72" s="831"/>
      <c r="O72" s="831"/>
      <c r="P72" s="827"/>
      <c r="Q72" s="832"/>
    </row>
    <row r="73" spans="1:17" ht="14.45" customHeight="1" x14ac:dyDescent="0.2">
      <c r="A73" s="821" t="s">
        <v>582</v>
      </c>
      <c r="B73" s="822" t="s">
        <v>2589</v>
      </c>
      <c r="C73" s="822" t="s">
        <v>2549</v>
      </c>
      <c r="D73" s="822" t="s">
        <v>2674</v>
      </c>
      <c r="E73" s="822" t="s">
        <v>2675</v>
      </c>
      <c r="F73" s="831"/>
      <c r="G73" s="831"/>
      <c r="H73" s="831"/>
      <c r="I73" s="831"/>
      <c r="J73" s="831">
        <v>3</v>
      </c>
      <c r="K73" s="831">
        <v>0</v>
      </c>
      <c r="L73" s="831"/>
      <c r="M73" s="831">
        <v>0</v>
      </c>
      <c r="N73" s="831">
        <v>2</v>
      </c>
      <c r="O73" s="831">
        <v>0</v>
      </c>
      <c r="P73" s="827"/>
      <c r="Q73" s="832">
        <v>0</v>
      </c>
    </row>
    <row r="74" spans="1:17" ht="14.45" customHeight="1" x14ac:dyDescent="0.2">
      <c r="A74" s="821" t="s">
        <v>582</v>
      </c>
      <c r="B74" s="822" t="s">
        <v>2589</v>
      </c>
      <c r="C74" s="822" t="s">
        <v>2549</v>
      </c>
      <c r="D74" s="822" t="s">
        <v>2676</v>
      </c>
      <c r="E74" s="822" t="s">
        <v>2677</v>
      </c>
      <c r="F74" s="831"/>
      <c r="G74" s="831"/>
      <c r="H74" s="831"/>
      <c r="I74" s="831"/>
      <c r="J74" s="831">
        <v>1</v>
      </c>
      <c r="K74" s="831">
        <v>0</v>
      </c>
      <c r="L74" s="831"/>
      <c r="M74" s="831">
        <v>0</v>
      </c>
      <c r="N74" s="831"/>
      <c r="O74" s="831"/>
      <c r="P74" s="827"/>
      <c r="Q74" s="832"/>
    </row>
    <row r="75" spans="1:17" ht="14.45" customHeight="1" x14ac:dyDescent="0.2">
      <c r="A75" s="821" t="s">
        <v>582</v>
      </c>
      <c r="B75" s="822" t="s">
        <v>2678</v>
      </c>
      <c r="C75" s="822" t="s">
        <v>2539</v>
      </c>
      <c r="D75" s="822" t="s">
        <v>2590</v>
      </c>
      <c r="E75" s="822" t="s">
        <v>2591</v>
      </c>
      <c r="F75" s="831">
        <v>65</v>
      </c>
      <c r="G75" s="831">
        <v>20171.32</v>
      </c>
      <c r="H75" s="831">
        <v>3.7317600655651577</v>
      </c>
      <c r="I75" s="831">
        <v>310.32799999999997</v>
      </c>
      <c r="J75" s="831">
        <v>73.2</v>
      </c>
      <c r="K75" s="831">
        <v>5405.3099999999995</v>
      </c>
      <c r="L75" s="831">
        <v>1</v>
      </c>
      <c r="M75" s="831">
        <v>73.843032786885232</v>
      </c>
      <c r="N75" s="831">
        <v>56</v>
      </c>
      <c r="O75" s="831">
        <v>4133.43</v>
      </c>
      <c r="P75" s="827">
        <v>0.76469804692052823</v>
      </c>
      <c r="Q75" s="832">
        <v>73.811250000000001</v>
      </c>
    </row>
    <row r="76" spans="1:17" ht="14.45" customHeight="1" x14ac:dyDescent="0.2">
      <c r="A76" s="821" t="s">
        <v>582</v>
      </c>
      <c r="B76" s="822" t="s">
        <v>2678</v>
      </c>
      <c r="C76" s="822" t="s">
        <v>2539</v>
      </c>
      <c r="D76" s="822" t="s">
        <v>2679</v>
      </c>
      <c r="E76" s="822" t="s">
        <v>2680</v>
      </c>
      <c r="F76" s="831">
        <v>3.5</v>
      </c>
      <c r="G76" s="831">
        <v>1390.12</v>
      </c>
      <c r="H76" s="831">
        <v>1.2902543159457955</v>
      </c>
      <c r="I76" s="831">
        <v>397.17714285714283</v>
      </c>
      <c r="J76" s="831">
        <v>2.9</v>
      </c>
      <c r="K76" s="831">
        <v>1077.3999999999999</v>
      </c>
      <c r="L76" s="831">
        <v>1</v>
      </c>
      <c r="M76" s="831">
        <v>371.51724137931029</v>
      </c>
      <c r="N76" s="831">
        <v>0.6</v>
      </c>
      <c r="O76" s="831">
        <v>228.62</v>
      </c>
      <c r="P76" s="827">
        <v>0.21219602747354746</v>
      </c>
      <c r="Q76" s="832">
        <v>381.03333333333336</v>
      </c>
    </row>
    <row r="77" spans="1:17" ht="14.45" customHeight="1" x14ac:dyDescent="0.2">
      <c r="A77" s="821" t="s">
        <v>582</v>
      </c>
      <c r="B77" s="822" t="s">
        <v>2678</v>
      </c>
      <c r="C77" s="822" t="s">
        <v>2539</v>
      </c>
      <c r="D77" s="822" t="s">
        <v>2592</v>
      </c>
      <c r="E77" s="822" t="s">
        <v>2593</v>
      </c>
      <c r="F77" s="831">
        <v>5</v>
      </c>
      <c r="G77" s="831">
        <v>192.25</v>
      </c>
      <c r="H77" s="831">
        <v>0.18438593967294875</v>
      </c>
      <c r="I77" s="831">
        <v>38.450000000000003</v>
      </c>
      <c r="J77" s="831">
        <v>25</v>
      </c>
      <c r="K77" s="831">
        <v>1042.6499999999999</v>
      </c>
      <c r="L77" s="831">
        <v>1</v>
      </c>
      <c r="M77" s="831">
        <v>41.705999999999996</v>
      </c>
      <c r="N77" s="831"/>
      <c r="O77" s="831"/>
      <c r="P77" s="827"/>
      <c r="Q77" s="832"/>
    </row>
    <row r="78" spans="1:17" ht="14.45" customHeight="1" x14ac:dyDescent="0.2">
      <c r="A78" s="821" t="s">
        <v>582</v>
      </c>
      <c r="B78" s="822" t="s">
        <v>2678</v>
      </c>
      <c r="C78" s="822" t="s">
        <v>2539</v>
      </c>
      <c r="D78" s="822" t="s">
        <v>2594</v>
      </c>
      <c r="E78" s="822" t="s">
        <v>670</v>
      </c>
      <c r="F78" s="831">
        <v>7</v>
      </c>
      <c r="G78" s="831">
        <v>8664.18</v>
      </c>
      <c r="H78" s="831"/>
      <c r="I78" s="831">
        <v>1237.74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582</v>
      </c>
      <c r="B79" s="822" t="s">
        <v>2678</v>
      </c>
      <c r="C79" s="822" t="s">
        <v>2539</v>
      </c>
      <c r="D79" s="822" t="s">
        <v>2681</v>
      </c>
      <c r="E79" s="822" t="s">
        <v>2682</v>
      </c>
      <c r="F79" s="831">
        <v>28</v>
      </c>
      <c r="G79" s="831">
        <v>3604.7200000000003</v>
      </c>
      <c r="H79" s="831">
        <v>0.66666666666666674</v>
      </c>
      <c r="I79" s="831">
        <v>128.74</v>
      </c>
      <c r="J79" s="831">
        <v>42</v>
      </c>
      <c r="K79" s="831">
        <v>5407.08</v>
      </c>
      <c r="L79" s="831">
        <v>1</v>
      </c>
      <c r="M79" s="831">
        <v>128.74</v>
      </c>
      <c r="N79" s="831">
        <v>12</v>
      </c>
      <c r="O79" s="831">
        <v>1544.88</v>
      </c>
      <c r="P79" s="827">
        <v>0.28571428571428575</v>
      </c>
      <c r="Q79" s="832">
        <v>128.74</v>
      </c>
    </row>
    <row r="80" spans="1:17" ht="14.45" customHeight="1" x14ac:dyDescent="0.2">
      <c r="A80" s="821" t="s">
        <v>582</v>
      </c>
      <c r="B80" s="822" t="s">
        <v>2678</v>
      </c>
      <c r="C80" s="822" t="s">
        <v>2539</v>
      </c>
      <c r="D80" s="822" t="s">
        <v>2595</v>
      </c>
      <c r="E80" s="822" t="s">
        <v>1043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196.02</v>
      </c>
      <c r="P80" s="827"/>
      <c r="Q80" s="832">
        <v>196.02</v>
      </c>
    </row>
    <row r="81" spans="1:17" ht="14.45" customHeight="1" x14ac:dyDescent="0.2">
      <c r="A81" s="821" t="s">
        <v>582</v>
      </c>
      <c r="B81" s="822" t="s">
        <v>2678</v>
      </c>
      <c r="C81" s="822" t="s">
        <v>2539</v>
      </c>
      <c r="D81" s="822" t="s">
        <v>2683</v>
      </c>
      <c r="E81" s="822"/>
      <c r="F81" s="831">
        <v>0.8</v>
      </c>
      <c r="G81" s="831">
        <v>34.24</v>
      </c>
      <c r="H81" s="831">
        <v>1.6</v>
      </c>
      <c r="I81" s="831">
        <v>42.8</v>
      </c>
      <c r="J81" s="831">
        <v>0.5</v>
      </c>
      <c r="K81" s="831">
        <v>21.4</v>
      </c>
      <c r="L81" s="831">
        <v>1</v>
      </c>
      <c r="M81" s="831">
        <v>42.8</v>
      </c>
      <c r="N81" s="831"/>
      <c r="O81" s="831"/>
      <c r="P81" s="827"/>
      <c r="Q81" s="832"/>
    </row>
    <row r="82" spans="1:17" ht="14.45" customHeight="1" x14ac:dyDescent="0.2">
      <c r="A82" s="821" t="s">
        <v>582</v>
      </c>
      <c r="B82" s="822" t="s">
        <v>2678</v>
      </c>
      <c r="C82" s="822" t="s">
        <v>2539</v>
      </c>
      <c r="D82" s="822" t="s">
        <v>2683</v>
      </c>
      <c r="E82" s="822" t="s">
        <v>2684</v>
      </c>
      <c r="F82" s="831">
        <v>1.7</v>
      </c>
      <c r="G82" s="831">
        <v>72.760000000000005</v>
      </c>
      <c r="H82" s="831"/>
      <c r="I82" s="831">
        <v>42.800000000000004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582</v>
      </c>
      <c r="B83" s="822" t="s">
        <v>2678</v>
      </c>
      <c r="C83" s="822" t="s">
        <v>2539</v>
      </c>
      <c r="D83" s="822" t="s">
        <v>2685</v>
      </c>
      <c r="E83" s="822"/>
      <c r="F83" s="831"/>
      <c r="G83" s="831"/>
      <c r="H83" s="831"/>
      <c r="I83" s="831"/>
      <c r="J83" s="831"/>
      <c r="K83" s="831"/>
      <c r="L83" s="831"/>
      <c r="M83" s="831"/>
      <c r="N83" s="831">
        <v>0.5</v>
      </c>
      <c r="O83" s="831">
        <v>271.7</v>
      </c>
      <c r="P83" s="827"/>
      <c r="Q83" s="832">
        <v>543.4</v>
      </c>
    </row>
    <row r="84" spans="1:17" ht="14.45" customHeight="1" x14ac:dyDescent="0.2">
      <c r="A84" s="821" t="s">
        <v>582</v>
      </c>
      <c r="B84" s="822" t="s">
        <v>2678</v>
      </c>
      <c r="C84" s="822" t="s">
        <v>2539</v>
      </c>
      <c r="D84" s="822" t="s">
        <v>2596</v>
      </c>
      <c r="E84" s="822" t="s">
        <v>2597</v>
      </c>
      <c r="F84" s="831"/>
      <c r="G84" s="831"/>
      <c r="H84" s="831"/>
      <c r="I84" s="831"/>
      <c r="J84" s="831">
        <v>0.8</v>
      </c>
      <c r="K84" s="831">
        <v>145.28</v>
      </c>
      <c r="L84" s="831">
        <v>1</v>
      </c>
      <c r="M84" s="831">
        <v>181.6</v>
      </c>
      <c r="N84" s="831">
        <v>0.89999999999999991</v>
      </c>
      <c r="O84" s="831">
        <v>183.33</v>
      </c>
      <c r="P84" s="827">
        <v>1.2619080396475773</v>
      </c>
      <c r="Q84" s="832">
        <v>203.70000000000005</v>
      </c>
    </row>
    <row r="85" spans="1:17" ht="14.45" customHeight="1" x14ac:dyDescent="0.2">
      <c r="A85" s="821" t="s">
        <v>582</v>
      </c>
      <c r="B85" s="822" t="s">
        <v>2678</v>
      </c>
      <c r="C85" s="822" t="s">
        <v>2539</v>
      </c>
      <c r="D85" s="822" t="s">
        <v>2598</v>
      </c>
      <c r="E85" s="822" t="s">
        <v>695</v>
      </c>
      <c r="F85" s="831">
        <v>0.8</v>
      </c>
      <c r="G85" s="831">
        <v>108.68</v>
      </c>
      <c r="H85" s="831">
        <v>0.416685836975692</v>
      </c>
      <c r="I85" s="831">
        <v>135.85</v>
      </c>
      <c r="J85" s="831">
        <v>1.9200000000000002</v>
      </c>
      <c r="K85" s="831">
        <v>260.82000000000005</v>
      </c>
      <c r="L85" s="831">
        <v>1</v>
      </c>
      <c r="M85" s="831">
        <v>135.84375000000003</v>
      </c>
      <c r="N85" s="831">
        <v>1</v>
      </c>
      <c r="O85" s="831">
        <v>135.85</v>
      </c>
      <c r="P85" s="827">
        <v>0.52085729621961496</v>
      </c>
      <c r="Q85" s="832">
        <v>135.85</v>
      </c>
    </row>
    <row r="86" spans="1:17" ht="14.45" customHeight="1" x14ac:dyDescent="0.2">
      <c r="A86" s="821" t="s">
        <v>582</v>
      </c>
      <c r="B86" s="822" t="s">
        <v>2678</v>
      </c>
      <c r="C86" s="822" t="s">
        <v>2539</v>
      </c>
      <c r="D86" s="822" t="s">
        <v>2599</v>
      </c>
      <c r="E86" s="822" t="s">
        <v>2600</v>
      </c>
      <c r="F86" s="831">
        <v>2.0000000000000004</v>
      </c>
      <c r="G86" s="831">
        <v>3263.6</v>
      </c>
      <c r="H86" s="831">
        <v>3.333333333333333</v>
      </c>
      <c r="I86" s="831">
        <v>1631.7999999999995</v>
      </c>
      <c r="J86" s="831">
        <v>0.6</v>
      </c>
      <c r="K86" s="831">
        <v>979.08</v>
      </c>
      <c r="L86" s="831">
        <v>1</v>
      </c>
      <c r="M86" s="831">
        <v>1631.8000000000002</v>
      </c>
      <c r="N86" s="831">
        <v>0.5</v>
      </c>
      <c r="O86" s="831">
        <v>815.9</v>
      </c>
      <c r="P86" s="827">
        <v>0.83333333333333326</v>
      </c>
      <c r="Q86" s="832">
        <v>1631.8</v>
      </c>
    </row>
    <row r="87" spans="1:17" ht="14.45" customHeight="1" x14ac:dyDescent="0.2">
      <c r="A87" s="821" t="s">
        <v>582</v>
      </c>
      <c r="B87" s="822" t="s">
        <v>2678</v>
      </c>
      <c r="C87" s="822" t="s">
        <v>2539</v>
      </c>
      <c r="D87" s="822" t="s">
        <v>2686</v>
      </c>
      <c r="E87" s="822"/>
      <c r="F87" s="831">
        <v>22.6</v>
      </c>
      <c r="G87" s="831">
        <v>352850.22000000003</v>
      </c>
      <c r="H87" s="831">
        <v>1.1587762542213944</v>
      </c>
      <c r="I87" s="831">
        <v>15612.841592920355</v>
      </c>
      <c r="J87" s="831">
        <v>19.5</v>
      </c>
      <c r="K87" s="831">
        <v>304502.46000000002</v>
      </c>
      <c r="L87" s="831">
        <v>1</v>
      </c>
      <c r="M87" s="831">
        <v>15615.51076923077</v>
      </c>
      <c r="N87" s="831">
        <v>18.600000000000001</v>
      </c>
      <c r="O87" s="831">
        <v>289950.57999999996</v>
      </c>
      <c r="P87" s="827">
        <v>0.95221096079158096</v>
      </c>
      <c r="Q87" s="832">
        <v>15588.74086021505</v>
      </c>
    </row>
    <row r="88" spans="1:17" ht="14.45" customHeight="1" x14ac:dyDescent="0.2">
      <c r="A88" s="821" t="s">
        <v>582</v>
      </c>
      <c r="B88" s="822" t="s">
        <v>2678</v>
      </c>
      <c r="C88" s="822" t="s">
        <v>2539</v>
      </c>
      <c r="D88" s="822" t="s">
        <v>2601</v>
      </c>
      <c r="E88" s="822"/>
      <c r="F88" s="831">
        <v>2.6</v>
      </c>
      <c r="G88" s="831">
        <v>706.42000000000019</v>
      </c>
      <c r="H88" s="831"/>
      <c r="I88" s="831">
        <v>271.70000000000005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582</v>
      </c>
      <c r="B89" s="822" t="s">
        <v>2678</v>
      </c>
      <c r="C89" s="822" t="s">
        <v>2539</v>
      </c>
      <c r="D89" s="822" t="s">
        <v>2687</v>
      </c>
      <c r="E89" s="822"/>
      <c r="F89" s="831">
        <v>3</v>
      </c>
      <c r="G89" s="831">
        <v>328.8</v>
      </c>
      <c r="H89" s="831"/>
      <c r="I89" s="831">
        <v>109.60000000000001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582</v>
      </c>
      <c r="B90" s="822" t="s">
        <v>2678</v>
      </c>
      <c r="C90" s="822" t="s">
        <v>2539</v>
      </c>
      <c r="D90" s="822" t="s">
        <v>2687</v>
      </c>
      <c r="E90" s="822" t="s">
        <v>2688</v>
      </c>
      <c r="F90" s="831">
        <v>2</v>
      </c>
      <c r="G90" s="831">
        <v>219.2</v>
      </c>
      <c r="H90" s="831">
        <v>0.19999999999999998</v>
      </c>
      <c r="I90" s="831">
        <v>109.6</v>
      </c>
      <c r="J90" s="831">
        <v>10</v>
      </c>
      <c r="K90" s="831">
        <v>1096</v>
      </c>
      <c r="L90" s="831">
        <v>1</v>
      </c>
      <c r="M90" s="831">
        <v>109.6</v>
      </c>
      <c r="N90" s="831"/>
      <c r="O90" s="831"/>
      <c r="P90" s="827"/>
      <c r="Q90" s="832"/>
    </row>
    <row r="91" spans="1:17" ht="14.45" customHeight="1" x14ac:dyDescent="0.2">
      <c r="A91" s="821" t="s">
        <v>582</v>
      </c>
      <c r="B91" s="822" t="s">
        <v>2678</v>
      </c>
      <c r="C91" s="822" t="s">
        <v>2539</v>
      </c>
      <c r="D91" s="822" t="s">
        <v>2602</v>
      </c>
      <c r="E91" s="822"/>
      <c r="F91" s="831">
        <v>0.7</v>
      </c>
      <c r="G91" s="831">
        <v>32.409999999999997</v>
      </c>
      <c r="H91" s="831"/>
      <c r="I91" s="831">
        <v>46.3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582</v>
      </c>
      <c r="B92" s="822" t="s">
        <v>2678</v>
      </c>
      <c r="C92" s="822" t="s">
        <v>2539</v>
      </c>
      <c r="D92" s="822" t="s">
        <v>2603</v>
      </c>
      <c r="E92" s="822" t="s">
        <v>2604</v>
      </c>
      <c r="F92" s="831">
        <v>20.700000000000003</v>
      </c>
      <c r="G92" s="831">
        <v>1356.27</v>
      </c>
      <c r="H92" s="831">
        <v>1.2908865940132301</v>
      </c>
      <c r="I92" s="831">
        <v>65.520289855072448</v>
      </c>
      <c r="J92" s="831">
        <v>17.799999999999997</v>
      </c>
      <c r="K92" s="831">
        <v>1050.6499999999999</v>
      </c>
      <c r="L92" s="831">
        <v>1</v>
      </c>
      <c r="M92" s="831">
        <v>59.025280898876403</v>
      </c>
      <c r="N92" s="831">
        <v>20.599999999999998</v>
      </c>
      <c r="O92" s="831">
        <v>1231.0000000000002</v>
      </c>
      <c r="P92" s="827">
        <v>1.1716556417455863</v>
      </c>
      <c r="Q92" s="832">
        <v>59.757281553398073</v>
      </c>
    </row>
    <row r="93" spans="1:17" ht="14.45" customHeight="1" x14ac:dyDescent="0.2">
      <c r="A93" s="821" t="s">
        <v>582</v>
      </c>
      <c r="B93" s="822" t="s">
        <v>2678</v>
      </c>
      <c r="C93" s="822" t="s">
        <v>2539</v>
      </c>
      <c r="D93" s="822" t="s">
        <v>2689</v>
      </c>
      <c r="E93" s="822" t="s">
        <v>2690</v>
      </c>
      <c r="F93" s="831">
        <v>0.6</v>
      </c>
      <c r="G93" s="831">
        <v>359.88</v>
      </c>
      <c r="H93" s="831"/>
      <c r="I93" s="831">
        <v>599.80000000000007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582</v>
      </c>
      <c r="B94" s="822" t="s">
        <v>2678</v>
      </c>
      <c r="C94" s="822" t="s">
        <v>2539</v>
      </c>
      <c r="D94" s="822" t="s">
        <v>2691</v>
      </c>
      <c r="E94" s="822"/>
      <c r="F94" s="831">
        <v>36.1</v>
      </c>
      <c r="G94" s="831">
        <v>3338.8799999999997</v>
      </c>
      <c r="H94" s="831"/>
      <c r="I94" s="831">
        <v>92.489750692520758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582</v>
      </c>
      <c r="B95" s="822" t="s">
        <v>2678</v>
      </c>
      <c r="C95" s="822" t="s">
        <v>2539</v>
      </c>
      <c r="D95" s="822" t="s">
        <v>2605</v>
      </c>
      <c r="E95" s="822" t="s">
        <v>2606</v>
      </c>
      <c r="F95" s="831">
        <v>7.7</v>
      </c>
      <c r="G95" s="831">
        <v>12564.860000000002</v>
      </c>
      <c r="H95" s="831">
        <v>0.67543278710379373</v>
      </c>
      <c r="I95" s="831">
        <v>1631.8000000000002</v>
      </c>
      <c r="J95" s="831">
        <v>11.399999999999999</v>
      </c>
      <c r="K95" s="831">
        <v>18602.68</v>
      </c>
      <c r="L95" s="831">
        <v>1</v>
      </c>
      <c r="M95" s="831">
        <v>1631.8140350877195</v>
      </c>
      <c r="N95" s="831">
        <v>2.2999999999999998</v>
      </c>
      <c r="O95" s="831">
        <v>3753.1400000000003</v>
      </c>
      <c r="P95" s="827">
        <v>0.20175265069334097</v>
      </c>
      <c r="Q95" s="832">
        <v>1631.8000000000002</v>
      </c>
    </row>
    <row r="96" spans="1:17" ht="14.45" customHeight="1" x14ac:dyDescent="0.2">
      <c r="A96" s="821" t="s">
        <v>582</v>
      </c>
      <c r="B96" s="822" t="s">
        <v>2678</v>
      </c>
      <c r="C96" s="822" t="s">
        <v>2539</v>
      </c>
      <c r="D96" s="822" t="s">
        <v>2607</v>
      </c>
      <c r="E96" s="822" t="s">
        <v>2608</v>
      </c>
      <c r="F96" s="831">
        <v>21.1</v>
      </c>
      <c r="G96" s="831">
        <v>2312.56</v>
      </c>
      <c r="H96" s="831">
        <v>1.5071428571428571</v>
      </c>
      <c r="I96" s="831">
        <v>109.6</v>
      </c>
      <c r="J96" s="831">
        <v>14</v>
      </c>
      <c r="K96" s="831">
        <v>1534.4</v>
      </c>
      <c r="L96" s="831">
        <v>1</v>
      </c>
      <c r="M96" s="831">
        <v>109.60000000000001</v>
      </c>
      <c r="N96" s="831"/>
      <c r="O96" s="831"/>
      <c r="P96" s="827"/>
      <c r="Q96" s="832"/>
    </row>
    <row r="97" spans="1:17" ht="14.45" customHeight="1" x14ac:dyDescent="0.2">
      <c r="A97" s="821" t="s">
        <v>582</v>
      </c>
      <c r="B97" s="822" t="s">
        <v>2678</v>
      </c>
      <c r="C97" s="822" t="s">
        <v>2539</v>
      </c>
      <c r="D97" s="822" t="s">
        <v>2692</v>
      </c>
      <c r="E97" s="822" t="s">
        <v>1061</v>
      </c>
      <c r="F97" s="831"/>
      <c r="G97" s="831"/>
      <c r="H97" s="831"/>
      <c r="I97" s="831"/>
      <c r="J97" s="831">
        <v>0.3</v>
      </c>
      <c r="K97" s="831">
        <v>44.55</v>
      </c>
      <c r="L97" s="831">
        <v>1</v>
      </c>
      <c r="M97" s="831">
        <v>148.5</v>
      </c>
      <c r="N97" s="831">
        <v>2.2000000000000002</v>
      </c>
      <c r="O97" s="831">
        <v>701.8</v>
      </c>
      <c r="P97" s="827">
        <v>15.753086419753087</v>
      </c>
      <c r="Q97" s="832">
        <v>318.99999999999994</v>
      </c>
    </row>
    <row r="98" spans="1:17" ht="14.45" customHeight="1" x14ac:dyDescent="0.2">
      <c r="A98" s="821" t="s">
        <v>582</v>
      </c>
      <c r="B98" s="822" t="s">
        <v>2678</v>
      </c>
      <c r="C98" s="822" t="s">
        <v>2539</v>
      </c>
      <c r="D98" s="822" t="s">
        <v>2693</v>
      </c>
      <c r="E98" s="822" t="s">
        <v>949</v>
      </c>
      <c r="F98" s="831">
        <v>2</v>
      </c>
      <c r="G98" s="831">
        <v>6345.56</v>
      </c>
      <c r="H98" s="831">
        <v>0.11907220073670011</v>
      </c>
      <c r="I98" s="831">
        <v>3172.78</v>
      </c>
      <c r="J98" s="831">
        <v>18</v>
      </c>
      <c r="K98" s="831">
        <v>53291.7</v>
      </c>
      <c r="L98" s="831">
        <v>1</v>
      </c>
      <c r="M98" s="831">
        <v>2960.6499999999996</v>
      </c>
      <c r="N98" s="831">
        <v>3</v>
      </c>
      <c r="O98" s="831">
        <v>9518.34</v>
      </c>
      <c r="P98" s="827">
        <v>0.17860830110505013</v>
      </c>
      <c r="Q98" s="832">
        <v>3172.78</v>
      </c>
    </row>
    <row r="99" spans="1:17" ht="14.45" customHeight="1" x14ac:dyDescent="0.2">
      <c r="A99" s="821" t="s">
        <v>582</v>
      </c>
      <c r="B99" s="822" t="s">
        <v>2678</v>
      </c>
      <c r="C99" s="822" t="s">
        <v>2539</v>
      </c>
      <c r="D99" s="822" t="s">
        <v>2613</v>
      </c>
      <c r="E99" s="822" t="s">
        <v>1010</v>
      </c>
      <c r="F99" s="831">
        <v>13</v>
      </c>
      <c r="G99" s="831">
        <v>854.75</v>
      </c>
      <c r="H99" s="831">
        <v>7.11935698817258</v>
      </c>
      <c r="I99" s="831">
        <v>65.75</v>
      </c>
      <c r="J99" s="831">
        <v>4</v>
      </c>
      <c r="K99" s="831">
        <v>120.06</v>
      </c>
      <c r="L99" s="831">
        <v>1</v>
      </c>
      <c r="M99" s="831">
        <v>30.015000000000001</v>
      </c>
      <c r="N99" s="831">
        <v>9</v>
      </c>
      <c r="O99" s="831">
        <v>265.23</v>
      </c>
      <c r="P99" s="827">
        <v>2.2091454272863569</v>
      </c>
      <c r="Q99" s="832">
        <v>29.470000000000002</v>
      </c>
    </row>
    <row r="100" spans="1:17" ht="14.45" customHeight="1" x14ac:dyDescent="0.2">
      <c r="A100" s="821" t="s">
        <v>582</v>
      </c>
      <c r="B100" s="822" t="s">
        <v>2678</v>
      </c>
      <c r="C100" s="822" t="s">
        <v>2539</v>
      </c>
      <c r="D100" s="822" t="s">
        <v>2694</v>
      </c>
      <c r="E100" s="822" t="s">
        <v>2695</v>
      </c>
      <c r="F100" s="831">
        <v>2</v>
      </c>
      <c r="G100" s="831">
        <v>1539.3600000000001</v>
      </c>
      <c r="H100" s="831">
        <v>3.8981007850088636</v>
      </c>
      <c r="I100" s="831">
        <v>769.68000000000006</v>
      </c>
      <c r="J100" s="831">
        <v>0.5</v>
      </c>
      <c r="K100" s="831">
        <v>394.9</v>
      </c>
      <c r="L100" s="831">
        <v>1</v>
      </c>
      <c r="M100" s="831">
        <v>789.8</v>
      </c>
      <c r="N100" s="831">
        <v>0.6</v>
      </c>
      <c r="O100" s="831">
        <v>473.88</v>
      </c>
      <c r="P100" s="827">
        <v>1.2</v>
      </c>
      <c r="Q100" s="832">
        <v>789.80000000000007</v>
      </c>
    </row>
    <row r="101" spans="1:17" ht="14.45" customHeight="1" x14ac:dyDescent="0.2">
      <c r="A101" s="821" t="s">
        <v>582</v>
      </c>
      <c r="B101" s="822" t="s">
        <v>2678</v>
      </c>
      <c r="C101" s="822" t="s">
        <v>2539</v>
      </c>
      <c r="D101" s="822" t="s">
        <v>2614</v>
      </c>
      <c r="E101" s="822" t="s">
        <v>1043</v>
      </c>
      <c r="F101" s="831">
        <v>0.4</v>
      </c>
      <c r="G101" s="831">
        <v>134.08000000000001</v>
      </c>
      <c r="H101" s="831">
        <v>0.93331477098705284</v>
      </c>
      <c r="I101" s="831">
        <v>335.2</v>
      </c>
      <c r="J101" s="831">
        <v>1</v>
      </c>
      <c r="K101" s="831">
        <v>143.66</v>
      </c>
      <c r="L101" s="831">
        <v>1</v>
      </c>
      <c r="M101" s="831">
        <v>143.66</v>
      </c>
      <c r="N101" s="831"/>
      <c r="O101" s="831"/>
      <c r="P101" s="827"/>
      <c r="Q101" s="832"/>
    </row>
    <row r="102" spans="1:17" ht="14.45" customHeight="1" x14ac:dyDescent="0.2">
      <c r="A102" s="821" t="s">
        <v>582</v>
      </c>
      <c r="B102" s="822" t="s">
        <v>2678</v>
      </c>
      <c r="C102" s="822" t="s">
        <v>2539</v>
      </c>
      <c r="D102" s="822" t="s">
        <v>2615</v>
      </c>
      <c r="E102" s="822" t="s">
        <v>1038</v>
      </c>
      <c r="F102" s="831">
        <v>3.6</v>
      </c>
      <c r="G102" s="831">
        <v>4485.05</v>
      </c>
      <c r="H102" s="831">
        <v>6.5112075723701412</v>
      </c>
      <c r="I102" s="831">
        <v>1245.8472222222222</v>
      </c>
      <c r="J102" s="831">
        <v>1.5</v>
      </c>
      <c r="K102" s="831">
        <v>688.81999999999994</v>
      </c>
      <c r="L102" s="831">
        <v>1</v>
      </c>
      <c r="M102" s="831">
        <v>459.21333333333331</v>
      </c>
      <c r="N102" s="831">
        <v>3</v>
      </c>
      <c r="O102" s="831">
        <v>5504.23</v>
      </c>
      <c r="P102" s="827">
        <v>7.9908103713597169</v>
      </c>
      <c r="Q102" s="832">
        <v>1834.7433333333331</v>
      </c>
    </row>
    <row r="103" spans="1:17" ht="14.45" customHeight="1" x14ac:dyDescent="0.2">
      <c r="A103" s="821" t="s">
        <v>582</v>
      </c>
      <c r="B103" s="822" t="s">
        <v>2678</v>
      </c>
      <c r="C103" s="822" t="s">
        <v>2539</v>
      </c>
      <c r="D103" s="822" t="s">
        <v>2696</v>
      </c>
      <c r="E103" s="822" t="s">
        <v>1046</v>
      </c>
      <c r="F103" s="831"/>
      <c r="G103" s="831"/>
      <c r="H103" s="831"/>
      <c r="I103" s="831"/>
      <c r="J103" s="831"/>
      <c r="K103" s="831"/>
      <c r="L103" s="831"/>
      <c r="M103" s="831"/>
      <c r="N103" s="831">
        <v>0.8</v>
      </c>
      <c r="O103" s="831">
        <v>2610.96</v>
      </c>
      <c r="P103" s="827"/>
      <c r="Q103" s="832">
        <v>3263.7</v>
      </c>
    </row>
    <row r="104" spans="1:17" ht="14.45" customHeight="1" x14ac:dyDescent="0.2">
      <c r="A104" s="821" t="s">
        <v>582</v>
      </c>
      <c r="B104" s="822" t="s">
        <v>2678</v>
      </c>
      <c r="C104" s="822" t="s">
        <v>2539</v>
      </c>
      <c r="D104" s="822" t="s">
        <v>2616</v>
      </c>
      <c r="E104" s="822" t="s">
        <v>1055</v>
      </c>
      <c r="F104" s="831">
        <v>4</v>
      </c>
      <c r="G104" s="831">
        <v>438.4</v>
      </c>
      <c r="H104" s="831">
        <v>1.1936072313430806</v>
      </c>
      <c r="I104" s="831">
        <v>109.6</v>
      </c>
      <c r="J104" s="831">
        <v>11</v>
      </c>
      <c r="K104" s="831">
        <v>367.28999999999996</v>
      </c>
      <c r="L104" s="831">
        <v>1</v>
      </c>
      <c r="M104" s="831">
        <v>33.389999999999993</v>
      </c>
      <c r="N104" s="831">
        <v>45</v>
      </c>
      <c r="O104" s="831">
        <v>1502.3400000000001</v>
      </c>
      <c r="P104" s="827">
        <v>4.0903373356203554</v>
      </c>
      <c r="Q104" s="832">
        <v>33.385333333333335</v>
      </c>
    </row>
    <row r="105" spans="1:17" ht="14.45" customHeight="1" x14ac:dyDescent="0.2">
      <c r="A105" s="821" t="s">
        <v>582</v>
      </c>
      <c r="B105" s="822" t="s">
        <v>2678</v>
      </c>
      <c r="C105" s="822" t="s">
        <v>2539</v>
      </c>
      <c r="D105" s="822" t="s">
        <v>2697</v>
      </c>
      <c r="E105" s="822" t="s">
        <v>2698</v>
      </c>
      <c r="F105" s="831"/>
      <c r="G105" s="831"/>
      <c r="H105" s="831"/>
      <c r="I105" s="831"/>
      <c r="J105" s="831">
        <v>0.89999999999999991</v>
      </c>
      <c r="K105" s="831">
        <v>663.51</v>
      </c>
      <c r="L105" s="831">
        <v>1</v>
      </c>
      <c r="M105" s="831">
        <v>737.23333333333335</v>
      </c>
      <c r="N105" s="831"/>
      <c r="O105" s="831"/>
      <c r="P105" s="827"/>
      <c r="Q105" s="832"/>
    </row>
    <row r="106" spans="1:17" ht="14.45" customHeight="1" x14ac:dyDescent="0.2">
      <c r="A106" s="821" t="s">
        <v>582</v>
      </c>
      <c r="B106" s="822" t="s">
        <v>2678</v>
      </c>
      <c r="C106" s="822" t="s">
        <v>2539</v>
      </c>
      <c r="D106" s="822" t="s">
        <v>2699</v>
      </c>
      <c r="E106" s="822" t="s">
        <v>2700</v>
      </c>
      <c r="F106" s="831"/>
      <c r="G106" s="831"/>
      <c r="H106" s="831"/>
      <c r="I106" s="831"/>
      <c r="J106" s="831">
        <v>2.4</v>
      </c>
      <c r="K106" s="831">
        <v>2600.52</v>
      </c>
      <c r="L106" s="831">
        <v>1</v>
      </c>
      <c r="M106" s="831">
        <v>1083.55</v>
      </c>
      <c r="N106" s="831">
        <v>0.4</v>
      </c>
      <c r="O106" s="831">
        <v>1305.48</v>
      </c>
      <c r="P106" s="827">
        <v>0.50200729084952245</v>
      </c>
      <c r="Q106" s="832">
        <v>3263.7</v>
      </c>
    </row>
    <row r="107" spans="1:17" ht="14.45" customHeight="1" x14ac:dyDescent="0.2">
      <c r="A107" s="821" t="s">
        <v>582</v>
      </c>
      <c r="B107" s="822" t="s">
        <v>2678</v>
      </c>
      <c r="C107" s="822" t="s">
        <v>2539</v>
      </c>
      <c r="D107" s="822" t="s">
        <v>2701</v>
      </c>
      <c r="E107" s="822" t="s">
        <v>2702</v>
      </c>
      <c r="F107" s="831">
        <v>3.61</v>
      </c>
      <c r="G107" s="831">
        <v>618701.28</v>
      </c>
      <c r="H107" s="831">
        <v>3.6100003395855587</v>
      </c>
      <c r="I107" s="831">
        <v>171385.39612188368</v>
      </c>
      <c r="J107" s="831">
        <v>1</v>
      </c>
      <c r="K107" s="831">
        <v>171385.38</v>
      </c>
      <c r="L107" s="831">
        <v>1</v>
      </c>
      <c r="M107" s="831">
        <v>171385.38</v>
      </c>
      <c r="N107" s="831">
        <v>0.2</v>
      </c>
      <c r="O107" s="831">
        <v>34277.08</v>
      </c>
      <c r="P107" s="827">
        <v>0.20000002333921366</v>
      </c>
      <c r="Q107" s="832">
        <v>171385.4</v>
      </c>
    </row>
    <row r="108" spans="1:17" ht="14.45" customHeight="1" x14ac:dyDescent="0.2">
      <c r="A108" s="821" t="s">
        <v>582</v>
      </c>
      <c r="B108" s="822" t="s">
        <v>2678</v>
      </c>
      <c r="C108" s="822" t="s">
        <v>2539</v>
      </c>
      <c r="D108" s="822" t="s">
        <v>2703</v>
      </c>
      <c r="E108" s="822" t="s">
        <v>956</v>
      </c>
      <c r="F108" s="831"/>
      <c r="G108" s="831"/>
      <c r="H108" s="831"/>
      <c r="I108" s="831"/>
      <c r="J108" s="831"/>
      <c r="K108" s="831"/>
      <c r="L108" s="831"/>
      <c r="M108" s="831"/>
      <c r="N108" s="831">
        <v>8</v>
      </c>
      <c r="O108" s="831">
        <v>739.92</v>
      </c>
      <c r="P108" s="827"/>
      <c r="Q108" s="832">
        <v>92.49</v>
      </c>
    </row>
    <row r="109" spans="1:17" ht="14.45" customHeight="1" x14ac:dyDescent="0.2">
      <c r="A109" s="821" t="s">
        <v>582</v>
      </c>
      <c r="B109" s="822" t="s">
        <v>2678</v>
      </c>
      <c r="C109" s="822" t="s">
        <v>2539</v>
      </c>
      <c r="D109" s="822" t="s">
        <v>2704</v>
      </c>
      <c r="E109" s="822" t="s">
        <v>698</v>
      </c>
      <c r="F109" s="831"/>
      <c r="G109" s="831"/>
      <c r="H109" s="831"/>
      <c r="I109" s="831"/>
      <c r="J109" s="831"/>
      <c r="K109" s="831"/>
      <c r="L109" s="831"/>
      <c r="M109" s="831"/>
      <c r="N109" s="831">
        <v>2.6999999999999997</v>
      </c>
      <c r="O109" s="831">
        <v>2227.77</v>
      </c>
      <c r="P109" s="827"/>
      <c r="Q109" s="832">
        <v>825.1</v>
      </c>
    </row>
    <row r="110" spans="1:17" ht="14.45" customHeight="1" x14ac:dyDescent="0.2">
      <c r="A110" s="821" t="s">
        <v>582</v>
      </c>
      <c r="B110" s="822" t="s">
        <v>2678</v>
      </c>
      <c r="C110" s="822" t="s">
        <v>2539</v>
      </c>
      <c r="D110" s="822" t="s">
        <v>2705</v>
      </c>
      <c r="E110" s="822" t="s">
        <v>698</v>
      </c>
      <c r="F110" s="831"/>
      <c r="G110" s="831"/>
      <c r="H110" s="831"/>
      <c r="I110" s="831"/>
      <c r="J110" s="831"/>
      <c r="K110" s="831"/>
      <c r="L110" s="831"/>
      <c r="M110" s="831"/>
      <c r="N110" s="831">
        <v>0.4</v>
      </c>
      <c r="O110" s="831">
        <v>198.12</v>
      </c>
      <c r="P110" s="827"/>
      <c r="Q110" s="832">
        <v>495.3</v>
      </c>
    </row>
    <row r="111" spans="1:17" ht="14.45" customHeight="1" x14ac:dyDescent="0.2">
      <c r="A111" s="821" t="s">
        <v>582</v>
      </c>
      <c r="B111" s="822" t="s">
        <v>2678</v>
      </c>
      <c r="C111" s="822" t="s">
        <v>2539</v>
      </c>
      <c r="D111" s="822" t="s">
        <v>2706</v>
      </c>
      <c r="E111" s="822" t="s">
        <v>781</v>
      </c>
      <c r="F111" s="831"/>
      <c r="G111" s="831"/>
      <c r="H111" s="831"/>
      <c r="I111" s="831"/>
      <c r="J111" s="831"/>
      <c r="K111" s="831"/>
      <c r="L111" s="831"/>
      <c r="M111" s="831"/>
      <c r="N111" s="831">
        <v>0.4</v>
      </c>
      <c r="O111" s="831">
        <v>513.94000000000005</v>
      </c>
      <c r="P111" s="827"/>
      <c r="Q111" s="832">
        <v>1284.8500000000001</v>
      </c>
    </row>
    <row r="112" spans="1:17" ht="14.45" customHeight="1" x14ac:dyDescent="0.2">
      <c r="A112" s="821" t="s">
        <v>582</v>
      </c>
      <c r="B112" s="822" t="s">
        <v>2678</v>
      </c>
      <c r="C112" s="822" t="s">
        <v>2539</v>
      </c>
      <c r="D112" s="822" t="s">
        <v>2707</v>
      </c>
      <c r="E112" s="822" t="s">
        <v>947</v>
      </c>
      <c r="F112" s="831"/>
      <c r="G112" s="831"/>
      <c r="H112" s="831"/>
      <c r="I112" s="831"/>
      <c r="J112" s="831"/>
      <c r="K112" s="831"/>
      <c r="L112" s="831"/>
      <c r="M112" s="831"/>
      <c r="N112" s="831">
        <v>4</v>
      </c>
      <c r="O112" s="831">
        <v>514.96</v>
      </c>
      <c r="P112" s="827"/>
      <c r="Q112" s="832">
        <v>128.74</v>
      </c>
    </row>
    <row r="113" spans="1:17" ht="14.45" customHeight="1" x14ac:dyDescent="0.2">
      <c r="A113" s="821" t="s">
        <v>582</v>
      </c>
      <c r="B113" s="822" t="s">
        <v>2678</v>
      </c>
      <c r="C113" s="822" t="s">
        <v>2539</v>
      </c>
      <c r="D113" s="822" t="s">
        <v>2708</v>
      </c>
      <c r="E113" s="822"/>
      <c r="F113" s="831">
        <v>1</v>
      </c>
      <c r="G113" s="831">
        <v>17259.66</v>
      </c>
      <c r="H113" s="831"/>
      <c r="I113" s="831">
        <v>17259.66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582</v>
      </c>
      <c r="B114" s="822" t="s">
        <v>2678</v>
      </c>
      <c r="C114" s="822" t="s">
        <v>2539</v>
      </c>
      <c r="D114" s="822" t="s">
        <v>2709</v>
      </c>
      <c r="E114" s="822" t="s">
        <v>947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643.67999999999995</v>
      </c>
      <c r="P114" s="827"/>
      <c r="Q114" s="832">
        <v>643.67999999999995</v>
      </c>
    </row>
    <row r="115" spans="1:17" ht="14.45" customHeight="1" x14ac:dyDescent="0.2">
      <c r="A115" s="821" t="s">
        <v>582</v>
      </c>
      <c r="B115" s="822" t="s">
        <v>2678</v>
      </c>
      <c r="C115" s="822" t="s">
        <v>2544</v>
      </c>
      <c r="D115" s="822" t="s">
        <v>2710</v>
      </c>
      <c r="E115" s="822" t="s">
        <v>2711</v>
      </c>
      <c r="F115" s="831">
        <v>1</v>
      </c>
      <c r="G115" s="831">
        <v>2177.8000000000002</v>
      </c>
      <c r="H115" s="831"/>
      <c r="I115" s="831">
        <v>2177.8000000000002</v>
      </c>
      <c r="J115" s="831"/>
      <c r="K115" s="831"/>
      <c r="L115" s="831"/>
      <c r="M115" s="831"/>
      <c r="N115" s="831">
        <v>3</v>
      </c>
      <c r="O115" s="831">
        <v>6653.1900000000005</v>
      </c>
      <c r="P115" s="827"/>
      <c r="Q115" s="832">
        <v>2217.73</v>
      </c>
    </row>
    <row r="116" spans="1:17" ht="14.45" customHeight="1" x14ac:dyDescent="0.2">
      <c r="A116" s="821" t="s">
        <v>582</v>
      </c>
      <c r="B116" s="822" t="s">
        <v>2678</v>
      </c>
      <c r="C116" s="822" t="s">
        <v>2544</v>
      </c>
      <c r="D116" s="822" t="s">
        <v>2619</v>
      </c>
      <c r="E116" s="822" t="s">
        <v>2546</v>
      </c>
      <c r="F116" s="831">
        <v>4</v>
      </c>
      <c r="G116" s="831">
        <v>10564.6</v>
      </c>
      <c r="H116" s="831"/>
      <c r="I116" s="831">
        <v>2641.15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582</v>
      </c>
      <c r="B117" s="822" t="s">
        <v>2678</v>
      </c>
      <c r="C117" s="822" t="s">
        <v>2544</v>
      </c>
      <c r="D117" s="822" t="s">
        <v>2545</v>
      </c>
      <c r="E117" s="822" t="s">
        <v>2546</v>
      </c>
      <c r="F117" s="831">
        <v>68</v>
      </c>
      <c r="G117" s="831">
        <v>113339.73999999999</v>
      </c>
      <c r="H117" s="831">
        <v>0.82371505353251651</v>
      </c>
      <c r="I117" s="831">
        <v>1666.7608823529411</v>
      </c>
      <c r="J117" s="831">
        <v>82.1</v>
      </c>
      <c r="K117" s="831">
        <v>137595.81000000003</v>
      </c>
      <c r="L117" s="831">
        <v>1</v>
      </c>
      <c r="M117" s="831">
        <v>1675.9538367844098</v>
      </c>
      <c r="N117" s="831">
        <v>47.1</v>
      </c>
      <c r="O117" s="831">
        <v>79989.389999999985</v>
      </c>
      <c r="P117" s="827">
        <v>0.58133594329652893</v>
      </c>
      <c r="Q117" s="832">
        <v>1698.2885350318468</v>
      </c>
    </row>
    <row r="118" spans="1:17" ht="14.45" customHeight="1" x14ac:dyDescent="0.2">
      <c r="A118" s="821" t="s">
        <v>582</v>
      </c>
      <c r="B118" s="822" t="s">
        <v>2678</v>
      </c>
      <c r="C118" s="822" t="s">
        <v>2544</v>
      </c>
      <c r="D118" s="822" t="s">
        <v>2620</v>
      </c>
      <c r="E118" s="822" t="s">
        <v>2621</v>
      </c>
      <c r="F118" s="831">
        <v>10</v>
      </c>
      <c r="G118" s="831">
        <v>103340</v>
      </c>
      <c r="H118" s="831">
        <v>0.55487727676069365</v>
      </c>
      <c r="I118" s="831">
        <v>10334</v>
      </c>
      <c r="J118" s="831">
        <v>18</v>
      </c>
      <c r="K118" s="831">
        <v>186239.38</v>
      </c>
      <c r="L118" s="831">
        <v>1</v>
      </c>
      <c r="M118" s="831">
        <v>10346.632222222222</v>
      </c>
      <c r="N118" s="831">
        <v>6</v>
      </c>
      <c r="O118" s="831">
        <v>62437.86</v>
      </c>
      <c r="P118" s="827">
        <v>0.33525594855395247</v>
      </c>
      <c r="Q118" s="832">
        <v>10406.31</v>
      </c>
    </row>
    <row r="119" spans="1:17" ht="14.45" customHeight="1" x14ac:dyDescent="0.2">
      <c r="A119" s="821" t="s">
        <v>582</v>
      </c>
      <c r="B119" s="822" t="s">
        <v>2678</v>
      </c>
      <c r="C119" s="822" t="s">
        <v>2544</v>
      </c>
      <c r="D119" s="822" t="s">
        <v>2622</v>
      </c>
      <c r="E119" s="822" t="s">
        <v>2621</v>
      </c>
      <c r="F119" s="831">
        <v>6</v>
      </c>
      <c r="G119" s="831">
        <v>24710.38</v>
      </c>
      <c r="H119" s="831">
        <v>0.46106874502040357</v>
      </c>
      <c r="I119" s="831">
        <v>4118.3966666666665</v>
      </c>
      <c r="J119" s="831">
        <v>13</v>
      </c>
      <c r="K119" s="831">
        <v>53593.7</v>
      </c>
      <c r="L119" s="831">
        <v>1</v>
      </c>
      <c r="M119" s="831">
        <v>4122.5923076923073</v>
      </c>
      <c r="N119" s="831">
        <v>2</v>
      </c>
      <c r="O119" s="831">
        <v>8246.14</v>
      </c>
      <c r="P119" s="827">
        <v>0.15386398028126441</v>
      </c>
      <c r="Q119" s="832">
        <v>4123.07</v>
      </c>
    </row>
    <row r="120" spans="1:17" ht="14.45" customHeight="1" x14ac:dyDescent="0.2">
      <c r="A120" s="821" t="s">
        <v>582</v>
      </c>
      <c r="B120" s="822" t="s">
        <v>2678</v>
      </c>
      <c r="C120" s="822" t="s">
        <v>2544</v>
      </c>
      <c r="D120" s="822" t="s">
        <v>2712</v>
      </c>
      <c r="E120" s="822" t="s">
        <v>2713</v>
      </c>
      <c r="F120" s="831">
        <v>18</v>
      </c>
      <c r="G120" s="831">
        <v>21885.420000000002</v>
      </c>
      <c r="H120" s="831">
        <v>0.43485894328820979</v>
      </c>
      <c r="I120" s="831">
        <v>1215.8566666666668</v>
      </c>
      <c r="J120" s="831">
        <v>41</v>
      </c>
      <c r="K120" s="831">
        <v>50327.62999999999</v>
      </c>
      <c r="L120" s="831">
        <v>1</v>
      </c>
      <c r="M120" s="831">
        <v>1227.5031707317071</v>
      </c>
      <c r="N120" s="831">
        <v>15</v>
      </c>
      <c r="O120" s="831">
        <v>18698.429999999997</v>
      </c>
      <c r="P120" s="827">
        <v>0.37153408574971641</v>
      </c>
      <c r="Q120" s="832">
        <v>1246.5619999999997</v>
      </c>
    </row>
    <row r="121" spans="1:17" ht="14.45" customHeight="1" x14ac:dyDescent="0.2">
      <c r="A121" s="821" t="s">
        <v>582</v>
      </c>
      <c r="B121" s="822" t="s">
        <v>2678</v>
      </c>
      <c r="C121" s="822" t="s">
        <v>2544</v>
      </c>
      <c r="D121" s="822" t="s">
        <v>2547</v>
      </c>
      <c r="E121" s="822" t="s">
        <v>2548</v>
      </c>
      <c r="F121" s="831">
        <v>85</v>
      </c>
      <c r="G121" s="831">
        <v>21042.149999999998</v>
      </c>
      <c r="H121" s="831">
        <v>0.75839701919874736</v>
      </c>
      <c r="I121" s="831">
        <v>247.55470588235292</v>
      </c>
      <c r="J121" s="831">
        <v>111</v>
      </c>
      <c r="K121" s="831">
        <v>27745.56</v>
      </c>
      <c r="L121" s="831">
        <v>1</v>
      </c>
      <c r="M121" s="831">
        <v>249.96</v>
      </c>
      <c r="N121" s="831">
        <v>56</v>
      </c>
      <c r="O121" s="831">
        <v>14158.759999999998</v>
      </c>
      <c r="P121" s="827">
        <v>0.51030723474314443</v>
      </c>
      <c r="Q121" s="832">
        <v>252.83499999999998</v>
      </c>
    </row>
    <row r="122" spans="1:17" ht="14.45" customHeight="1" x14ac:dyDescent="0.2">
      <c r="A122" s="821" t="s">
        <v>582</v>
      </c>
      <c r="B122" s="822" t="s">
        <v>2678</v>
      </c>
      <c r="C122" s="822" t="s">
        <v>2623</v>
      </c>
      <c r="D122" s="822" t="s">
        <v>2714</v>
      </c>
      <c r="E122" s="822" t="s">
        <v>2715</v>
      </c>
      <c r="F122" s="831">
        <v>2</v>
      </c>
      <c r="G122" s="831">
        <v>7851.26</v>
      </c>
      <c r="H122" s="831"/>
      <c r="I122" s="831">
        <v>3925.63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582</v>
      </c>
      <c r="B123" s="822" t="s">
        <v>2678</v>
      </c>
      <c r="C123" s="822" t="s">
        <v>2623</v>
      </c>
      <c r="D123" s="822" t="s">
        <v>2716</v>
      </c>
      <c r="E123" s="822" t="s">
        <v>2717</v>
      </c>
      <c r="F123" s="831">
        <v>3</v>
      </c>
      <c r="G123" s="831">
        <v>15669.9</v>
      </c>
      <c r="H123" s="831"/>
      <c r="I123" s="831">
        <v>5223.3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582</v>
      </c>
      <c r="B124" s="822" t="s">
        <v>2678</v>
      </c>
      <c r="C124" s="822" t="s">
        <v>2623</v>
      </c>
      <c r="D124" s="822" t="s">
        <v>2718</v>
      </c>
      <c r="E124" s="822" t="s">
        <v>2719</v>
      </c>
      <c r="F124" s="831">
        <v>1</v>
      </c>
      <c r="G124" s="831">
        <v>10478</v>
      </c>
      <c r="H124" s="831">
        <v>0.5</v>
      </c>
      <c r="I124" s="831">
        <v>10478</v>
      </c>
      <c r="J124" s="831">
        <v>2</v>
      </c>
      <c r="K124" s="831">
        <v>20956</v>
      </c>
      <c r="L124" s="831">
        <v>1</v>
      </c>
      <c r="M124" s="831">
        <v>10478</v>
      </c>
      <c r="N124" s="831">
        <v>1</v>
      </c>
      <c r="O124" s="831">
        <v>10478</v>
      </c>
      <c r="P124" s="827">
        <v>0.5</v>
      </c>
      <c r="Q124" s="832">
        <v>10478</v>
      </c>
    </row>
    <row r="125" spans="1:17" ht="14.45" customHeight="1" x14ac:dyDescent="0.2">
      <c r="A125" s="821" t="s">
        <v>582</v>
      </c>
      <c r="B125" s="822" t="s">
        <v>2678</v>
      </c>
      <c r="C125" s="822" t="s">
        <v>2623</v>
      </c>
      <c r="D125" s="822" t="s">
        <v>2720</v>
      </c>
      <c r="E125" s="822" t="s">
        <v>2721</v>
      </c>
      <c r="F125" s="831"/>
      <c r="G125" s="831"/>
      <c r="H125" s="831"/>
      <c r="I125" s="831"/>
      <c r="J125" s="831">
        <v>2</v>
      </c>
      <c r="K125" s="831">
        <v>123840</v>
      </c>
      <c r="L125" s="831">
        <v>1</v>
      </c>
      <c r="M125" s="831">
        <v>61920</v>
      </c>
      <c r="N125" s="831"/>
      <c r="O125" s="831"/>
      <c r="P125" s="827"/>
      <c r="Q125" s="832"/>
    </row>
    <row r="126" spans="1:17" ht="14.45" customHeight="1" x14ac:dyDescent="0.2">
      <c r="A126" s="821" t="s">
        <v>582</v>
      </c>
      <c r="B126" s="822" t="s">
        <v>2678</v>
      </c>
      <c r="C126" s="822" t="s">
        <v>2623</v>
      </c>
      <c r="D126" s="822" t="s">
        <v>2722</v>
      </c>
      <c r="E126" s="822" t="s">
        <v>2723</v>
      </c>
      <c r="F126" s="831"/>
      <c r="G126" s="831"/>
      <c r="H126" s="831"/>
      <c r="I126" s="831"/>
      <c r="J126" s="831"/>
      <c r="K126" s="831"/>
      <c r="L126" s="831"/>
      <c r="M126" s="831"/>
      <c r="N126" s="831">
        <v>2</v>
      </c>
      <c r="O126" s="831">
        <v>1568.16</v>
      </c>
      <c r="P126" s="827"/>
      <c r="Q126" s="832">
        <v>784.08</v>
      </c>
    </row>
    <row r="127" spans="1:17" ht="14.45" customHeight="1" x14ac:dyDescent="0.2">
      <c r="A127" s="821" t="s">
        <v>582</v>
      </c>
      <c r="B127" s="822" t="s">
        <v>2678</v>
      </c>
      <c r="C127" s="822" t="s">
        <v>2623</v>
      </c>
      <c r="D127" s="822" t="s">
        <v>2724</v>
      </c>
      <c r="E127" s="822" t="s">
        <v>2725</v>
      </c>
      <c r="F127" s="831"/>
      <c r="G127" s="831"/>
      <c r="H127" s="831"/>
      <c r="I127" s="831"/>
      <c r="J127" s="831"/>
      <c r="K127" s="831"/>
      <c r="L127" s="831"/>
      <c r="M127" s="831"/>
      <c r="N127" s="831">
        <v>2</v>
      </c>
      <c r="O127" s="831">
        <v>2622.99</v>
      </c>
      <c r="P127" s="827"/>
      <c r="Q127" s="832">
        <v>1311.4949999999999</v>
      </c>
    </row>
    <row r="128" spans="1:17" ht="14.45" customHeight="1" x14ac:dyDescent="0.2">
      <c r="A128" s="821" t="s">
        <v>582</v>
      </c>
      <c r="B128" s="822" t="s">
        <v>2678</v>
      </c>
      <c r="C128" s="822" t="s">
        <v>2623</v>
      </c>
      <c r="D128" s="822" t="s">
        <v>2726</v>
      </c>
      <c r="E128" s="822" t="s">
        <v>2727</v>
      </c>
      <c r="F128" s="831">
        <v>1</v>
      </c>
      <c r="G128" s="831">
        <v>6133.4</v>
      </c>
      <c r="H128" s="831"/>
      <c r="I128" s="831">
        <v>6133.4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582</v>
      </c>
      <c r="B129" s="822" t="s">
        <v>2678</v>
      </c>
      <c r="C129" s="822" t="s">
        <v>2623</v>
      </c>
      <c r="D129" s="822" t="s">
        <v>2728</v>
      </c>
      <c r="E129" s="822" t="s">
        <v>798</v>
      </c>
      <c r="F129" s="831"/>
      <c r="G129" s="831"/>
      <c r="H129" s="831"/>
      <c r="I129" s="831"/>
      <c r="J129" s="831"/>
      <c r="K129" s="831"/>
      <c r="L129" s="831"/>
      <c r="M129" s="831"/>
      <c r="N129" s="831">
        <v>7</v>
      </c>
      <c r="O129" s="831">
        <v>6930</v>
      </c>
      <c r="P129" s="827"/>
      <c r="Q129" s="832">
        <v>990</v>
      </c>
    </row>
    <row r="130" spans="1:17" ht="14.45" customHeight="1" x14ac:dyDescent="0.2">
      <c r="A130" s="821" t="s">
        <v>582</v>
      </c>
      <c r="B130" s="822" t="s">
        <v>2678</v>
      </c>
      <c r="C130" s="822" t="s">
        <v>2549</v>
      </c>
      <c r="D130" s="822" t="s">
        <v>2630</v>
      </c>
      <c r="E130" s="822" t="s">
        <v>2631</v>
      </c>
      <c r="F130" s="831">
        <v>293</v>
      </c>
      <c r="G130" s="831">
        <v>52154</v>
      </c>
      <c r="H130" s="831">
        <v>0.90044889502762426</v>
      </c>
      <c r="I130" s="831">
        <v>178</v>
      </c>
      <c r="J130" s="831">
        <v>320</v>
      </c>
      <c r="K130" s="831">
        <v>57920</v>
      </c>
      <c r="L130" s="831">
        <v>1</v>
      </c>
      <c r="M130" s="831">
        <v>181</v>
      </c>
      <c r="N130" s="831">
        <v>343</v>
      </c>
      <c r="O130" s="831">
        <v>69273</v>
      </c>
      <c r="P130" s="827">
        <v>1.1960117403314916</v>
      </c>
      <c r="Q130" s="832">
        <v>201.96209912536443</v>
      </c>
    </row>
    <row r="131" spans="1:17" ht="14.45" customHeight="1" x14ac:dyDescent="0.2">
      <c r="A131" s="821" t="s">
        <v>582</v>
      </c>
      <c r="B131" s="822" t="s">
        <v>2678</v>
      </c>
      <c r="C131" s="822" t="s">
        <v>2549</v>
      </c>
      <c r="D131" s="822" t="s">
        <v>2729</v>
      </c>
      <c r="E131" s="822" t="s">
        <v>2730</v>
      </c>
      <c r="F131" s="831">
        <v>205</v>
      </c>
      <c r="G131" s="831">
        <v>5937825</v>
      </c>
      <c r="H131" s="831">
        <v>1.3137955250867555</v>
      </c>
      <c r="I131" s="831">
        <v>28965</v>
      </c>
      <c r="J131" s="831">
        <v>156</v>
      </c>
      <c r="K131" s="831">
        <v>4519596</v>
      </c>
      <c r="L131" s="831">
        <v>1</v>
      </c>
      <c r="M131" s="831">
        <v>28971.76923076923</v>
      </c>
      <c r="N131" s="831">
        <v>127</v>
      </c>
      <c r="O131" s="831">
        <v>3679817</v>
      </c>
      <c r="P131" s="827">
        <v>0.81419157818530685</v>
      </c>
      <c r="Q131" s="832">
        <v>28974.937007874014</v>
      </c>
    </row>
    <row r="132" spans="1:17" ht="14.45" customHeight="1" x14ac:dyDescent="0.2">
      <c r="A132" s="821" t="s">
        <v>582</v>
      </c>
      <c r="B132" s="822" t="s">
        <v>2678</v>
      </c>
      <c r="C132" s="822" t="s">
        <v>2549</v>
      </c>
      <c r="D132" s="822" t="s">
        <v>2731</v>
      </c>
      <c r="E132" s="822" t="s">
        <v>2732</v>
      </c>
      <c r="F132" s="831">
        <v>510</v>
      </c>
      <c r="G132" s="831">
        <v>6972720</v>
      </c>
      <c r="H132" s="831">
        <v>0.88656992880200303</v>
      </c>
      <c r="I132" s="831">
        <v>13672</v>
      </c>
      <c r="J132" s="831">
        <v>575</v>
      </c>
      <c r="K132" s="831">
        <v>7864828</v>
      </c>
      <c r="L132" s="831">
        <v>1</v>
      </c>
      <c r="M132" s="831">
        <v>13677.961739130435</v>
      </c>
      <c r="N132" s="831">
        <v>549</v>
      </c>
      <c r="O132" s="831">
        <v>7511392</v>
      </c>
      <c r="P132" s="827">
        <v>0.95506119142084223</v>
      </c>
      <c r="Q132" s="832">
        <v>13681.952641165755</v>
      </c>
    </row>
    <row r="133" spans="1:17" ht="14.45" customHeight="1" x14ac:dyDescent="0.2">
      <c r="A133" s="821" t="s">
        <v>582</v>
      </c>
      <c r="B133" s="822" t="s">
        <v>2678</v>
      </c>
      <c r="C133" s="822" t="s">
        <v>2549</v>
      </c>
      <c r="D133" s="822" t="s">
        <v>2733</v>
      </c>
      <c r="E133" s="822" t="s">
        <v>2734</v>
      </c>
      <c r="F133" s="831"/>
      <c r="G133" s="831"/>
      <c r="H133" s="831"/>
      <c r="I133" s="831"/>
      <c r="J133" s="831">
        <v>2</v>
      </c>
      <c r="K133" s="831">
        <v>5572</v>
      </c>
      <c r="L133" s="831">
        <v>1</v>
      </c>
      <c r="M133" s="831">
        <v>2786</v>
      </c>
      <c r="N133" s="831">
        <v>2</v>
      </c>
      <c r="O133" s="831">
        <v>5592</v>
      </c>
      <c r="P133" s="827">
        <v>1.003589375448672</v>
      </c>
      <c r="Q133" s="832">
        <v>2796</v>
      </c>
    </row>
    <row r="134" spans="1:17" ht="14.45" customHeight="1" x14ac:dyDescent="0.2">
      <c r="A134" s="821" t="s">
        <v>582</v>
      </c>
      <c r="B134" s="822" t="s">
        <v>2678</v>
      </c>
      <c r="C134" s="822" t="s">
        <v>2549</v>
      </c>
      <c r="D134" s="822" t="s">
        <v>2735</v>
      </c>
      <c r="E134" s="822" t="s">
        <v>2736</v>
      </c>
      <c r="F134" s="831"/>
      <c r="G134" s="831"/>
      <c r="H134" s="831"/>
      <c r="I134" s="831"/>
      <c r="J134" s="831">
        <v>1</v>
      </c>
      <c r="K134" s="831">
        <v>6207</v>
      </c>
      <c r="L134" s="831">
        <v>1</v>
      </c>
      <c r="M134" s="831">
        <v>6207</v>
      </c>
      <c r="N134" s="831"/>
      <c r="O134" s="831"/>
      <c r="P134" s="827"/>
      <c r="Q134" s="832"/>
    </row>
    <row r="135" spans="1:17" ht="14.45" customHeight="1" x14ac:dyDescent="0.2">
      <c r="A135" s="821" t="s">
        <v>582</v>
      </c>
      <c r="B135" s="822" t="s">
        <v>2678</v>
      </c>
      <c r="C135" s="822" t="s">
        <v>2549</v>
      </c>
      <c r="D135" s="822" t="s">
        <v>2737</v>
      </c>
      <c r="E135" s="822" t="s">
        <v>2738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5148</v>
      </c>
      <c r="P135" s="827"/>
      <c r="Q135" s="832">
        <v>5148</v>
      </c>
    </row>
    <row r="136" spans="1:17" ht="14.45" customHeight="1" x14ac:dyDescent="0.2">
      <c r="A136" s="821" t="s">
        <v>582</v>
      </c>
      <c r="B136" s="822" t="s">
        <v>2678</v>
      </c>
      <c r="C136" s="822" t="s">
        <v>2549</v>
      </c>
      <c r="D136" s="822" t="s">
        <v>2739</v>
      </c>
      <c r="E136" s="822" t="s">
        <v>2740</v>
      </c>
      <c r="F136" s="831">
        <v>1</v>
      </c>
      <c r="G136" s="831">
        <v>2353</v>
      </c>
      <c r="H136" s="831">
        <v>0.49662304769945126</v>
      </c>
      <c r="I136" s="831">
        <v>2353</v>
      </c>
      <c r="J136" s="831">
        <v>2</v>
      </c>
      <c r="K136" s="831">
        <v>4738</v>
      </c>
      <c r="L136" s="831">
        <v>1</v>
      </c>
      <c r="M136" s="831">
        <v>2369</v>
      </c>
      <c r="N136" s="831"/>
      <c r="O136" s="831"/>
      <c r="P136" s="827"/>
      <c r="Q136" s="832"/>
    </row>
    <row r="137" spans="1:17" ht="14.45" customHeight="1" x14ac:dyDescent="0.2">
      <c r="A137" s="821" t="s">
        <v>582</v>
      </c>
      <c r="B137" s="822" t="s">
        <v>2678</v>
      </c>
      <c r="C137" s="822" t="s">
        <v>2549</v>
      </c>
      <c r="D137" s="822" t="s">
        <v>2636</v>
      </c>
      <c r="E137" s="822" t="s">
        <v>2637</v>
      </c>
      <c r="F137" s="831">
        <v>1</v>
      </c>
      <c r="G137" s="831">
        <v>5243</v>
      </c>
      <c r="H137" s="831"/>
      <c r="I137" s="831">
        <v>5243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582</v>
      </c>
      <c r="B138" s="822" t="s">
        <v>2678</v>
      </c>
      <c r="C138" s="822" t="s">
        <v>2549</v>
      </c>
      <c r="D138" s="822" t="s">
        <v>2638</v>
      </c>
      <c r="E138" s="822" t="s">
        <v>2639</v>
      </c>
      <c r="F138" s="831">
        <v>0</v>
      </c>
      <c r="G138" s="831">
        <v>0</v>
      </c>
      <c r="H138" s="831"/>
      <c r="I138" s="831"/>
      <c r="J138" s="831">
        <v>0</v>
      </c>
      <c r="K138" s="831">
        <v>0</v>
      </c>
      <c r="L138" s="831"/>
      <c r="M138" s="831"/>
      <c r="N138" s="831">
        <v>0</v>
      </c>
      <c r="O138" s="831">
        <v>0</v>
      </c>
      <c r="P138" s="827"/>
      <c r="Q138" s="832"/>
    </row>
    <row r="139" spans="1:17" ht="14.45" customHeight="1" x14ac:dyDescent="0.2">
      <c r="A139" s="821" t="s">
        <v>582</v>
      </c>
      <c r="B139" s="822" t="s">
        <v>2678</v>
      </c>
      <c r="C139" s="822" t="s">
        <v>2549</v>
      </c>
      <c r="D139" s="822" t="s">
        <v>2640</v>
      </c>
      <c r="E139" s="822" t="s">
        <v>2641</v>
      </c>
      <c r="F139" s="831">
        <v>1964</v>
      </c>
      <c r="G139" s="831">
        <v>0</v>
      </c>
      <c r="H139" s="831"/>
      <c r="I139" s="831">
        <v>0</v>
      </c>
      <c r="J139" s="831">
        <v>1338</v>
      </c>
      <c r="K139" s="831">
        <v>0</v>
      </c>
      <c r="L139" s="831"/>
      <c r="M139" s="831">
        <v>0</v>
      </c>
      <c r="N139" s="831">
        <v>1460</v>
      </c>
      <c r="O139" s="831">
        <v>0</v>
      </c>
      <c r="P139" s="827"/>
      <c r="Q139" s="832">
        <v>0</v>
      </c>
    </row>
    <row r="140" spans="1:17" ht="14.45" customHeight="1" x14ac:dyDescent="0.2">
      <c r="A140" s="821" t="s">
        <v>582</v>
      </c>
      <c r="B140" s="822" t="s">
        <v>2678</v>
      </c>
      <c r="C140" s="822" t="s">
        <v>2549</v>
      </c>
      <c r="D140" s="822" t="s">
        <v>2741</v>
      </c>
      <c r="E140" s="822" t="s">
        <v>2742</v>
      </c>
      <c r="F140" s="831"/>
      <c r="G140" s="831"/>
      <c r="H140" s="831"/>
      <c r="I140" s="831"/>
      <c r="J140" s="831">
        <v>14</v>
      </c>
      <c r="K140" s="831">
        <v>0</v>
      </c>
      <c r="L140" s="831"/>
      <c r="M140" s="831">
        <v>0</v>
      </c>
      <c r="N140" s="831">
        <v>17</v>
      </c>
      <c r="O140" s="831">
        <v>0</v>
      </c>
      <c r="P140" s="827"/>
      <c r="Q140" s="832">
        <v>0</v>
      </c>
    </row>
    <row r="141" spans="1:17" ht="14.45" customHeight="1" x14ac:dyDescent="0.2">
      <c r="A141" s="821" t="s">
        <v>582</v>
      </c>
      <c r="B141" s="822" t="s">
        <v>2678</v>
      </c>
      <c r="C141" s="822" t="s">
        <v>2549</v>
      </c>
      <c r="D141" s="822" t="s">
        <v>2743</v>
      </c>
      <c r="E141" s="822" t="s">
        <v>2744</v>
      </c>
      <c r="F141" s="831"/>
      <c r="G141" s="831"/>
      <c r="H141" s="831"/>
      <c r="I141" s="831"/>
      <c r="J141" s="831">
        <v>23</v>
      </c>
      <c r="K141" s="831">
        <v>0</v>
      </c>
      <c r="L141" s="831"/>
      <c r="M141" s="831">
        <v>0</v>
      </c>
      <c r="N141" s="831">
        <v>21</v>
      </c>
      <c r="O141" s="831">
        <v>0</v>
      </c>
      <c r="P141" s="827"/>
      <c r="Q141" s="832">
        <v>0</v>
      </c>
    </row>
    <row r="142" spans="1:17" ht="14.45" customHeight="1" x14ac:dyDescent="0.2">
      <c r="A142" s="821" t="s">
        <v>582</v>
      </c>
      <c r="B142" s="822" t="s">
        <v>2678</v>
      </c>
      <c r="C142" s="822" t="s">
        <v>2549</v>
      </c>
      <c r="D142" s="822" t="s">
        <v>2642</v>
      </c>
      <c r="E142" s="822" t="s">
        <v>2643</v>
      </c>
      <c r="F142" s="831">
        <v>40</v>
      </c>
      <c r="G142" s="831">
        <v>0</v>
      </c>
      <c r="H142" s="831"/>
      <c r="I142" s="831">
        <v>0</v>
      </c>
      <c r="J142" s="831">
        <v>21</v>
      </c>
      <c r="K142" s="831">
        <v>0</v>
      </c>
      <c r="L142" s="831"/>
      <c r="M142" s="831">
        <v>0</v>
      </c>
      <c r="N142" s="831">
        <v>36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582</v>
      </c>
      <c r="B143" s="822" t="s">
        <v>2678</v>
      </c>
      <c r="C143" s="822" t="s">
        <v>2549</v>
      </c>
      <c r="D143" s="822" t="s">
        <v>2644</v>
      </c>
      <c r="E143" s="822" t="s">
        <v>2645</v>
      </c>
      <c r="F143" s="831">
        <v>11</v>
      </c>
      <c r="G143" s="831">
        <v>0</v>
      </c>
      <c r="H143" s="831"/>
      <c r="I143" s="831">
        <v>0</v>
      </c>
      <c r="J143" s="831">
        <v>15</v>
      </c>
      <c r="K143" s="831">
        <v>0</v>
      </c>
      <c r="L143" s="831"/>
      <c r="M143" s="831">
        <v>0</v>
      </c>
      <c r="N143" s="831">
        <v>16</v>
      </c>
      <c r="O143" s="831">
        <v>0</v>
      </c>
      <c r="P143" s="827"/>
      <c r="Q143" s="832">
        <v>0</v>
      </c>
    </row>
    <row r="144" spans="1:17" ht="14.45" customHeight="1" x14ac:dyDescent="0.2">
      <c r="A144" s="821" t="s">
        <v>582</v>
      </c>
      <c r="B144" s="822" t="s">
        <v>2678</v>
      </c>
      <c r="C144" s="822" t="s">
        <v>2549</v>
      </c>
      <c r="D144" s="822" t="s">
        <v>2646</v>
      </c>
      <c r="E144" s="822" t="s">
        <v>2647</v>
      </c>
      <c r="F144" s="831">
        <v>65</v>
      </c>
      <c r="G144" s="831">
        <v>0</v>
      </c>
      <c r="H144" s="831"/>
      <c r="I144" s="831">
        <v>0</v>
      </c>
      <c r="J144" s="831">
        <v>54</v>
      </c>
      <c r="K144" s="831">
        <v>0</v>
      </c>
      <c r="L144" s="831"/>
      <c r="M144" s="831">
        <v>0</v>
      </c>
      <c r="N144" s="831">
        <v>66</v>
      </c>
      <c r="O144" s="831">
        <v>0</v>
      </c>
      <c r="P144" s="827"/>
      <c r="Q144" s="832">
        <v>0</v>
      </c>
    </row>
    <row r="145" spans="1:17" ht="14.45" customHeight="1" x14ac:dyDescent="0.2">
      <c r="A145" s="821" t="s">
        <v>582</v>
      </c>
      <c r="B145" s="822" t="s">
        <v>2678</v>
      </c>
      <c r="C145" s="822" t="s">
        <v>2549</v>
      </c>
      <c r="D145" s="822" t="s">
        <v>2745</v>
      </c>
      <c r="E145" s="822" t="s">
        <v>2744</v>
      </c>
      <c r="F145" s="831"/>
      <c r="G145" s="831"/>
      <c r="H145" s="831"/>
      <c r="I145" s="831"/>
      <c r="J145" s="831">
        <v>6</v>
      </c>
      <c r="K145" s="831">
        <v>0</v>
      </c>
      <c r="L145" s="831"/>
      <c r="M145" s="831">
        <v>0</v>
      </c>
      <c r="N145" s="831">
        <v>7</v>
      </c>
      <c r="O145" s="831">
        <v>0</v>
      </c>
      <c r="P145" s="827"/>
      <c r="Q145" s="832">
        <v>0</v>
      </c>
    </row>
    <row r="146" spans="1:17" ht="14.45" customHeight="1" x14ac:dyDescent="0.2">
      <c r="A146" s="821" t="s">
        <v>582</v>
      </c>
      <c r="B146" s="822" t="s">
        <v>2678</v>
      </c>
      <c r="C146" s="822" t="s">
        <v>2549</v>
      </c>
      <c r="D146" s="822" t="s">
        <v>2746</v>
      </c>
      <c r="E146" s="822" t="s">
        <v>2744</v>
      </c>
      <c r="F146" s="831"/>
      <c r="G146" s="831"/>
      <c r="H146" s="831"/>
      <c r="I146" s="831"/>
      <c r="J146" s="831">
        <v>3</v>
      </c>
      <c r="K146" s="831">
        <v>0</v>
      </c>
      <c r="L146" s="831"/>
      <c r="M146" s="831">
        <v>0</v>
      </c>
      <c r="N146" s="831"/>
      <c r="O146" s="831"/>
      <c r="P146" s="827"/>
      <c r="Q146" s="832"/>
    </row>
    <row r="147" spans="1:17" ht="14.45" customHeight="1" x14ac:dyDescent="0.2">
      <c r="A147" s="821" t="s">
        <v>582</v>
      </c>
      <c r="B147" s="822" t="s">
        <v>2678</v>
      </c>
      <c r="C147" s="822" t="s">
        <v>2549</v>
      </c>
      <c r="D147" s="822" t="s">
        <v>2568</v>
      </c>
      <c r="E147" s="822" t="s">
        <v>2569</v>
      </c>
      <c r="F147" s="831">
        <v>39</v>
      </c>
      <c r="G147" s="831">
        <v>13845</v>
      </c>
      <c r="H147" s="831">
        <v>1.2088535754824064</v>
      </c>
      <c r="I147" s="831">
        <v>355</v>
      </c>
      <c r="J147" s="831">
        <v>32</v>
      </c>
      <c r="K147" s="831">
        <v>11453</v>
      </c>
      <c r="L147" s="831">
        <v>1</v>
      </c>
      <c r="M147" s="831">
        <v>357.90625</v>
      </c>
      <c r="N147" s="831">
        <v>23</v>
      </c>
      <c r="O147" s="831">
        <v>8280</v>
      </c>
      <c r="P147" s="827">
        <v>0.7229546843621758</v>
      </c>
      <c r="Q147" s="832">
        <v>360</v>
      </c>
    </row>
    <row r="148" spans="1:17" ht="14.45" customHeight="1" x14ac:dyDescent="0.2">
      <c r="A148" s="821" t="s">
        <v>582</v>
      </c>
      <c r="B148" s="822" t="s">
        <v>2678</v>
      </c>
      <c r="C148" s="822" t="s">
        <v>2549</v>
      </c>
      <c r="D148" s="822" t="s">
        <v>2747</v>
      </c>
      <c r="E148" s="822" t="s">
        <v>2744</v>
      </c>
      <c r="F148" s="831"/>
      <c r="G148" s="831"/>
      <c r="H148" s="831"/>
      <c r="I148" s="831"/>
      <c r="J148" s="831">
        <v>20</v>
      </c>
      <c r="K148" s="831">
        <v>0</v>
      </c>
      <c r="L148" s="831"/>
      <c r="M148" s="831">
        <v>0</v>
      </c>
      <c r="N148" s="831">
        <v>35</v>
      </c>
      <c r="O148" s="831">
        <v>0</v>
      </c>
      <c r="P148" s="827"/>
      <c r="Q148" s="832">
        <v>0</v>
      </c>
    </row>
    <row r="149" spans="1:17" ht="14.45" customHeight="1" x14ac:dyDescent="0.2">
      <c r="A149" s="821" t="s">
        <v>582</v>
      </c>
      <c r="B149" s="822" t="s">
        <v>2678</v>
      </c>
      <c r="C149" s="822" t="s">
        <v>2549</v>
      </c>
      <c r="D149" s="822" t="s">
        <v>2572</v>
      </c>
      <c r="E149" s="822" t="s">
        <v>2573</v>
      </c>
      <c r="F149" s="831">
        <v>191</v>
      </c>
      <c r="G149" s="831">
        <v>134075</v>
      </c>
      <c r="H149" s="831">
        <v>1.2904359040991733</v>
      </c>
      <c r="I149" s="831">
        <v>701.96335078534037</v>
      </c>
      <c r="J149" s="831">
        <v>147</v>
      </c>
      <c r="K149" s="831">
        <v>103899</v>
      </c>
      <c r="L149" s="831">
        <v>1</v>
      </c>
      <c r="M149" s="831">
        <v>706.79591836734699</v>
      </c>
      <c r="N149" s="831">
        <v>168</v>
      </c>
      <c r="O149" s="831">
        <v>119420</v>
      </c>
      <c r="P149" s="827">
        <v>1.149385460880278</v>
      </c>
      <c r="Q149" s="832">
        <v>710.83333333333337</v>
      </c>
    </row>
    <row r="150" spans="1:17" ht="14.45" customHeight="1" x14ac:dyDescent="0.2">
      <c r="A150" s="821" t="s">
        <v>582</v>
      </c>
      <c r="B150" s="822" t="s">
        <v>2678</v>
      </c>
      <c r="C150" s="822" t="s">
        <v>2549</v>
      </c>
      <c r="D150" s="822" t="s">
        <v>2748</v>
      </c>
      <c r="E150" s="822" t="s">
        <v>2744</v>
      </c>
      <c r="F150" s="831"/>
      <c r="G150" s="831"/>
      <c r="H150" s="831"/>
      <c r="I150" s="831"/>
      <c r="J150" s="831">
        <v>6</v>
      </c>
      <c r="K150" s="831">
        <v>0</v>
      </c>
      <c r="L150" s="831"/>
      <c r="M150" s="831">
        <v>0</v>
      </c>
      <c r="N150" s="831">
        <v>8</v>
      </c>
      <c r="O150" s="831">
        <v>0</v>
      </c>
      <c r="P150" s="827"/>
      <c r="Q150" s="832">
        <v>0</v>
      </c>
    </row>
    <row r="151" spans="1:17" ht="14.45" customHeight="1" x14ac:dyDescent="0.2">
      <c r="A151" s="821" t="s">
        <v>582</v>
      </c>
      <c r="B151" s="822" t="s">
        <v>2678</v>
      </c>
      <c r="C151" s="822" t="s">
        <v>2549</v>
      </c>
      <c r="D151" s="822" t="s">
        <v>2749</v>
      </c>
      <c r="E151" s="822" t="s">
        <v>2750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842</v>
      </c>
      <c r="P151" s="827"/>
      <c r="Q151" s="832">
        <v>842</v>
      </c>
    </row>
    <row r="152" spans="1:17" ht="14.45" customHeight="1" x14ac:dyDescent="0.2">
      <c r="A152" s="821" t="s">
        <v>582</v>
      </c>
      <c r="B152" s="822" t="s">
        <v>2678</v>
      </c>
      <c r="C152" s="822" t="s">
        <v>2549</v>
      </c>
      <c r="D152" s="822" t="s">
        <v>2751</v>
      </c>
      <c r="E152" s="822" t="s">
        <v>2752</v>
      </c>
      <c r="F152" s="831">
        <v>2216</v>
      </c>
      <c r="G152" s="831">
        <v>13987392</v>
      </c>
      <c r="H152" s="831">
        <v>1.2702249525597398</v>
      </c>
      <c r="I152" s="831">
        <v>6312</v>
      </c>
      <c r="J152" s="831">
        <v>1743</v>
      </c>
      <c r="K152" s="831">
        <v>11011744</v>
      </c>
      <c r="L152" s="831">
        <v>1</v>
      </c>
      <c r="M152" s="831">
        <v>6317.6959265633968</v>
      </c>
      <c r="N152" s="831">
        <v>2087</v>
      </c>
      <c r="O152" s="831">
        <v>13193766</v>
      </c>
      <c r="P152" s="827">
        <v>1.1981540798623724</v>
      </c>
      <c r="Q152" s="832">
        <v>6321.8811691423098</v>
      </c>
    </row>
    <row r="153" spans="1:17" ht="14.45" customHeight="1" x14ac:dyDescent="0.2">
      <c r="A153" s="821" t="s">
        <v>582</v>
      </c>
      <c r="B153" s="822" t="s">
        <v>2678</v>
      </c>
      <c r="C153" s="822" t="s">
        <v>2549</v>
      </c>
      <c r="D153" s="822" t="s">
        <v>2753</v>
      </c>
      <c r="E153" s="822" t="s">
        <v>2754</v>
      </c>
      <c r="F153" s="831"/>
      <c r="G153" s="831"/>
      <c r="H153" s="831"/>
      <c r="I153" s="831"/>
      <c r="J153" s="831">
        <v>2</v>
      </c>
      <c r="K153" s="831">
        <v>7274</v>
      </c>
      <c r="L153" s="831">
        <v>1</v>
      </c>
      <c r="M153" s="831">
        <v>3637</v>
      </c>
      <c r="N153" s="831">
        <v>1</v>
      </c>
      <c r="O153" s="831">
        <v>3653</v>
      </c>
      <c r="P153" s="827">
        <v>0.50219961506736321</v>
      </c>
      <c r="Q153" s="832">
        <v>3653</v>
      </c>
    </row>
    <row r="154" spans="1:17" ht="14.45" customHeight="1" x14ac:dyDescent="0.2">
      <c r="A154" s="821" t="s">
        <v>582</v>
      </c>
      <c r="B154" s="822" t="s">
        <v>2678</v>
      </c>
      <c r="C154" s="822" t="s">
        <v>2549</v>
      </c>
      <c r="D154" s="822" t="s">
        <v>2652</v>
      </c>
      <c r="E154" s="822" t="s">
        <v>2653</v>
      </c>
      <c r="F154" s="831"/>
      <c r="G154" s="831"/>
      <c r="H154" s="831"/>
      <c r="I154" s="831"/>
      <c r="J154" s="831">
        <v>6</v>
      </c>
      <c r="K154" s="831">
        <v>1236</v>
      </c>
      <c r="L154" s="831">
        <v>1</v>
      </c>
      <c r="M154" s="831">
        <v>206</v>
      </c>
      <c r="N154" s="831">
        <v>1</v>
      </c>
      <c r="O154" s="831">
        <v>207</v>
      </c>
      <c r="P154" s="827">
        <v>0.16747572815533981</v>
      </c>
      <c r="Q154" s="832">
        <v>207</v>
      </c>
    </row>
    <row r="155" spans="1:17" ht="14.45" customHeight="1" x14ac:dyDescent="0.2">
      <c r="A155" s="821" t="s">
        <v>582</v>
      </c>
      <c r="B155" s="822" t="s">
        <v>2678</v>
      </c>
      <c r="C155" s="822" t="s">
        <v>2549</v>
      </c>
      <c r="D155" s="822" t="s">
        <v>2654</v>
      </c>
      <c r="E155" s="822" t="s">
        <v>2655</v>
      </c>
      <c r="F155" s="831">
        <v>54</v>
      </c>
      <c r="G155" s="831">
        <v>0</v>
      </c>
      <c r="H155" s="831"/>
      <c r="I155" s="831">
        <v>0</v>
      </c>
      <c r="J155" s="831">
        <v>46</v>
      </c>
      <c r="K155" s="831">
        <v>0</v>
      </c>
      <c r="L155" s="831"/>
      <c r="M155" s="831">
        <v>0</v>
      </c>
      <c r="N155" s="831">
        <v>46</v>
      </c>
      <c r="O155" s="831">
        <v>0</v>
      </c>
      <c r="P155" s="827"/>
      <c r="Q155" s="832">
        <v>0</v>
      </c>
    </row>
    <row r="156" spans="1:17" ht="14.45" customHeight="1" x14ac:dyDescent="0.2">
      <c r="A156" s="821" t="s">
        <v>582</v>
      </c>
      <c r="B156" s="822" t="s">
        <v>2678</v>
      </c>
      <c r="C156" s="822" t="s">
        <v>2549</v>
      </c>
      <c r="D156" s="822" t="s">
        <v>2755</v>
      </c>
      <c r="E156" s="822" t="s">
        <v>2756</v>
      </c>
      <c r="F156" s="831"/>
      <c r="G156" s="831"/>
      <c r="H156" s="831"/>
      <c r="I156" s="831"/>
      <c r="J156" s="831">
        <v>2</v>
      </c>
      <c r="K156" s="831">
        <v>3998</v>
      </c>
      <c r="L156" s="831">
        <v>1</v>
      </c>
      <c r="M156" s="831">
        <v>1999</v>
      </c>
      <c r="N156" s="831">
        <v>1</v>
      </c>
      <c r="O156" s="831">
        <v>2009</v>
      </c>
      <c r="P156" s="827">
        <v>0.5025012506253127</v>
      </c>
      <c r="Q156" s="832">
        <v>2009</v>
      </c>
    </row>
    <row r="157" spans="1:17" ht="14.45" customHeight="1" x14ac:dyDescent="0.2">
      <c r="A157" s="821" t="s">
        <v>582</v>
      </c>
      <c r="B157" s="822" t="s">
        <v>2678</v>
      </c>
      <c r="C157" s="822" t="s">
        <v>2549</v>
      </c>
      <c r="D157" s="822" t="s">
        <v>2757</v>
      </c>
      <c r="E157" s="822" t="s">
        <v>2758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396</v>
      </c>
      <c r="P157" s="827"/>
      <c r="Q157" s="832">
        <v>396</v>
      </c>
    </row>
    <row r="158" spans="1:17" ht="14.45" customHeight="1" x14ac:dyDescent="0.2">
      <c r="A158" s="821" t="s">
        <v>582</v>
      </c>
      <c r="B158" s="822" t="s">
        <v>2678</v>
      </c>
      <c r="C158" s="822" t="s">
        <v>2549</v>
      </c>
      <c r="D158" s="822" t="s">
        <v>2656</v>
      </c>
      <c r="E158" s="822" t="s">
        <v>2657</v>
      </c>
      <c r="F158" s="831">
        <v>68</v>
      </c>
      <c r="G158" s="831">
        <v>10676</v>
      </c>
      <c r="H158" s="831">
        <v>0.79493670886075951</v>
      </c>
      <c r="I158" s="831">
        <v>157</v>
      </c>
      <c r="J158" s="831">
        <v>85</v>
      </c>
      <c r="K158" s="831">
        <v>13430</v>
      </c>
      <c r="L158" s="831">
        <v>1</v>
      </c>
      <c r="M158" s="831">
        <v>158</v>
      </c>
      <c r="N158" s="831">
        <v>90</v>
      </c>
      <c r="O158" s="831">
        <v>14396</v>
      </c>
      <c r="P158" s="827">
        <v>1.07192851824274</v>
      </c>
      <c r="Q158" s="832">
        <v>159.95555555555555</v>
      </c>
    </row>
    <row r="159" spans="1:17" ht="14.45" customHeight="1" x14ac:dyDescent="0.2">
      <c r="A159" s="821" t="s">
        <v>582</v>
      </c>
      <c r="B159" s="822" t="s">
        <v>2678</v>
      </c>
      <c r="C159" s="822" t="s">
        <v>2549</v>
      </c>
      <c r="D159" s="822" t="s">
        <v>2660</v>
      </c>
      <c r="E159" s="822" t="s">
        <v>2661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323</v>
      </c>
      <c r="P159" s="827"/>
      <c r="Q159" s="832">
        <v>323</v>
      </c>
    </row>
    <row r="160" spans="1:17" ht="14.45" customHeight="1" x14ac:dyDescent="0.2">
      <c r="A160" s="821" t="s">
        <v>582</v>
      </c>
      <c r="B160" s="822" t="s">
        <v>2678</v>
      </c>
      <c r="C160" s="822" t="s">
        <v>2549</v>
      </c>
      <c r="D160" s="822" t="s">
        <v>2759</v>
      </c>
      <c r="E160" s="822" t="s">
        <v>2760</v>
      </c>
      <c r="F160" s="831"/>
      <c r="G160" s="831"/>
      <c r="H160" s="831"/>
      <c r="I160" s="831"/>
      <c r="J160" s="831">
        <v>1</v>
      </c>
      <c r="K160" s="831">
        <v>3312</v>
      </c>
      <c r="L160" s="831">
        <v>1</v>
      </c>
      <c r="M160" s="831">
        <v>3312</v>
      </c>
      <c r="N160" s="831"/>
      <c r="O160" s="831"/>
      <c r="P160" s="827"/>
      <c r="Q160" s="832"/>
    </row>
    <row r="161" spans="1:17" ht="14.45" customHeight="1" x14ac:dyDescent="0.2">
      <c r="A161" s="821" t="s">
        <v>582</v>
      </c>
      <c r="B161" s="822" t="s">
        <v>2678</v>
      </c>
      <c r="C161" s="822" t="s">
        <v>2549</v>
      </c>
      <c r="D161" s="822" t="s">
        <v>2761</v>
      </c>
      <c r="E161" s="822" t="s">
        <v>2762</v>
      </c>
      <c r="F161" s="831">
        <v>822</v>
      </c>
      <c r="G161" s="831">
        <v>20332170</v>
      </c>
      <c r="H161" s="831">
        <v>0.78340805547277925</v>
      </c>
      <c r="I161" s="831">
        <v>24735</v>
      </c>
      <c r="J161" s="831">
        <v>1049</v>
      </c>
      <c r="K161" s="831">
        <v>25953486</v>
      </c>
      <c r="L161" s="831">
        <v>1</v>
      </c>
      <c r="M161" s="831">
        <v>24741.168732125832</v>
      </c>
      <c r="N161" s="831">
        <v>891</v>
      </c>
      <c r="O161" s="831">
        <v>22047647</v>
      </c>
      <c r="P161" s="827">
        <v>0.8495061896502073</v>
      </c>
      <c r="Q161" s="832">
        <v>24744.83389450056</v>
      </c>
    </row>
    <row r="162" spans="1:17" ht="14.45" customHeight="1" x14ac:dyDescent="0.2">
      <c r="A162" s="821" t="s">
        <v>582</v>
      </c>
      <c r="B162" s="822" t="s">
        <v>2678</v>
      </c>
      <c r="C162" s="822" t="s">
        <v>2549</v>
      </c>
      <c r="D162" s="822" t="s">
        <v>2763</v>
      </c>
      <c r="E162" s="822" t="s">
        <v>2764</v>
      </c>
      <c r="F162" s="831">
        <v>27</v>
      </c>
      <c r="G162" s="831">
        <v>0</v>
      </c>
      <c r="H162" s="831"/>
      <c r="I162" s="831">
        <v>0</v>
      </c>
      <c r="J162" s="831">
        <v>26</v>
      </c>
      <c r="K162" s="831">
        <v>0</v>
      </c>
      <c r="L162" s="831"/>
      <c r="M162" s="831">
        <v>0</v>
      </c>
      <c r="N162" s="831">
        <v>12</v>
      </c>
      <c r="O162" s="831">
        <v>0</v>
      </c>
      <c r="P162" s="827"/>
      <c r="Q162" s="832">
        <v>0</v>
      </c>
    </row>
    <row r="163" spans="1:17" ht="14.45" customHeight="1" x14ac:dyDescent="0.2">
      <c r="A163" s="821" t="s">
        <v>582</v>
      </c>
      <c r="B163" s="822" t="s">
        <v>2678</v>
      </c>
      <c r="C163" s="822" t="s">
        <v>2549</v>
      </c>
      <c r="D163" s="822" t="s">
        <v>2765</v>
      </c>
      <c r="E163" s="822" t="s">
        <v>2766</v>
      </c>
      <c r="F163" s="831"/>
      <c r="G163" s="831"/>
      <c r="H163" s="831"/>
      <c r="I163" s="831"/>
      <c r="J163" s="831">
        <v>1</v>
      </c>
      <c r="K163" s="831">
        <v>1284</v>
      </c>
      <c r="L163" s="831">
        <v>1</v>
      </c>
      <c r="M163" s="831">
        <v>1284</v>
      </c>
      <c r="N163" s="831"/>
      <c r="O163" s="831"/>
      <c r="P163" s="827"/>
      <c r="Q163" s="832"/>
    </row>
    <row r="164" spans="1:17" ht="14.45" customHeight="1" x14ac:dyDescent="0.2">
      <c r="A164" s="821" t="s">
        <v>582</v>
      </c>
      <c r="B164" s="822" t="s">
        <v>2678</v>
      </c>
      <c r="C164" s="822" t="s">
        <v>2549</v>
      </c>
      <c r="D164" s="822" t="s">
        <v>2767</v>
      </c>
      <c r="E164" s="822" t="s">
        <v>2768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5331</v>
      </c>
      <c r="P164" s="827"/>
      <c r="Q164" s="832">
        <v>5331</v>
      </c>
    </row>
    <row r="165" spans="1:17" ht="14.45" customHeight="1" x14ac:dyDescent="0.2">
      <c r="A165" s="821" t="s">
        <v>582</v>
      </c>
      <c r="B165" s="822" t="s">
        <v>2678</v>
      </c>
      <c r="C165" s="822" t="s">
        <v>2549</v>
      </c>
      <c r="D165" s="822" t="s">
        <v>2769</v>
      </c>
      <c r="E165" s="822" t="s">
        <v>2744</v>
      </c>
      <c r="F165" s="831"/>
      <c r="G165" s="831"/>
      <c r="H165" s="831"/>
      <c r="I165" s="831"/>
      <c r="J165" s="831">
        <v>4</v>
      </c>
      <c r="K165" s="831">
        <v>0</v>
      </c>
      <c r="L165" s="831"/>
      <c r="M165" s="831">
        <v>0</v>
      </c>
      <c r="N165" s="831">
        <v>5</v>
      </c>
      <c r="O165" s="831">
        <v>0</v>
      </c>
      <c r="P165" s="827"/>
      <c r="Q165" s="832">
        <v>0</v>
      </c>
    </row>
    <row r="166" spans="1:17" ht="14.45" customHeight="1" x14ac:dyDescent="0.2">
      <c r="A166" s="821" t="s">
        <v>582</v>
      </c>
      <c r="B166" s="822" t="s">
        <v>2678</v>
      </c>
      <c r="C166" s="822" t="s">
        <v>2549</v>
      </c>
      <c r="D166" s="822" t="s">
        <v>2664</v>
      </c>
      <c r="E166" s="822" t="s">
        <v>2665</v>
      </c>
      <c r="F166" s="831">
        <v>11</v>
      </c>
      <c r="G166" s="831">
        <v>0</v>
      </c>
      <c r="H166" s="831"/>
      <c r="I166" s="831">
        <v>0</v>
      </c>
      <c r="J166" s="831">
        <v>12</v>
      </c>
      <c r="K166" s="831">
        <v>0</v>
      </c>
      <c r="L166" s="831"/>
      <c r="M166" s="831">
        <v>0</v>
      </c>
      <c r="N166" s="831">
        <v>13</v>
      </c>
      <c r="O166" s="831">
        <v>0</v>
      </c>
      <c r="P166" s="827"/>
      <c r="Q166" s="832">
        <v>0</v>
      </c>
    </row>
    <row r="167" spans="1:17" ht="14.45" customHeight="1" x14ac:dyDescent="0.2">
      <c r="A167" s="821" t="s">
        <v>582</v>
      </c>
      <c r="B167" s="822" t="s">
        <v>2678</v>
      </c>
      <c r="C167" s="822" t="s">
        <v>2549</v>
      </c>
      <c r="D167" s="822" t="s">
        <v>2770</v>
      </c>
      <c r="E167" s="822" t="s">
        <v>2771</v>
      </c>
      <c r="F167" s="831"/>
      <c r="G167" s="831"/>
      <c r="H167" s="831"/>
      <c r="I167" s="831"/>
      <c r="J167" s="831">
        <v>2</v>
      </c>
      <c r="K167" s="831">
        <v>9318</v>
      </c>
      <c r="L167" s="831">
        <v>1</v>
      </c>
      <c r="M167" s="831">
        <v>4659</v>
      </c>
      <c r="N167" s="831">
        <v>1</v>
      </c>
      <c r="O167" s="831">
        <v>4688</v>
      </c>
      <c r="P167" s="827">
        <v>0.50311225584889463</v>
      </c>
      <c r="Q167" s="832">
        <v>4688</v>
      </c>
    </row>
    <row r="168" spans="1:17" ht="14.45" customHeight="1" x14ac:dyDescent="0.2">
      <c r="A168" s="821" t="s">
        <v>582</v>
      </c>
      <c r="B168" s="822" t="s">
        <v>2678</v>
      </c>
      <c r="C168" s="822" t="s">
        <v>2549</v>
      </c>
      <c r="D168" s="822" t="s">
        <v>2772</v>
      </c>
      <c r="E168" s="822" t="s">
        <v>2773</v>
      </c>
      <c r="F168" s="831"/>
      <c r="G168" s="831"/>
      <c r="H168" s="831"/>
      <c r="I168" s="831"/>
      <c r="J168" s="831">
        <v>1</v>
      </c>
      <c r="K168" s="831">
        <v>5765</v>
      </c>
      <c r="L168" s="831">
        <v>1</v>
      </c>
      <c r="M168" s="831">
        <v>5765</v>
      </c>
      <c r="N168" s="831"/>
      <c r="O168" s="831"/>
      <c r="P168" s="827"/>
      <c r="Q168" s="832"/>
    </row>
    <row r="169" spans="1:17" ht="14.45" customHeight="1" x14ac:dyDescent="0.2">
      <c r="A169" s="821" t="s">
        <v>582</v>
      </c>
      <c r="B169" s="822" t="s">
        <v>2678</v>
      </c>
      <c r="C169" s="822" t="s">
        <v>2549</v>
      </c>
      <c r="D169" s="822" t="s">
        <v>2774</v>
      </c>
      <c r="E169" s="822" t="s">
        <v>2775</v>
      </c>
      <c r="F169" s="831">
        <v>1014</v>
      </c>
      <c r="G169" s="831">
        <v>0</v>
      </c>
      <c r="H169" s="831"/>
      <c r="I169" s="831">
        <v>0</v>
      </c>
      <c r="J169" s="831">
        <v>272</v>
      </c>
      <c r="K169" s="831">
        <v>0</v>
      </c>
      <c r="L169" s="831"/>
      <c r="M169" s="831">
        <v>0</v>
      </c>
      <c r="N169" s="831">
        <v>71</v>
      </c>
      <c r="O169" s="831">
        <v>0</v>
      </c>
      <c r="P169" s="827"/>
      <c r="Q169" s="832">
        <v>0</v>
      </c>
    </row>
    <row r="170" spans="1:17" ht="14.45" customHeight="1" x14ac:dyDescent="0.2">
      <c r="A170" s="821" t="s">
        <v>582</v>
      </c>
      <c r="B170" s="822" t="s">
        <v>2678</v>
      </c>
      <c r="C170" s="822" t="s">
        <v>2549</v>
      </c>
      <c r="D170" s="822" t="s">
        <v>2776</v>
      </c>
      <c r="E170" s="822" t="s">
        <v>2777</v>
      </c>
      <c r="F170" s="831">
        <v>152</v>
      </c>
      <c r="G170" s="831">
        <v>240464</v>
      </c>
      <c r="H170" s="831">
        <v>4.4585689651975597</v>
      </c>
      <c r="I170" s="831">
        <v>1582</v>
      </c>
      <c r="J170" s="831">
        <v>34</v>
      </c>
      <c r="K170" s="831">
        <v>53933</v>
      </c>
      <c r="L170" s="831">
        <v>1</v>
      </c>
      <c r="M170" s="831">
        <v>1586.2647058823529</v>
      </c>
      <c r="N170" s="831">
        <v>271</v>
      </c>
      <c r="O170" s="831">
        <v>431161</v>
      </c>
      <c r="P170" s="827">
        <v>7.9943819183060461</v>
      </c>
      <c r="Q170" s="832">
        <v>1591</v>
      </c>
    </row>
    <row r="171" spans="1:17" ht="14.45" customHeight="1" x14ac:dyDescent="0.2">
      <c r="A171" s="821" t="s">
        <v>582</v>
      </c>
      <c r="B171" s="822" t="s">
        <v>2678</v>
      </c>
      <c r="C171" s="822" t="s">
        <v>2549</v>
      </c>
      <c r="D171" s="822" t="s">
        <v>2778</v>
      </c>
      <c r="E171" s="822" t="s">
        <v>2779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17154</v>
      </c>
      <c r="P171" s="827"/>
      <c r="Q171" s="832">
        <v>17154</v>
      </c>
    </row>
    <row r="172" spans="1:17" ht="14.45" customHeight="1" x14ac:dyDescent="0.2">
      <c r="A172" s="821" t="s">
        <v>582</v>
      </c>
      <c r="B172" s="822" t="s">
        <v>2678</v>
      </c>
      <c r="C172" s="822" t="s">
        <v>2549</v>
      </c>
      <c r="D172" s="822" t="s">
        <v>2666</v>
      </c>
      <c r="E172" s="822" t="s">
        <v>2667</v>
      </c>
      <c r="F172" s="831"/>
      <c r="G172" s="831"/>
      <c r="H172" s="831"/>
      <c r="I172" s="831"/>
      <c r="J172" s="831">
        <v>48</v>
      </c>
      <c r="K172" s="831">
        <v>0</v>
      </c>
      <c r="L172" s="831"/>
      <c r="M172" s="831">
        <v>0</v>
      </c>
      <c r="N172" s="831">
        <v>63</v>
      </c>
      <c r="O172" s="831">
        <v>0</v>
      </c>
      <c r="P172" s="827"/>
      <c r="Q172" s="832">
        <v>0</v>
      </c>
    </row>
    <row r="173" spans="1:17" ht="14.45" customHeight="1" x14ac:dyDescent="0.2">
      <c r="A173" s="821" t="s">
        <v>582</v>
      </c>
      <c r="B173" s="822" t="s">
        <v>2678</v>
      </c>
      <c r="C173" s="822" t="s">
        <v>2549</v>
      </c>
      <c r="D173" s="822" t="s">
        <v>2780</v>
      </c>
      <c r="E173" s="822" t="s">
        <v>2781</v>
      </c>
      <c r="F173" s="831"/>
      <c r="G173" s="831"/>
      <c r="H173" s="831"/>
      <c r="I173" s="831"/>
      <c r="J173" s="831">
        <v>1</v>
      </c>
      <c r="K173" s="831">
        <v>0</v>
      </c>
      <c r="L173" s="831"/>
      <c r="M173" s="831">
        <v>0</v>
      </c>
      <c r="N173" s="831"/>
      <c r="O173" s="831"/>
      <c r="P173" s="827"/>
      <c r="Q173" s="832"/>
    </row>
    <row r="174" spans="1:17" ht="14.45" customHeight="1" x14ac:dyDescent="0.2">
      <c r="A174" s="821" t="s">
        <v>582</v>
      </c>
      <c r="B174" s="822" t="s">
        <v>2678</v>
      </c>
      <c r="C174" s="822" t="s">
        <v>2549</v>
      </c>
      <c r="D174" s="822" t="s">
        <v>2578</v>
      </c>
      <c r="E174" s="822" t="s">
        <v>2579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114</v>
      </c>
      <c r="P174" s="827"/>
      <c r="Q174" s="832">
        <v>114</v>
      </c>
    </row>
    <row r="175" spans="1:17" ht="14.45" customHeight="1" x14ac:dyDescent="0.2">
      <c r="A175" s="821" t="s">
        <v>582</v>
      </c>
      <c r="B175" s="822" t="s">
        <v>2678</v>
      </c>
      <c r="C175" s="822" t="s">
        <v>2549</v>
      </c>
      <c r="D175" s="822" t="s">
        <v>2668</v>
      </c>
      <c r="E175" s="822" t="s">
        <v>2669</v>
      </c>
      <c r="F175" s="831"/>
      <c r="G175" s="831"/>
      <c r="H175" s="831"/>
      <c r="I175" s="831"/>
      <c r="J175" s="831">
        <v>31</v>
      </c>
      <c r="K175" s="831">
        <v>0</v>
      </c>
      <c r="L175" s="831"/>
      <c r="M175" s="831">
        <v>0</v>
      </c>
      <c r="N175" s="831">
        <v>43</v>
      </c>
      <c r="O175" s="831">
        <v>0</v>
      </c>
      <c r="P175" s="827"/>
      <c r="Q175" s="832">
        <v>0</v>
      </c>
    </row>
    <row r="176" spans="1:17" ht="14.45" customHeight="1" x14ac:dyDescent="0.2">
      <c r="A176" s="821" t="s">
        <v>582</v>
      </c>
      <c r="B176" s="822" t="s">
        <v>2678</v>
      </c>
      <c r="C176" s="822" t="s">
        <v>2549</v>
      </c>
      <c r="D176" s="822" t="s">
        <v>2670</v>
      </c>
      <c r="E176" s="822" t="s">
        <v>2671</v>
      </c>
      <c r="F176" s="831"/>
      <c r="G176" s="831"/>
      <c r="H176" s="831"/>
      <c r="I176" s="831"/>
      <c r="J176" s="831">
        <v>52</v>
      </c>
      <c r="K176" s="831">
        <v>0</v>
      </c>
      <c r="L176" s="831"/>
      <c r="M176" s="831">
        <v>0</v>
      </c>
      <c r="N176" s="831">
        <v>46</v>
      </c>
      <c r="O176" s="831">
        <v>0</v>
      </c>
      <c r="P176" s="827"/>
      <c r="Q176" s="832">
        <v>0</v>
      </c>
    </row>
    <row r="177" spans="1:17" ht="14.45" customHeight="1" x14ac:dyDescent="0.2">
      <c r="A177" s="821" t="s">
        <v>582</v>
      </c>
      <c r="B177" s="822" t="s">
        <v>2678</v>
      </c>
      <c r="C177" s="822" t="s">
        <v>2549</v>
      </c>
      <c r="D177" s="822" t="s">
        <v>2672</v>
      </c>
      <c r="E177" s="822" t="s">
        <v>2673</v>
      </c>
      <c r="F177" s="831"/>
      <c r="G177" s="831"/>
      <c r="H177" s="831"/>
      <c r="I177" s="831"/>
      <c r="J177" s="831">
        <v>11</v>
      </c>
      <c r="K177" s="831">
        <v>0</v>
      </c>
      <c r="L177" s="831"/>
      <c r="M177" s="831">
        <v>0</v>
      </c>
      <c r="N177" s="831">
        <v>14</v>
      </c>
      <c r="O177" s="831">
        <v>0</v>
      </c>
      <c r="P177" s="827"/>
      <c r="Q177" s="832">
        <v>0</v>
      </c>
    </row>
    <row r="178" spans="1:17" ht="14.45" customHeight="1" x14ac:dyDescent="0.2">
      <c r="A178" s="821" t="s">
        <v>582</v>
      </c>
      <c r="B178" s="822" t="s">
        <v>2678</v>
      </c>
      <c r="C178" s="822" t="s">
        <v>2549</v>
      </c>
      <c r="D178" s="822" t="s">
        <v>2674</v>
      </c>
      <c r="E178" s="822" t="s">
        <v>2675</v>
      </c>
      <c r="F178" s="831"/>
      <c r="G178" s="831"/>
      <c r="H178" s="831"/>
      <c r="I178" s="831"/>
      <c r="J178" s="831">
        <v>19</v>
      </c>
      <c r="K178" s="831">
        <v>0</v>
      </c>
      <c r="L178" s="831"/>
      <c r="M178" s="831">
        <v>0</v>
      </c>
      <c r="N178" s="831">
        <v>15</v>
      </c>
      <c r="O178" s="831">
        <v>0</v>
      </c>
      <c r="P178" s="827"/>
      <c r="Q178" s="832">
        <v>0</v>
      </c>
    </row>
    <row r="179" spans="1:17" ht="14.45" customHeight="1" x14ac:dyDescent="0.2">
      <c r="A179" s="821" t="s">
        <v>582</v>
      </c>
      <c r="B179" s="822" t="s">
        <v>2678</v>
      </c>
      <c r="C179" s="822" t="s">
        <v>2549</v>
      </c>
      <c r="D179" s="822" t="s">
        <v>2782</v>
      </c>
      <c r="E179" s="822" t="s">
        <v>2783</v>
      </c>
      <c r="F179" s="831"/>
      <c r="G179" s="831"/>
      <c r="H179" s="831"/>
      <c r="I179" s="831"/>
      <c r="J179" s="831">
        <v>3</v>
      </c>
      <c r="K179" s="831">
        <v>0</v>
      </c>
      <c r="L179" s="831"/>
      <c r="M179" s="831">
        <v>0</v>
      </c>
      <c r="N179" s="831">
        <v>4</v>
      </c>
      <c r="O179" s="831">
        <v>0</v>
      </c>
      <c r="P179" s="827"/>
      <c r="Q179" s="832">
        <v>0</v>
      </c>
    </row>
    <row r="180" spans="1:17" ht="14.45" customHeight="1" x14ac:dyDescent="0.2">
      <c r="A180" s="821" t="s">
        <v>582</v>
      </c>
      <c r="B180" s="822" t="s">
        <v>2678</v>
      </c>
      <c r="C180" s="822" t="s">
        <v>2549</v>
      </c>
      <c r="D180" s="822" t="s">
        <v>2784</v>
      </c>
      <c r="E180" s="822" t="s">
        <v>2785</v>
      </c>
      <c r="F180" s="831"/>
      <c r="G180" s="831"/>
      <c r="H180" s="831"/>
      <c r="I180" s="831"/>
      <c r="J180" s="831">
        <v>9</v>
      </c>
      <c r="K180" s="831">
        <v>143073</v>
      </c>
      <c r="L180" s="831">
        <v>1</v>
      </c>
      <c r="M180" s="831">
        <v>15897</v>
      </c>
      <c r="N180" s="831">
        <v>18</v>
      </c>
      <c r="O180" s="831">
        <v>287964</v>
      </c>
      <c r="P180" s="827">
        <v>2.0127068000251618</v>
      </c>
      <c r="Q180" s="832">
        <v>15998</v>
      </c>
    </row>
    <row r="181" spans="1:17" ht="14.45" customHeight="1" x14ac:dyDescent="0.2">
      <c r="A181" s="821" t="s">
        <v>582</v>
      </c>
      <c r="B181" s="822" t="s">
        <v>2786</v>
      </c>
      <c r="C181" s="822" t="s">
        <v>2549</v>
      </c>
      <c r="D181" s="822" t="s">
        <v>2787</v>
      </c>
      <c r="E181" s="822" t="s">
        <v>2788</v>
      </c>
      <c r="F181" s="831">
        <v>1</v>
      </c>
      <c r="G181" s="831">
        <v>1967</v>
      </c>
      <c r="H181" s="831"/>
      <c r="I181" s="831">
        <v>1967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582</v>
      </c>
      <c r="B182" s="822" t="s">
        <v>2786</v>
      </c>
      <c r="C182" s="822" t="s">
        <v>2549</v>
      </c>
      <c r="D182" s="822" t="s">
        <v>2733</v>
      </c>
      <c r="E182" s="822" t="s">
        <v>2734</v>
      </c>
      <c r="F182" s="831">
        <v>3</v>
      </c>
      <c r="G182" s="831">
        <v>8319</v>
      </c>
      <c r="H182" s="831"/>
      <c r="I182" s="831">
        <v>2773</v>
      </c>
      <c r="J182" s="831"/>
      <c r="K182" s="831"/>
      <c r="L182" s="831"/>
      <c r="M182" s="831"/>
      <c r="N182" s="831">
        <v>1</v>
      </c>
      <c r="O182" s="831">
        <v>2796</v>
      </c>
      <c r="P182" s="827"/>
      <c r="Q182" s="832">
        <v>2796</v>
      </c>
    </row>
    <row r="183" spans="1:17" ht="14.45" customHeight="1" x14ac:dyDescent="0.2">
      <c r="A183" s="821" t="s">
        <v>582</v>
      </c>
      <c r="B183" s="822" t="s">
        <v>2786</v>
      </c>
      <c r="C183" s="822" t="s">
        <v>2549</v>
      </c>
      <c r="D183" s="822" t="s">
        <v>2789</v>
      </c>
      <c r="E183" s="822" t="s">
        <v>2790</v>
      </c>
      <c r="F183" s="831">
        <v>1</v>
      </c>
      <c r="G183" s="831">
        <v>3485</v>
      </c>
      <c r="H183" s="831"/>
      <c r="I183" s="831">
        <v>3485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582</v>
      </c>
      <c r="B184" s="822" t="s">
        <v>2786</v>
      </c>
      <c r="C184" s="822" t="s">
        <v>2549</v>
      </c>
      <c r="D184" s="822" t="s">
        <v>2737</v>
      </c>
      <c r="E184" s="822" t="s">
        <v>2738</v>
      </c>
      <c r="F184" s="831">
        <v>1</v>
      </c>
      <c r="G184" s="831">
        <v>5148</v>
      </c>
      <c r="H184" s="831"/>
      <c r="I184" s="831">
        <v>5148</v>
      </c>
      <c r="J184" s="831"/>
      <c r="K184" s="831"/>
      <c r="L184" s="831"/>
      <c r="M184" s="831"/>
      <c r="N184" s="831">
        <v>1</v>
      </c>
      <c r="O184" s="831">
        <v>5148</v>
      </c>
      <c r="P184" s="827"/>
      <c r="Q184" s="832">
        <v>5148</v>
      </c>
    </row>
    <row r="185" spans="1:17" ht="14.45" customHeight="1" x14ac:dyDescent="0.2">
      <c r="A185" s="821" t="s">
        <v>582</v>
      </c>
      <c r="B185" s="822" t="s">
        <v>2786</v>
      </c>
      <c r="C185" s="822" t="s">
        <v>2549</v>
      </c>
      <c r="D185" s="822" t="s">
        <v>2753</v>
      </c>
      <c r="E185" s="822" t="s">
        <v>2754</v>
      </c>
      <c r="F185" s="831">
        <v>2</v>
      </c>
      <c r="G185" s="831">
        <v>7233</v>
      </c>
      <c r="H185" s="831"/>
      <c r="I185" s="831">
        <v>3616.5</v>
      </c>
      <c r="J185" s="831"/>
      <c r="K185" s="831"/>
      <c r="L185" s="831"/>
      <c r="M185" s="831"/>
      <c r="N185" s="831">
        <v>1</v>
      </c>
      <c r="O185" s="831">
        <v>3653</v>
      </c>
      <c r="P185" s="827"/>
      <c r="Q185" s="832">
        <v>3653</v>
      </c>
    </row>
    <row r="186" spans="1:17" ht="14.45" customHeight="1" x14ac:dyDescent="0.2">
      <c r="A186" s="821" t="s">
        <v>582</v>
      </c>
      <c r="B186" s="822" t="s">
        <v>2786</v>
      </c>
      <c r="C186" s="822" t="s">
        <v>2549</v>
      </c>
      <c r="D186" s="822" t="s">
        <v>2755</v>
      </c>
      <c r="E186" s="822" t="s">
        <v>2756</v>
      </c>
      <c r="F186" s="831">
        <v>3</v>
      </c>
      <c r="G186" s="831">
        <v>5961</v>
      </c>
      <c r="H186" s="831"/>
      <c r="I186" s="831">
        <v>1987</v>
      </c>
      <c r="J186" s="831"/>
      <c r="K186" s="831"/>
      <c r="L186" s="831"/>
      <c r="M186" s="831"/>
      <c r="N186" s="831">
        <v>1</v>
      </c>
      <c r="O186" s="831">
        <v>2009</v>
      </c>
      <c r="P186" s="827"/>
      <c r="Q186" s="832">
        <v>2009</v>
      </c>
    </row>
    <row r="187" spans="1:17" ht="14.45" customHeight="1" x14ac:dyDescent="0.2">
      <c r="A187" s="821" t="s">
        <v>582</v>
      </c>
      <c r="B187" s="822" t="s">
        <v>2786</v>
      </c>
      <c r="C187" s="822" t="s">
        <v>2549</v>
      </c>
      <c r="D187" s="822" t="s">
        <v>2759</v>
      </c>
      <c r="E187" s="822" t="s">
        <v>2760</v>
      </c>
      <c r="F187" s="831">
        <v>1</v>
      </c>
      <c r="G187" s="831">
        <v>3301</v>
      </c>
      <c r="H187" s="831"/>
      <c r="I187" s="831">
        <v>3301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582</v>
      </c>
      <c r="B188" s="822" t="s">
        <v>2786</v>
      </c>
      <c r="C188" s="822" t="s">
        <v>2549</v>
      </c>
      <c r="D188" s="822" t="s">
        <v>2791</v>
      </c>
      <c r="E188" s="822" t="s">
        <v>2792</v>
      </c>
      <c r="F188" s="831">
        <v>1</v>
      </c>
      <c r="G188" s="831">
        <v>2428</v>
      </c>
      <c r="H188" s="831"/>
      <c r="I188" s="831">
        <v>2428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582</v>
      </c>
      <c r="B189" s="822" t="s">
        <v>2786</v>
      </c>
      <c r="C189" s="822" t="s">
        <v>2549</v>
      </c>
      <c r="D189" s="822" t="s">
        <v>2767</v>
      </c>
      <c r="E189" s="822" t="s">
        <v>2768</v>
      </c>
      <c r="F189" s="831">
        <v>2</v>
      </c>
      <c r="G189" s="831">
        <v>10580</v>
      </c>
      <c r="H189" s="831"/>
      <c r="I189" s="831">
        <v>5290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582</v>
      </c>
      <c r="B190" s="822" t="s">
        <v>2786</v>
      </c>
      <c r="C190" s="822" t="s">
        <v>2549</v>
      </c>
      <c r="D190" s="822" t="s">
        <v>2772</v>
      </c>
      <c r="E190" s="822" t="s">
        <v>2773</v>
      </c>
      <c r="F190" s="831">
        <v>3</v>
      </c>
      <c r="G190" s="831">
        <v>17151</v>
      </c>
      <c r="H190" s="831"/>
      <c r="I190" s="831">
        <v>5717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582</v>
      </c>
      <c r="B191" s="822" t="s">
        <v>2786</v>
      </c>
      <c r="C191" s="822" t="s">
        <v>2549</v>
      </c>
      <c r="D191" s="822" t="s">
        <v>2793</v>
      </c>
      <c r="E191" s="822" t="s">
        <v>2794</v>
      </c>
      <c r="F191" s="831">
        <v>1</v>
      </c>
      <c r="G191" s="831">
        <v>8466</v>
      </c>
      <c r="H191" s="831"/>
      <c r="I191" s="831">
        <v>8466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582</v>
      </c>
      <c r="B192" s="822" t="s">
        <v>2786</v>
      </c>
      <c r="C192" s="822" t="s">
        <v>2549</v>
      </c>
      <c r="D192" s="822" t="s">
        <v>2795</v>
      </c>
      <c r="E192" s="822" t="s">
        <v>2796</v>
      </c>
      <c r="F192" s="831">
        <v>1</v>
      </c>
      <c r="G192" s="831">
        <v>6818</v>
      </c>
      <c r="H192" s="831"/>
      <c r="I192" s="831">
        <v>6818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582</v>
      </c>
      <c r="B193" s="822" t="s">
        <v>2786</v>
      </c>
      <c r="C193" s="822" t="s">
        <v>2549</v>
      </c>
      <c r="D193" s="822" t="s">
        <v>2778</v>
      </c>
      <c r="E193" s="822" t="s">
        <v>2779</v>
      </c>
      <c r="F193" s="831">
        <v>1</v>
      </c>
      <c r="G193" s="831">
        <v>16863</v>
      </c>
      <c r="H193" s="831"/>
      <c r="I193" s="831">
        <v>16863</v>
      </c>
      <c r="J193" s="831"/>
      <c r="K193" s="831"/>
      <c r="L193" s="831"/>
      <c r="M193" s="831"/>
      <c r="N193" s="831">
        <v>1</v>
      </c>
      <c r="O193" s="831">
        <v>17154</v>
      </c>
      <c r="P193" s="827"/>
      <c r="Q193" s="832">
        <v>17154</v>
      </c>
    </row>
    <row r="194" spans="1:17" ht="14.45" customHeight="1" x14ac:dyDescent="0.2">
      <c r="A194" s="821" t="s">
        <v>582</v>
      </c>
      <c r="B194" s="822" t="s">
        <v>2797</v>
      </c>
      <c r="C194" s="822" t="s">
        <v>2549</v>
      </c>
      <c r="D194" s="822" t="s">
        <v>2798</v>
      </c>
      <c r="E194" s="822" t="s">
        <v>2799</v>
      </c>
      <c r="F194" s="831">
        <v>2</v>
      </c>
      <c r="G194" s="831">
        <v>748</v>
      </c>
      <c r="H194" s="831"/>
      <c r="I194" s="831">
        <v>374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582</v>
      </c>
      <c r="B195" s="822" t="s">
        <v>2797</v>
      </c>
      <c r="C195" s="822" t="s">
        <v>2549</v>
      </c>
      <c r="D195" s="822" t="s">
        <v>2652</v>
      </c>
      <c r="E195" s="822" t="s">
        <v>2653</v>
      </c>
      <c r="F195" s="831">
        <v>1555</v>
      </c>
      <c r="G195" s="831">
        <v>318773</v>
      </c>
      <c r="H195" s="831">
        <v>1.137017181542237</v>
      </c>
      <c r="I195" s="831">
        <v>204.99871382636655</v>
      </c>
      <c r="J195" s="831">
        <v>1361</v>
      </c>
      <c r="K195" s="831">
        <v>280359</v>
      </c>
      <c r="L195" s="831">
        <v>1</v>
      </c>
      <c r="M195" s="831">
        <v>205.99485672299781</v>
      </c>
      <c r="N195" s="831">
        <v>373</v>
      </c>
      <c r="O195" s="831">
        <v>77211</v>
      </c>
      <c r="P195" s="827">
        <v>0.2754004686847934</v>
      </c>
      <c r="Q195" s="832">
        <v>207</v>
      </c>
    </row>
    <row r="196" spans="1:17" ht="14.45" customHeight="1" x14ac:dyDescent="0.2">
      <c r="A196" s="821" t="s">
        <v>582</v>
      </c>
      <c r="B196" s="822" t="s">
        <v>2800</v>
      </c>
      <c r="C196" s="822" t="s">
        <v>2549</v>
      </c>
      <c r="D196" s="822" t="s">
        <v>2560</v>
      </c>
      <c r="E196" s="822" t="s">
        <v>2561</v>
      </c>
      <c r="F196" s="831">
        <v>49</v>
      </c>
      <c r="G196" s="831">
        <v>11025</v>
      </c>
      <c r="H196" s="831"/>
      <c r="I196" s="831">
        <v>225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582</v>
      </c>
      <c r="B197" s="822" t="s">
        <v>2800</v>
      </c>
      <c r="C197" s="822" t="s">
        <v>2549</v>
      </c>
      <c r="D197" s="822" t="s">
        <v>2638</v>
      </c>
      <c r="E197" s="822" t="s">
        <v>2639</v>
      </c>
      <c r="F197" s="831">
        <v>0</v>
      </c>
      <c r="G197" s="831">
        <v>0</v>
      </c>
      <c r="H197" s="831"/>
      <c r="I197" s="831"/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2801</v>
      </c>
      <c r="B198" s="822" t="s">
        <v>2537</v>
      </c>
      <c r="C198" s="822" t="s">
        <v>2549</v>
      </c>
      <c r="D198" s="822" t="s">
        <v>2556</v>
      </c>
      <c r="E198" s="822" t="s">
        <v>2557</v>
      </c>
      <c r="F198" s="831">
        <v>1</v>
      </c>
      <c r="G198" s="831">
        <v>37</v>
      </c>
      <c r="H198" s="831">
        <v>0.97368421052631582</v>
      </c>
      <c r="I198" s="831">
        <v>37</v>
      </c>
      <c r="J198" s="831">
        <v>1</v>
      </c>
      <c r="K198" s="831">
        <v>38</v>
      </c>
      <c r="L198" s="831">
        <v>1</v>
      </c>
      <c r="M198" s="831">
        <v>38</v>
      </c>
      <c r="N198" s="831">
        <v>1</v>
      </c>
      <c r="O198" s="831">
        <v>38</v>
      </c>
      <c r="P198" s="827">
        <v>1</v>
      </c>
      <c r="Q198" s="832">
        <v>38</v>
      </c>
    </row>
    <row r="199" spans="1:17" ht="14.45" customHeight="1" thickBot="1" x14ac:dyDescent="0.25">
      <c r="A199" s="813" t="s">
        <v>2801</v>
      </c>
      <c r="B199" s="814" t="s">
        <v>2537</v>
      </c>
      <c r="C199" s="814" t="s">
        <v>2549</v>
      </c>
      <c r="D199" s="814" t="s">
        <v>2568</v>
      </c>
      <c r="E199" s="814" t="s">
        <v>2569</v>
      </c>
      <c r="F199" s="833"/>
      <c r="G199" s="833"/>
      <c r="H199" s="833"/>
      <c r="I199" s="833"/>
      <c r="J199" s="833"/>
      <c r="K199" s="833"/>
      <c r="L199" s="833"/>
      <c r="M199" s="833"/>
      <c r="N199" s="833">
        <v>1</v>
      </c>
      <c r="O199" s="833">
        <v>360</v>
      </c>
      <c r="P199" s="819"/>
      <c r="Q199" s="834">
        <v>360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1A3313F-55CB-4871-85EA-6D03C5FC951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892.54600000000005</v>
      </c>
      <c r="C5" s="114">
        <v>704.62400000000002</v>
      </c>
      <c r="D5" s="114">
        <v>795.41099999999994</v>
      </c>
      <c r="E5" s="424">
        <f>IF(OR(D5=0,B5=0),"",D5/B5)</f>
        <v>0.89117087522659888</v>
      </c>
      <c r="F5" s="129">
        <f>IF(OR(D5=0,C5=0),"",D5/C5)</f>
        <v>1.1288446036467674</v>
      </c>
      <c r="G5" s="130">
        <v>701</v>
      </c>
      <c r="H5" s="114">
        <v>675</v>
      </c>
      <c r="I5" s="114">
        <v>750</v>
      </c>
      <c r="J5" s="424">
        <f>IF(OR(I5=0,G5=0),"",I5/G5)</f>
        <v>1.0699001426533523</v>
      </c>
      <c r="K5" s="131">
        <f>IF(OR(I5=0,H5=0),"",I5/H5)</f>
        <v>1.1111111111111112</v>
      </c>
      <c r="L5" s="121"/>
      <c r="M5" s="121"/>
      <c r="N5" s="7">
        <f>D5-C5</f>
        <v>90.786999999999921</v>
      </c>
      <c r="O5" s="8">
        <f>I5-H5</f>
        <v>75</v>
      </c>
      <c r="P5" s="7">
        <f>D5-B5</f>
        <v>-97.135000000000105</v>
      </c>
      <c r="Q5" s="8">
        <f>I5-G5</f>
        <v>49</v>
      </c>
    </row>
    <row r="6" spans="1:17" ht="14.45" hidden="1" customHeight="1" outlineLevel="1" x14ac:dyDescent="0.2">
      <c r="A6" s="441" t="s">
        <v>168</v>
      </c>
      <c r="B6" s="120">
        <v>275.30700000000002</v>
      </c>
      <c r="C6" s="113">
        <v>190.846</v>
      </c>
      <c r="D6" s="113">
        <v>151.55099999999999</v>
      </c>
      <c r="E6" s="424">
        <f t="shared" ref="E6:E12" si="0">IF(OR(D6=0,B6=0),"",D6/B6)</f>
        <v>0.55048000958929477</v>
      </c>
      <c r="F6" s="129">
        <f t="shared" ref="F6:F12" si="1">IF(OR(D6=0,C6=0),"",D6/C6)</f>
        <v>0.79410100290286401</v>
      </c>
      <c r="G6" s="133">
        <v>275</v>
      </c>
      <c r="H6" s="113">
        <v>280</v>
      </c>
      <c r="I6" s="113">
        <v>297</v>
      </c>
      <c r="J6" s="425">
        <f t="shared" ref="J6:J12" si="2">IF(OR(I6=0,G6=0),"",I6/G6)</f>
        <v>1.08</v>
      </c>
      <c r="K6" s="134">
        <f t="shared" ref="K6:K12" si="3">IF(OR(I6=0,H6=0),"",I6/H6)</f>
        <v>1.0607142857142857</v>
      </c>
      <c r="L6" s="121"/>
      <c r="M6" s="121"/>
      <c r="N6" s="5">
        <f t="shared" ref="N6:N13" si="4">D6-C6</f>
        <v>-39.295000000000016</v>
      </c>
      <c r="O6" s="6">
        <f t="shared" ref="O6:O13" si="5">I6-H6</f>
        <v>17</v>
      </c>
      <c r="P6" s="5">
        <f t="shared" ref="P6:P13" si="6">D6-B6</f>
        <v>-123.75600000000003</v>
      </c>
      <c r="Q6" s="6">
        <f t="shared" ref="Q6:Q13" si="7">I6-G6</f>
        <v>22</v>
      </c>
    </row>
    <row r="7" spans="1:17" ht="14.45" hidden="1" customHeight="1" outlineLevel="1" x14ac:dyDescent="0.2">
      <c r="A7" s="441" t="s">
        <v>169</v>
      </c>
      <c r="B7" s="120">
        <v>805.40099999999995</v>
      </c>
      <c r="C7" s="113">
        <v>1013.994</v>
      </c>
      <c r="D7" s="113">
        <v>875.14800000000002</v>
      </c>
      <c r="E7" s="424">
        <f t="shared" si="0"/>
        <v>1.086599097840703</v>
      </c>
      <c r="F7" s="129">
        <f t="shared" si="1"/>
        <v>0.86307019568163124</v>
      </c>
      <c r="G7" s="133">
        <v>1026</v>
      </c>
      <c r="H7" s="113">
        <v>1019</v>
      </c>
      <c r="I7" s="113">
        <v>981</v>
      </c>
      <c r="J7" s="425">
        <f t="shared" si="2"/>
        <v>0.95614035087719296</v>
      </c>
      <c r="K7" s="134">
        <f t="shared" si="3"/>
        <v>0.96270853778213938</v>
      </c>
      <c r="L7" s="121"/>
      <c r="M7" s="121"/>
      <c r="N7" s="5">
        <f t="shared" si="4"/>
        <v>-138.846</v>
      </c>
      <c r="O7" s="6">
        <f t="shared" si="5"/>
        <v>-38</v>
      </c>
      <c r="P7" s="5">
        <f t="shared" si="6"/>
        <v>69.747000000000071</v>
      </c>
      <c r="Q7" s="6">
        <f t="shared" si="7"/>
        <v>-45</v>
      </c>
    </row>
    <row r="8" spans="1:17" ht="14.45" hidden="1" customHeight="1" outlineLevel="1" x14ac:dyDescent="0.2">
      <c r="A8" s="441" t="s">
        <v>170</v>
      </c>
      <c r="B8" s="120">
        <v>65.254999999999995</v>
      </c>
      <c r="C8" s="113">
        <v>43.042999999999999</v>
      </c>
      <c r="D8" s="113">
        <v>45.832000000000001</v>
      </c>
      <c r="E8" s="424">
        <f t="shared" si="0"/>
        <v>0.70235231016780331</v>
      </c>
      <c r="F8" s="129">
        <f t="shared" si="1"/>
        <v>1.0647956694468323</v>
      </c>
      <c r="G8" s="133">
        <v>97</v>
      </c>
      <c r="H8" s="113">
        <v>100</v>
      </c>
      <c r="I8" s="113">
        <v>71</v>
      </c>
      <c r="J8" s="425">
        <f t="shared" si="2"/>
        <v>0.73195876288659789</v>
      </c>
      <c r="K8" s="134">
        <f t="shared" si="3"/>
        <v>0.71</v>
      </c>
      <c r="L8" s="121"/>
      <c r="M8" s="121"/>
      <c r="N8" s="5">
        <f t="shared" si="4"/>
        <v>2.7890000000000015</v>
      </c>
      <c r="O8" s="6">
        <f t="shared" si="5"/>
        <v>-29</v>
      </c>
      <c r="P8" s="5">
        <f t="shared" si="6"/>
        <v>-19.422999999999995</v>
      </c>
      <c r="Q8" s="6">
        <f t="shared" si="7"/>
        <v>-26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4.4459999999999997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3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-4.4459999999999997</v>
      </c>
      <c r="O9" s="6">
        <f t="shared" si="5"/>
        <v>-3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362.06</v>
      </c>
      <c r="C10" s="113">
        <v>618.17399999999998</v>
      </c>
      <c r="D10" s="113">
        <v>323.43599999999998</v>
      </c>
      <c r="E10" s="424">
        <f t="shared" si="0"/>
        <v>0.89332154891454452</v>
      </c>
      <c r="F10" s="129">
        <f t="shared" si="1"/>
        <v>0.52321191120946531</v>
      </c>
      <c r="G10" s="133">
        <v>358</v>
      </c>
      <c r="H10" s="113">
        <v>375</v>
      </c>
      <c r="I10" s="113">
        <v>333</v>
      </c>
      <c r="J10" s="425">
        <f t="shared" si="2"/>
        <v>0.93016759776536317</v>
      </c>
      <c r="K10" s="134">
        <f t="shared" si="3"/>
        <v>0.88800000000000001</v>
      </c>
      <c r="L10" s="121"/>
      <c r="M10" s="121"/>
      <c r="N10" s="5">
        <f t="shared" si="4"/>
        <v>-294.738</v>
      </c>
      <c r="O10" s="6">
        <f t="shared" si="5"/>
        <v>-42</v>
      </c>
      <c r="P10" s="5">
        <f t="shared" si="6"/>
        <v>-38.624000000000024</v>
      </c>
      <c r="Q10" s="6">
        <f t="shared" si="7"/>
        <v>-25</v>
      </c>
    </row>
    <row r="11" spans="1:17" ht="14.45" hidden="1" customHeight="1" outlineLevel="1" x14ac:dyDescent="0.2">
      <c r="A11" s="441" t="s">
        <v>173</v>
      </c>
      <c r="B11" s="120">
        <v>91.811999999999998</v>
      </c>
      <c r="C11" s="113">
        <v>39.215000000000003</v>
      </c>
      <c r="D11" s="113">
        <v>230.89099999999999</v>
      </c>
      <c r="E11" s="424">
        <f t="shared" si="0"/>
        <v>2.514823770313249</v>
      </c>
      <c r="F11" s="129">
        <f t="shared" si="1"/>
        <v>5.8878235369118954</v>
      </c>
      <c r="G11" s="133">
        <v>77</v>
      </c>
      <c r="H11" s="113">
        <v>55</v>
      </c>
      <c r="I11" s="113">
        <v>72</v>
      </c>
      <c r="J11" s="425">
        <f t="shared" si="2"/>
        <v>0.93506493506493504</v>
      </c>
      <c r="K11" s="134">
        <f t="shared" si="3"/>
        <v>1.3090909090909091</v>
      </c>
      <c r="L11" s="121"/>
      <c r="M11" s="121"/>
      <c r="N11" s="5">
        <f t="shared" si="4"/>
        <v>191.67599999999999</v>
      </c>
      <c r="O11" s="6">
        <f t="shared" si="5"/>
        <v>17</v>
      </c>
      <c r="P11" s="5">
        <f t="shared" si="6"/>
        <v>139.07900000000001</v>
      </c>
      <c r="Q11" s="6">
        <f t="shared" si="7"/>
        <v>-5</v>
      </c>
    </row>
    <row r="12" spans="1:17" ht="14.45" hidden="1" customHeight="1" outlineLevel="1" thickBot="1" x14ac:dyDescent="0.25">
      <c r="A12" s="442" t="s">
        <v>208</v>
      </c>
      <c r="B12" s="238">
        <v>14.118</v>
      </c>
      <c r="C12" s="239">
        <v>0.59299999999999997</v>
      </c>
      <c r="D12" s="239">
        <v>7.58</v>
      </c>
      <c r="E12" s="424">
        <f t="shared" si="0"/>
        <v>0.53690324408556456</v>
      </c>
      <c r="F12" s="129">
        <f t="shared" si="1"/>
        <v>12.782462057335582</v>
      </c>
      <c r="G12" s="241">
        <v>3</v>
      </c>
      <c r="H12" s="239">
        <v>2</v>
      </c>
      <c r="I12" s="239">
        <v>3</v>
      </c>
      <c r="J12" s="426">
        <f t="shared" si="2"/>
        <v>1</v>
      </c>
      <c r="K12" s="242">
        <f t="shared" si="3"/>
        <v>1.5</v>
      </c>
      <c r="L12" s="121"/>
      <c r="M12" s="121"/>
      <c r="N12" s="243">
        <f t="shared" si="4"/>
        <v>6.9870000000000001</v>
      </c>
      <c r="O12" s="244">
        <f t="shared" si="5"/>
        <v>1</v>
      </c>
      <c r="P12" s="243">
        <f t="shared" si="6"/>
        <v>-6.5380000000000003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2506.4989999999998</v>
      </c>
      <c r="C13" s="116">
        <f>SUM(C5:C12)</f>
        <v>2614.9349999999995</v>
      </c>
      <c r="D13" s="116">
        <f>SUM(D5:D12)</f>
        <v>2429.8490000000002</v>
      </c>
      <c r="E13" s="420">
        <f>IF(OR(D13=0,B13=0),0,D13/B13)</f>
        <v>0.96941949707540298</v>
      </c>
      <c r="F13" s="135">
        <f>IF(OR(D13=0,C13=0),0,D13/C13)</f>
        <v>0.92921965555549202</v>
      </c>
      <c r="G13" s="136">
        <f>SUM(G5:G12)</f>
        <v>2537</v>
      </c>
      <c r="H13" s="116">
        <f>SUM(H5:H12)</f>
        <v>2509</v>
      </c>
      <c r="I13" s="116">
        <f>SUM(I5:I12)</f>
        <v>2507</v>
      </c>
      <c r="J13" s="420">
        <f>IF(OR(I13=0,G13=0),0,I13/G13)</f>
        <v>0.9881750098541584</v>
      </c>
      <c r="K13" s="137">
        <f>IF(OR(I13=0,H13=0),0,I13/H13)</f>
        <v>0.99920286966919092</v>
      </c>
      <c r="L13" s="121"/>
      <c r="M13" s="121"/>
      <c r="N13" s="127">
        <f t="shared" si="4"/>
        <v>-185.08599999999933</v>
      </c>
      <c r="O13" s="138">
        <f t="shared" si="5"/>
        <v>-2</v>
      </c>
      <c r="P13" s="127">
        <f t="shared" si="6"/>
        <v>-76.649999999999636</v>
      </c>
      <c r="Q13" s="138">
        <f t="shared" si="7"/>
        <v>-30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6.1340000000000003</v>
      </c>
      <c r="C18" s="114">
        <v>9.5790000000000006</v>
      </c>
      <c r="D18" s="114">
        <v>33.277000000000001</v>
      </c>
      <c r="E18" s="424">
        <f>IF(OR(D18=0,B18=0),"",D18/B18)</f>
        <v>5.4250081512879031</v>
      </c>
      <c r="F18" s="129">
        <f>IF(OR(D18=0,C18=0),"",D18/C18)</f>
        <v>3.4739534398162646</v>
      </c>
      <c r="G18" s="119">
        <v>15</v>
      </c>
      <c r="H18" s="114">
        <v>11</v>
      </c>
      <c r="I18" s="114">
        <v>18</v>
      </c>
      <c r="J18" s="424">
        <f>IF(OR(I18=0,G18=0),"",I18/G18)</f>
        <v>1.2</v>
      </c>
      <c r="K18" s="131">
        <f>IF(OR(I18=0,H18=0),"",I18/H18)</f>
        <v>1.6363636363636365</v>
      </c>
      <c r="L18" s="649">
        <v>0.91871999999999998</v>
      </c>
      <c r="M18" s="650"/>
      <c r="N18" s="145">
        <f t="shared" ref="N18:N26" si="8">D18-C18</f>
        <v>23.698</v>
      </c>
      <c r="O18" s="146">
        <f t="shared" ref="O18:O26" si="9">I18-H18</f>
        <v>7</v>
      </c>
      <c r="P18" s="145">
        <f t="shared" ref="P18:P26" si="10">D18-B18</f>
        <v>27.143000000000001</v>
      </c>
      <c r="Q18" s="146">
        <f t="shared" ref="Q18:Q26" si="11">I18-G18</f>
        <v>3</v>
      </c>
    </row>
    <row r="19" spans="1:17" ht="14.45" hidden="1" customHeight="1" outlineLevel="1" x14ac:dyDescent="0.2">
      <c r="A19" s="441" t="s">
        <v>168</v>
      </c>
      <c r="B19" s="120">
        <v>1.2589999999999999</v>
      </c>
      <c r="C19" s="113">
        <v>1.41</v>
      </c>
      <c r="D19" s="113">
        <v>0.48799999999999999</v>
      </c>
      <c r="E19" s="425">
        <f t="shared" ref="E19:E25" si="12">IF(OR(D19=0,B19=0),"",D19/B19)</f>
        <v>0.38760921366163625</v>
      </c>
      <c r="F19" s="132">
        <f t="shared" ref="F19:F25" si="13">IF(OR(D19=0,C19=0),"",D19/C19)</f>
        <v>0.34609929078014184</v>
      </c>
      <c r="G19" s="120">
        <v>4</v>
      </c>
      <c r="H19" s="113">
        <v>4</v>
      </c>
      <c r="I19" s="113">
        <v>1</v>
      </c>
      <c r="J19" s="425">
        <f t="shared" ref="J19:J25" si="14">IF(OR(I19=0,G19=0),"",I19/G19)</f>
        <v>0.25</v>
      </c>
      <c r="K19" s="134">
        <f t="shared" ref="K19:K25" si="15">IF(OR(I19=0,H19=0),"",I19/H19)</f>
        <v>0.25</v>
      </c>
      <c r="L19" s="649">
        <v>0.99456</v>
      </c>
      <c r="M19" s="650"/>
      <c r="N19" s="147">
        <f t="shared" si="8"/>
        <v>-0.92199999999999993</v>
      </c>
      <c r="O19" s="148">
        <f t="shared" si="9"/>
        <v>-3</v>
      </c>
      <c r="P19" s="147">
        <f t="shared" si="10"/>
        <v>-0.77099999999999991</v>
      </c>
      <c r="Q19" s="148">
        <f t="shared" si="11"/>
        <v>-3</v>
      </c>
    </row>
    <row r="20" spans="1:17" ht="14.45" hidden="1" customHeight="1" outlineLevel="1" x14ac:dyDescent="0.2">
      <c r="A20" s="441" t="s">
        <v>169</v>
      </c>
      <c r="B20" s="120">
        <v>17.343</v>
      </c>
      <c r="C20" s="113">
        <v>21.606000000000002</v>
      </c>
      <c r="D20" s="113">
        <v>6.4409999999999998</v>
      </c>
      <c r="E20" s="425">
        <f t="shared" si="12"/>
        <v>0.37138903303926657</v>
      </c>
      <c r="F20" s="132">
        <f t="shared" si="13"/>
        <v>0.29811163565676196</v>
      </c>
      <c r="G20" s="120">
        <v>20</v>
      </c>
      <c r="H20" s="113">
        <v>19</v>
      </c>
      <c r="I20" s="113">
        <v>18</v>
      </c>
      <c r="J20" s="425">
        <f t="shared" si="14"/>
        <v>0.9</v>
      </c>
      <c r="K20" s="134">
        <f t="shared" si="15"/>
        <v>0.94736842105263153</v>
      </c>
      <c r="L20" s="649">
        <v>0.96671999999999991</v>
      </c>
      <c r="M20" s="650"/>
      <c r="N20" s="147">
        <f t="shared" si="8"/>
        <v>-15.165000000000003</v>
      </c>
      <c r="O20" s="148">
        <f t="shared" si="9"/>
        <v>-1</v>
      </c>
      <c r="P20" s="147">
        <f t="shared" si="10"/>
        <v>-10.902000000000001</v>
      </c>
      <c r="Q20" s="148">
        <f t="shared" si="11"/>
        <v>-2</v>
      </c>
    </row>
    <row r="21" spans="1:17" ht="14.45" hidden="1" customHeight="1" outlineLevel="1" x14ac:dyDescent="0.2">
      <c r="A21" s="441" t="s">
        <v>170</v>
      </c>
      <c r="B21" s="120">
        <v>0.25700000000000001</v>
      </c>
      <c r="C21" s="113">
        <v>0.71599999999999997</v>
      </c>
      <c r="D21" s="113">
        <v>0</v>
      </c>
      <c r="E21" s="425" t="str">
        <f t="shared" si="12"/>
        <v/>
      </c>
      <c r="F21" s="132" t="str">
        <f t="shared" si="13"/>
        <v/>
      </c>
      <c r="G21" s="120">
        <v>1</v>
      </c>
      <c r="H21" s="113">
        <v>3</v>
      </c>
      <c r="I21" s="113">
        <v>0</v>
      </c>
      <c r="J21" s="425" t="str">
        <f t="shared" si="14"/>
        <v/>
      </c>
      <c r="K21" s="134" t="str">
        <f t="shared" si="15"/>
        <v/>
      </c>
      <c r="L21" s="649">
        <v>1.11744</v>
      </c>
      <c r="M21" s="650"/>
      <c r="N21" s="147">
        <f t="shared" si="8"/>
        <v>-0.71599999999999997</v>
      </c>
      <c r="O21" s="148">
        <f t="shared" si="9"/>
        <v>-3</v>
      </c>
      <c r="P21" s="147">
        <f t="shared" si="10"/>
        <v>-0.25700000000000001</v>
      </c>
      <c r="Q21" s="148">
        <f t="shared" si="11"/>
        <v>-1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0.94799999999999995</v>
      </c>
      <c r="C23" s="113">
        <v>2.867</v>
      </c>
      <c r="D23" s="113">
        <v>39.027000000000001</v>
      </c>
      <c r="E23" s="425">
        <f t="shared" si="12"/>
        <v>41.167721518987342</v>
      </c>
      <c r="F23" s="132">
        <f t="shared" si="13"/>
        <v>13.612486920125567</v>
      </c>
      <c r="G23" s="120">
        <v>4</v>
      </c>
      <c r="H23" s="113">
        <v>11</v>
      </c>
      <c r="I23" s="113">
        <v>5</v>
      </c>
      <c r="J23" s="425">
        <f t="shared" si="14"/>
        <v>1.25</v>
      </c>
      <c r="K23" s="134">
        <f t="shared" si="15"/>
        <v>0.45454545454545453</v>
      </c>
      <c r="L23" s="649">
        <v>0.98495999999999995</v>
      </c>
      <c r="M23" s="650"/>
      <c r="N23" s="147">
        <f t="shared" si="8"/>
        <v>36.160000000000004</v>
      </c>
      <c r="O23" s="148">
        <f t="shared" si="9"/>
        <v>-6</v>
      </c>
      <c r="P23" s="147">
        <f t="shared" si="10"/>
        <v>38.079000000000001</v>
      </c>
      <c r="Q23" s="148">
        <f t="shared" si="11"/>
        <v>1</v>
      </c>
    </row>
    <row r="24" spans="1:17" ht="14.45" hidden="1" customHeight="1" outlineLevel="1" x14ac:dyDescent="0.2">
      <c r="A24" s="441" t="s">
        <v>173</v>
      </c>
      <c r="B24" s="120">
        <v>0.434</v>
      </c>
      <c r="C24" s="113">
        <v>0</v>
      </c>
      <c r="D24" s="113">
        <v>6.3650000000000002</v>
      </c>
      <c r="E24" s="425">
        <f t="shared" si="12"/>
        <v>14.665898617511521</v>
      </c>
      <c r="F24" s="132" t="str">
        <f t="shared" si="13"/>
        <v/>
      </c>
      <c r="G24" s="120">
        <v>2</v>
      </c>
      <c r="H24" s="113">
        <v>0</v>
      </c>
      <c r="I24" s="113">
        <v>1</v>
      </c>
      <c r="J24" s="425">
        <f t="shared" si="14"/>
        <v>0.5</v>
      </c>
      <c r="K24" s="134" t="str">
        <f t="shared" si="15"/>
        <v/>
      </c>
      <c r="L24" s="649">
        <v>1.0147199999999998</v>
      </c>
      <c r="M24" s="650"/>
      <c r="N24" s="147">
        <f t="shared" si="8"/>
        <v>6.3650000000000002</v>
      </c>
      <c r="O24" s="148">
        <f t="shared" si="9"/>
        <v>1</v>
      </c>
      <c r="P24" s="147">
        <f t="shared" si="10"/>
        <v>5.931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0.30199999999999999</v>
      </c>
      <c r="D25" s="239">
        <v>7.2039999999999997</v>
      </c>
      <c r="E25" s="426" t="str">
        <f t="shared" si="12"/>
        <v/>
      </c>
      <c r="F25" s="240">
        <f t="shared" si="13"/>
        <v>23.85430463576159</v>
      </c>
      <c r="G25" s="238">
        <v>0</v>
      </c>
      <c r="H25" s="239">
        <v>1</v>
      </c>
      <c r="I25" s="239">
        <v>2</v>
      </c>
      <c r="J25" s="426" t="str">
        <f t="shared" si="14"/>
        <v/>
      </c>
      <c r="K25" s="242">
        <f t="shared" si="15"/>
        <v>2</v>
      </c>
      <c r="L25" s="356"/>
      <c r="M25" s="357"/>
      <c r="N25" s="245">
        <f t="shared" si="8"/>
        <v>6.9020000000000001</v>
      </c>
      <c r="O25" s="246">
        <f t="shared" si="9"/>
        <v>1</v>
      </c>
      <c r="P25" s="245">
        <f t="shared" si="10"/>
        <v>7.2039999999999997</v>
      </c>
      <c r="Q25" s="246">
        <f t="shared" si="11"/>
        <v>2</v>
      </c>
    </row>
    <row r="26" spans="1:17" ht="14.45" customHeight="1" collapsed="1" thickBot="1" x14ac:dyDescent="0.25">
      <c r="A26" s="445" t="s">
        <v>3</v>
      </c>
      <c r="B26" s="149">
        <f>SUM(B18:B25)</f>
        <v>26.375000000000004</v>
      </c>
      <c r="C26" s="150">
        <f>SUM(C18:C25)</f>
        <v>36.479999999999997</v>
      </c>
      <c r="D26" s="150">
        <f>SUM(D18:D25)</f>
        <v>92.801999999999992</v>
      </c>
      <c r="E26" s="421">
        <f>IF(OR(D26=0,B26=0),0,D26/B26)</f>
        <v>3.5185592417061602</v>
      </c>
      <c r="F26" s="151">
        <f>IF(OR(D26=0,C26=0),0,D26/C26)</f>
        <v>2.5439144736842105</v>
      </c>
      <c r="G26" s="149">
        <f>SUM(G18:G25)</f>
        <v>46</v>
      </c>
      <c r="H26" s="150">
        <f>SUM(H18:H25)</f>
        <v>49</v>
      </c>
      <c r="I26" s="150">
        <f>SUM(I18:I25)</f>
        <v>45</v>
      </c>
      <c r="J26" s="421">
        <f>IF(OR(I26=0,G26=0),0,I26/G26)</f>
        <v>0.97826086956521741</v>
      </c>
      <c r="K26" s="152">
        <f>IF(OR(I26=0,H26=0),0,I26/H26)</f>
        <v>0.91836734693877553</v>
      </c>
      <c r="L26" s="121"/>
      <c r="M26" s="121"/>
      <c r="N26" s="143">
        <f t="shared" si="8"/>
        <v>56.321999999999996</v>
      </c>
      <c r="O26" s="153">
        <f t="shared" si="9"/>
        <v>-4</v>
      </c>
      <c r="P26" s="143">
        <f t="shared" si="10"/>
        <v>66.426999999999992</v>
      </c>
      <c r="Q26" s="153">
        <f t="shared" si="11"/>
        <v>-1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886.41200000000003</v>
      </c>
      <c r="C44" s="114">
        <v>695.04499999999996</v>
      </c>
      <c r="D44" s="114">
        <v>762.13400000000001</v>
      </c>
      <c r="E44" s="424">
        <f>IF(OR(D44=0,B44=0),"",D44/B44)</f>
        <v>0.85979657315108549</v>
      </c>
      <c r="F44" s="129">
        <f>IF(OR(D44=0,C44=0),"",D44/C44)</f>
        <v>1.0965246854520212</v>
      </c>
      <c r="G44" s="130">
        <v>686</v>
      </c>
      <c r="H44" s="114">
        <v>664</v>
      </c>
      <c r="I44" s="114">
        <v>732</v>
      </c>
      <c r="J44" s="424">
        <f>IF(OR(I44=0,G44=0),"",I44/G44)</f>
        <v>1.0670553935860059</v>
      </c>
      <c r="K44" s="131">
        <f>IF(OR(I44=0,H44=0),"",I44/H44)</f>
        <v>1.1024096385542168</v>
      </c>
      <c r="L44" s="155"/>
      <c r="M44" s="155"/>
      <c r="N44" s="145">
        <f t="shared" ref="N44:N52" si="24">D44-C44</f>
        <v>67.089000000000055</v>
      </c>
      <c r="O44" s="146">
        <f t="shared" ref="O44:O52" si="25">I44-H44</f>
        <v>68</v>
      </c>
      <c r="P44" s="145">
        <f t="shared" ref="P44:P52" si="26">D44-B44</f>
        <v>-124.27800000000002</v>
      </c>
      <c r="Q44" s="146">
        <f t="shared" ref="Q44:Q52" si="27">I44-G44</f>
        <v>46</v>
      </c>
    </row>
    <row r="45" spans="1:17" ht="14.45" hidden="1" customHeight="1" outlineLevel="1" x14ac:dyDescent="0.2">
      <c r="A45" s="441" t="s">
        <v>168</v>
      </c>
      <c r="B45" s="120">
        <v>274.048</v>
      </c>
      <c r="C45" s="113">
        <v>189.43600000000001</v>
      </c>
      <c r="D45" s="113">
        <v>151.06299999999999</v>
      </c>
      <c r="E45" s="425">
        <f t="shared" ref="E45:E51" si="28">IF(OR(D45=0,B45=0),"",D45/B45)</f>
        <v>0.55122825198505365</v>
      </c>
      <c r="F45" s="132">
        <f t="shared" ref="F45:F51" si="29">IF(OR(D45=0,C45=0),"",D45/C45)</f>
        <v>0.79743554551405216</v>
      </c>
      <c r="G45" s="133">
        <v>271</v>
      </c>
      <c r="H45" s="113">
        <v>276</v>
      </c>
      <c r="I45" s="113">
        <v>296</v>
      </c>
      <c r="J45" s="425">
        <f t="shared" ref="J45:J51" si="30">IF(OR(I45=0,G45=0),"",I45/G45)</f>
        <v>1.0922509225092252</v>
      </c>
      <c r="K45" s="134">
        <f t="shared" ref="K45:K51" si="31">IF(OR(I45=0,H45=0),"",I45/H45)</f>
        <v>1.0724637681159421</v>
      </c>
      <c r="L45" s="155"/>
      <c r="M45" s="155"/>
      <c r="N45" s="147">
        <f t="shared" si="24"/>
        <v>-38.373000000000019</v>
      </c>
      <c r="O45" s="148">
        <f t="shared" si="25"/>
        <v>20</v>
      </c>
      <c r="P45" s="147">
        <f t="shared" si="26"/>
        <v>-122.98500000000001</v>
      </c>
      <c r="Q45" s="148">
        <f t="shared" si="27"/>
        <v>25</v>
      </c>
    </row>
    <row r="46" spans="1:17" ht="14.45" hidden="1" customHeight="1" outlineLevel="1" x14ac:dyDescent="0.2">
      <c r="A46" s="441" t="s">
        <v>169</v>
      </c>
      <c r="B46" s="120">
        <v>788.05799999999999</v>
      </c>
      <c r="C46" s="113">
        <v>992.38800000000003</v>
      </c>
      <c r="D46" s="113">
        <v>868.70699999999999</v>
      </c>
      <c r="E46" s="425">
        <f t="shared" si="28"/>
        <v>1.1023389141408373</v>
      </c>
      <c r="F46" s="132">
        <f t="shared" si="29"/>
        <v>0.87537031886721717</v>
      </c>
      <c r="G46" s="133">
        <v>1006</v>
      </c>
      <c r="H46" s="113">
        <v>1000</v>
      </c>
      <c r="I46" s="113">
        <v>963</v>
      </c>
      <c r="J46" s="425">
        <f t="shared" si="30"/>
        <v>0.95725646123260433</v>
      </c>
      <c r="K46" s="134">
        <f t="shared" si="31"/>
        <v>0.96299999999999997</v>
      </c>
      <c r="L46" s="155"/>
      <c r="M46" s="155"/>
      <c r="N46" s="147">
        <f t="shared" si="24"/>
        <v>-123.68100000000004</v>
      </c>
      <c r="O46" s="148">
        <f t="shared" si="25"/>
        <v>-37</v>
      </c>
      <c r="P46" s="147">
        <f t="shared" si="26"/>
        <v>80.649000000000001</v>
      </c>
      <c r="Q46" s="148">
        <f t="shared" si="27"/>
        <v>-43</v>
      </c>
    </row>
    <row r="47" spans="1:17" ht="14.45" hidden="1" customHeight="1" outlineLevel="1" x14ac:dyDescent="0.2">
      <c r="A47" s="441" t="s">
        <v>170</v>
      </c>
      <c r="B47" s="120">
        <v>64.998000000000005</v>
      </c>
      <c r="C47" s="113">
        <v>42.326999999999998</v>
      </c>
      <c r="D47" s="113">
        <v>45.832000000000001</v>
      </c>
      <c r="E47" s="425">
        <f t="shared" si="28"/>
        <v>0.70512938859657215</v>
      </c>
      <c r="F47" s="132">
        <f t="shared" si="29"/>
        <v>1.0828076641387294</v>
      </c>
      <c r="G47" s="133">
        <v>96</v>
      </c>
      <c r="H47" s="113">
        <v>97</v>
      </c>
      <c r="I47" s="113">
        <v>71</v>
      </c>
      <c r="J47" s="425">
        <f t="shared" si="30"/>
        <v>0.73958333333333337</v>
      </c>
      <c r="K47" s="134">
        <f t="shared" si="31"/>
        <v>0.73195876288659789</v>
      </c>
      <c r="L47" s="155"/>
      <c r="M47" s="155"/>
      <c r="N47" s="147">
        <f t="shared" si="24"/>
        <v>3.5050000000000026</v>
      </c>
      <c r="O47" s="148">
        <f t="shared" si="25"/>
        <v>-26</v>
      </c>
      <c r="P47" s="147">
        <f t="shared" si="26"/>
        <v>-19.166000000000004</v>
      </c>
      <c r="Q47" s="148">
        <f t="shared" si="27"/>
        <v>-25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4.4459999999999997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3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-4.4459999999999997</v>
      </c>
      <c r="O48" s="148">
        <f t="shared" si="25"/>
        <v>-3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361.11200000000002</v>
      </c>
      <c r="C49" s="113">
        <v>615.30700000000002</v>
      </c>
      <c r="D49" s="113">
        <v>284.40899999999999</v>
      </c>
      <c r="E49" s="425">
        <f t="shared" si="28"/>
        <v>0.78759221515762412</v>
      </c>
      <c r="F49" s="132">
        <f t="shared" si="29"/>
        <v>0.46222292286614647</v>
      </c>
      <c r="G49" s="133">
        <v>354</v>
      </c>
      <c r="H49" s="113">
        <v>364</v>
      </c>
      <c r="I49" s="113">
        <v>328</v>
      </c>
      <c r="J49" s="425">
        <f t="shared" si="30"/>
        <v>0.92655367231638419</v>
      </c>
      <c r="K49" s="134">
        <f t="shared" si="31"/>
        <v>0.90109890109890112</v>
      </c>
      <c r="L49" s="155"/>
      <c r="M49" s="155"/>
      <c r="N49" s="147">
        <f t="shared" si="24"/>
        <v>-330.89800000000002</v>
      </c>
      <c r="O49" s="148">
        <f t="shared" si="25"/>
        <v>-36</v>
      </c>
      <c r="P49" s="147">
        <f t="shared" si="26"/>
        <v>-76.703000000000031</v>
      </c>
      <c r="Q49" s="148">
        <f t="shared" si="27"/>
        <v>-26</v>
      </c>
    </row>
    <row r="50" spans="1:17" ht="14.45" hidden="1" customHeight="1" outlineLevel="1" x14ac:dyDescent="0.2">
      <c r="A50" s="441" t="s">
        <v>173</v>
      </c>
      <c r="B50" s="120">
        <v>91.378</v>
      </c>
      <c r="C50" s="113">
        <v>39.215000000000003</v>
      </c>
      <c r="D50" s="113">
        <v>224.52600000000001</v>
      </c>
      <c r="E50" s="425">
        <f t="shared" si="28"/>
        <v>2.4571122151940292</v>
      </c>
      <c r="F50" s="132">
        <f t="shared" si="29"/>
        <v>5.7255131964809385</v>
      </c>
      <c r="G50" s="133">
        <v>75</v>
      </c>
      <c r="H50" s="113">
        <v>55</v>
      </c>
      <c r="I50" s="113">
        <v>71</v>
      </c>
      <c r="J50" s="425">
        <f t="shared" si="30"/>
        <v>0.94666666666666666</v>
      </c>
      <c r="K50" s="134">
        <f t="shared" si="31"/>
        <v>1.290909090909091</v>
      </c>
      <c r="L50" s="155"/>
      <c r="M50" s="155"/>
      <c r="N50" s="147">
        <f t="shared" si="24"/>
        <v>185.31100000000001</v>
      </c>
      <c r="O50" s="148">
        <f t="shared" si="25"/>
        <v>16</v>
      </c>
      <c r="P50" s="147">
        <f t="shared" si="26"/>
        <v>133.14800000000002</v>
      </c>
      <c r="Q50" s="148">
        <f t="shared" si="27"/>
        <v>-4</v>
      </c>
    </row>
    <row r="51" spans="1:17" ht="14.45" hidden="1" customHeight="1" outlineLevel="1" thickBot="1" x14ac:dyDescent="0.25">
      <c r="A51" s="442" t="s">
        <v>208</v>
      </c>
      <c r="B51" s="238">
        <v>14.118</v>
      </c>
      <c r="C51" s="239">
        <v>0.29099999999999998</v>
      </c>
      <c r="D51" s="239">
        <v>0.376</v>
      </c>
      <c r="E51" s="426">
        <f t="shared" si="28"/>
        <v>2.6632667516645416E-2</v>
      </c>
      <c r="F51" s="240">
        <f t="shared" si="29"/>
        <v>1.2920962199312716</v>
      </c>
      <c r="G51" s="241">
        <v>3</v>
      </c>
      <c r="H51" s="239">
        <v>1</v>
      </c>
      <c r="I51" s="239">
        <v>1</v>
      </c>
      <c r="J51" s="426">
        <f t="shared" si="30"/>
        <v>0.33333333333333331</v>
      </c>
      <c r="K51" s="242">
        <f t="shared" si="31"/>
        <v>1</v>
      </c>
      <c r="L51" s="155"/>
      <c r="M51" s="155"/>
      <c r="N51" s="245">
        <f t="shared" si="24"/>
        <v>8.500000000000002E-2</v>
      </c>
      <c r="O51" s="246">
        <f t="shared" si="25"/>
        <v>0</v>
      </c>
      <c r="P51" s="245">
        <f t="shared" si="26"/>
        <v>-13.742000000000001</v>
      </c>
      <c r="Q51" s="246">
        <f t="shared" si="27"/>
        <v>-2</v>
      </c>
    </row>
    <row r="52" spans="1:17" ht="14.45" customHeight="1" collapsed="1" thickBot="1" x14ac:dyDescent="0.25">
      <c r="A52" s="443" t="s">
        <v>3</v>
      </c>
      <c r="B52" s="410">
        <f>SUM(B44:B51)</f>
        <v>2480.1240000000003</v>
      </c>
      <c r="C52" s="411">
        <f>SUM(C44:C51)</f>
        <v>2578.4550000000004</v>
      </c>
      <c r="D52" s="411">
        <f>SUM(D44:D51)</f>
        <v>2337.047</v>
      </c>
      <c r="E52" s="423">
        <f>IF(OR(D52=0,B52=0),0,D52/B52)</f>
        <v>0.9423105457630343</v>
      </c>
      <c r="F52" s="412">
        <f>IF(OR(D52=0,C52=0),0,D52/C52)</f>
        <v>0.90637494158323484</v>
      </c>
      <c r="G52" s="413">
        <f>SUM(G44:G51)</f>
        <v>2491</v>
      </c>
      <c r="H52" s="411">
        <f>SUM(H44:H51)</f>
        <v>2460</v>
      </c>
      <c r="I52" s="411">
        <f>SUM(I44:I51)</f>
        <v>2462</v>
      </c>
      <c r="J52" s="423">
        <f>IF(OR(I52=0,G52=0),0,I52/G52)</f>
        <v>0.988358089120835</v>
      </c>
      <c r="K52" s="414">
        <f>IF(OR(I52=0,H52=0),0,I52/H52)</f>
        <v>1.0008130081300812</v>
      </c>
      <c r="L52" s="155"/>
      <c r="M52" s="155"/>
      <c r="N52" s="415">
        <f t="shared" si="24"/>
        <v>-241.40800000000036</v>
      </c>
      <c r="O52" s="416">
        <f t="shared" si="25"/>
        <v>2</v>
      </c>
      <c r="P52" s="415">
        <f t="shared" si="26"/>
        <v>-143.07700000000023</v>
      </c>
      <c r="Q52" s="416">
        <f t="shared" si="27"/>
        <v>-29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CF2D2E4-1EC9-48BB-858F-81BD9C197A3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1192</v>
      </c>
      <c r="C33" s="199">
        <v>1174</v>
      </c>
      <c r="D33" s="84">
        <f>IF(C33="","",C33-B33)</f>
        <v>-18</v>
      </c>
      <c r="E33" s="85">
        <f>IF(C33="","",C33/B33)</f>
        <v>0.9848993288590604</v>
      </c>
      <c r="F33" s="86">
        <v>137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2191</v>
      </c>
      <c r="C34" s="200">
        <v>2176</v>
      </c>
      <c r="D34" s="87">
        <f t="shared" ref="D34:D45" si="0">IF(C34="","",C34-B34)</f>
        <v>-15</v>
      </c>
      <c r="E34" s="88">
        <f t="shared" ref="E34:E45" si="1">IF(C34="","",C34/B34)</f>
        <v>0.99315381104518485</v>
      </c>
      <c r="F34" s="89">
        <v>269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3611</v>
      </c>
      <c r="C35" s="200">
        <v>3220</v>
      </c>
      <c r="D35" s="87">
        <f t="shared" si="0"/>
        <v>-391</v>
      </c>
      <c r="E35" s="88">
        <f t="shared" si="1"/>
        <v>0.89171974522292996</v>
      </c>
      <c r="F35" s="89">
        <v>209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4776</v>
      </c>
      <c r="C36" s="200">
        <v>4195</v>
      </c>
      <c r="D36" s="87">
        <f t="shared" si="0"/>
        <v>-581</v>
      </c>
      <c r="E36" s="88">
        <f t="shared" si="1"/>
        <v>0.87835008375209378</v>
      </c>
      <c r="F36" s="89">
        <v>316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6197</v>
      </c>
      <c r="C37" s="200">
        <v>5333</v>
      </c>
      <c r="D37" s="87">
        <f t="shared" si="0"/>
        <v>-864</v>
      </c>
      <c r="E37" s="88">
        <f t="shared" si="1"/>
        <v>0.860577698886558</v>
      </c>
      <c r="F37" s="89">
        <v>389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8002</v>
      </c>
      <c r="C38" s="200">
        <v>6984</v>
      </c>
      <c r="D38" s="87">
        <f t="shared" si="0"/>
        <v>-1018</v>
      </c>
      <c r="E38" s="88">
        <f t="shared" si="1"/>
        <v>0.87278180454886278</v>
      </c>
      <c r="F38" s="89">
        <v>539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9656</v>
      </c>
      <c r="C39" s="200">
        <v>8441</v>
      </c>
      <c r="D39" s="87">
        <f t="shared" si="0"/>
        <v>-1215</v>
      </c>
      <c r="E39" s="88">
        <f t="shared" si="1"/>
        <v>0.8741714995857498</v>
      </c>
      <c r="F39" s="89">
        <v>657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11048</v>
      </c>
      <c r="C40" s="200">
        <v>9600</v>
      </c>
      <c r="D40" s="87">
        <f t="shared" si="0"/>
        <v>-1448</v>
      </c>
      <c r="E40" s="88">
        <f t="shared" si="1"/>
        <v>0.86893555394641564</v>
      </c>
      <c r="F40" s="89">
        <v>716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12320</v>
      </c>
      <c r="C41" s="200">
        <v>10829</v>
      </c>
      <c r="D41" s="87">
        <f t="shared" si="0"/>
        <v>-1491</v>
      </c>
      <c r="E41" s="88">
        <f t="shared" si="1"/>
        <v>0.87897727272727277</v>
      </c>
      <c r="F41" s="89">
        <v>903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14085</v>
      </c>
      <c r="C42" s="200">
        <v>12527</v>
      </c>
      <c r="D42" s="87">
        <f t="shared" si="0"/>
        <v>-1558</v>
      </c>
      <c r="E42" s="88">
        <f t="shared" si="1"/>
        <v>0.88938587149449766</v>
      </c>
      <c r="F42" s="89">
        <v>1186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15015</v>
      </c>
      <c r="C43" s="200">
        <v>13268</v>
      </c>
      <c r="D43" s="87">
        <f t="shared" si="0"/>
        <v>-1747</v>
      </c>
      <c r="E43" s="88">
        <f t="shared" si="1"/>
        <v>0.88364968364968366</v>
      </c>
      <c r="F43" s="89">
        <v>1217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16568</v>
      </c>
      <c r="C44" s="200">
        <v>14671</v>
      </c>
      <c r="D44" s="87">
        <f t="shared" si="0"/>
        <v>-1897</v>
      </c>
      <c r="E44" s="88">
        <f t="shared" si="1"/>
        <v>0.88550217286335109</v>
      </c>
      <c r="F44" s="89">
        <v>1366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5B3B904-A4EB-46CD-B691-E8434DE2A35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2898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1" t="s">
        <v>2803</v>
      </c>
      <c r="B5" s="922"/>
      <c r="C5" s="923"/>
      <c r="D5" s="924"/>
      <c r="E5" s="925">
        <v>1</v>
      </c>
      <c r="F5" s="926">
        <v>16.55</v>
      </c>
      <c r="G5" s="927">
        <v>15</v>
      </c>
      <c r="H5" s="928">
        <v>1</v>
      </c>
      <c r="I5" s="929">
        <v>13.87</v>
      </c>
      <c r="J5" s="930">
        <v>63</v>
      </c>
      <c r="K5" s="931">
        <v>13.87</v>
      </c>
      <c r="L5" s="932">
        <v>11</v>
      </c>
      <c r="M5" s="932">
        <v>72</v>
      </c>
      <c r="N5" s="933">
        <v>24</v>
      </c>
      <c r="O5" s="932" t="s">
        <v>2804</v>
      </c>
      <c r="P5" s="934" t="s">
        <v>2805</v>
      </c>
      <c r="Q5" s="935">
        <f>H5-B5</f>
        <v>1</v>
      </c>
      <c r="R5" s="951">
        <f>I5-C5</f>
        <v>13.87</v>
      </c>
      <c r="S5" s="935">
        <f>H5-E5</f>
        <v>0</v>
      </c>
      <c r="T5" s="951">
        <f>I5-F5</f>
        <v>-2.6800000000000015</v>
      </c>
      <c r="U5" s="961">
        <v>24</v>
      </c>
      <c r="V5" s="922">
        <v>63</v>
      </c>
      <c r="W5" s="922">
        <v>39</v>
      </c>
      <c r="X5" s="962">
        <v>2.625</v>
      </c>
      <c r="Y5" s="963">
        <v>39</v>
      </c>
    </row>
    <row r="6" spans="1:25" ht="14.45" customHeight="1" x14ac:dyDescent="0.2">
      <c r="A6" s="919" t="s">
        <v>2806</v>
      </c>
      <c r="B6" s="900"/>
      <c r="C6" s="901"/>
      <c r="D6" s="902"/>
      <c r="E6" s="903">
        <v>1</v>
      </c>
      <c r="F6" s="883">
        <v>7.09</v>
      </c>
      <c r="G6" s="884">
        <v>10</v>
      </c>
      <c r="H6" s="885">
        <v>1</v>
      </c>
      <c r="I6" s="886">
        <v>7.09</v>
      </c>
      <c r="J6" s="892">
        <v>10</v>
      </c>
      <c r="K6" s="888">
        <v>7.09</v>
      </c>
      <c r="L6" s="889">
        <v>5</v>
      </c>
      <c r="M6" s="889">
        <v>45</v>
      </c>
      <c r="N6" s="890">
        <v>15</v>
      </c>
      <c r="O6" s="889" t="s">
        <v>2804</v>
      </c>
      <c r="P6" s="904" t="s">
        <v>2807</v>
      </c>
      <c r="Q6" s="891">
        <f t="shared" ref="Q6:R57" si="0">H6-B6</f>
        <v>1</v>
      </c>
      <c r="R6" s="952">
        <f t="shared" si="0"/>
        <v>7.09</v>
      </c>
      <c r="S6" s="891">
        <f t="shared" ref="S6:S57" si="1">H6-E6</f>
        <v>0</v>
      </c>
      <c r="T6" s="952">
        <f t="shared" ref="T6:T57" si="2">I6-F6</f>
        <v>0</v>
      </c>
      <c r="U6" s="959">
        <v>15</v>
      </c>
      <c r="V6" s="900">
        <v>10</v>
      </c>
      <c r="W6" s="900">
        <v>-5</v>
      </c>
      <c r="X6" s="957">
        <v>0.66666666666666663</v>
      </c>
      <c r="Y6" s="955"/>
    </row>
    <row r="7" spans="1:25" ht="14.45" customHeight="1" x14ac:dyDescent="0.2">
      <c r="A7" s="920" t="s">
        <v>2808</v>
      </c>
      <c r="B7" s="906"/>
      <c r="C7" s="907"/>
      <c r="D7" s="905"/>
      <c r="E7" s="908"/>
      <c r="F7" s="909"/>
      <c r="G7" s="893"/>
      <c r="H7" s="910">
        <v>1</v>
      </c>
      <c r="I7" s="911">
        <v>7.09</v>
      </c>
      <c r="J7" s="894">
        <v>10</v>
      </c>
      <c r="K7" s="912">
        <v>7.09</v>
      </c>
      <c r="L7" s="913">
        <v>5</v>
      </c>
      <c r="M7" s="913">
        <v>45</v>
      </c>
      <c r="N7" s="914">
        <v>15</v>
      </c>
      <c r="O7" s="913" t="s">
        <v>2804</v>
      </c>
      <c r="P7" s="915" t="s">
        <v>2809</v>
      </c>
      <c r="Q7" s="916">
        <f t="shared" si="0"/>
        <v>1</v>
      </c>
      <c r="R7" s="953">
        <f t="shared" si="0"/>
        <v>7.09</v>
      </c>
      <c r="S7" s="916">
        <f t="shared" si="1"/>
        <v>1</v>
      </c>
      <c r="T7" s="953">
        <f t="shared" si="2"/>
        <v>7.09</v>
      </c>
      <c r="U7" s="960">
        <v>15</v>
      </c>
      <c r="V7" s="906">
        <v>10</v>
      </c>
      <c r="W7" s="906">
        <v>-5</v>
      </c>
      <c r="X7" s="958">
        <v>0.66666666666666663</v>
      </c>
      <c r="Y7" s="956"/>
    </row>
    <row r="8" spans="1:25" ht="14.45" customHeight="1" x14ac:dyDescent="0.2">
      <c r="A8" s="920" t="s">
        <v>2810</v>
      </c>
      <c r="B8" s="906"/>
      <c r="C8" s="907"/>
      <c r="D8" s="905"/>
      <c r="E8" s="908"/>
      <c r="F8" s="909"/>
      <c r="G8" s="893"/>
      <c r="H8" s="910">
        <v>1</v>
      </c>
      <c r="I8" s="911">
        <v>7.77</v>
      </c>
      <c r="J8" s="894">
        <v>10</v>
      </c>
      <c r="K8" s="912">
        <v>7.77</v>
      </c>
      <c r="L8" s="913">
        <v>5</v>
      </c>
      <c r="M8" s="913">
        <v>45</v>
      </c>
      <c r="N8" s="914">
        <v>15</v>
      </c>
      <c r="O8" s="913" t="s">
        <v>2804</v>
      </c>
      <c r="P8" s="915" t="s">
        <v>2811</v>
      </c>
      <c r="Q8" s="916">
        <f t="shared" si="0"/>
        <v>1</v>
      </c>
      <c r="R8" s="953">
        <f t="shared" si="0"/>
        <v>7.77</v>
      </c>
      <c r="S8" s="916">
        <f t="shared" si="1"/>
        <v>1</v>
      </c>
      <c r="T8" s="953">
        <f t="shared" si="2"/>
        <v>7.77</v>
      </c>
      <c r="U8" s="960">
        <v>15</v>
      </c>
      <c r="V8" s="906">
        <v>10</v>
      </c>
      <c r="W8" s="906">
        <v>-5</v>
      </c>
      <c r="X8" s="958">
        <v>0.66666666666666663</v>
      </c>
      <c r="Y8" s="956"/>
    </row>
    <row r="9" spans="1:25" ht="14.45" customHeight="1" x14ac:dyDescent="0.2">
      <c r="A9" s="919" t="s">
        <v>2812</v>
      </c>
      <c r="B9" s="900"/>
      <c r="C9" s="901"/>
      <c r="D9" s="902"/>
      <c r="E9" s="903"/>
      <c r="F9" s="883"/>
      <c r="G9" s="884"/>
      <c r="H9" s="885">
        <v>1</v>
      </c>
      <c r="I9" s="886">
        <v>37.869999999999997</v>
      </c>
      <c r="J9" s="892">
        <v>58</v>
      </c>
      <c r="K9" s="888">
        <v>37.869999999999997</v>
      </c>
      <c r="L9" s="889">
        <v>43</v>
      </c>
      <c r="M9" s="889">
        <v>207</v>
      </c>
      <c r="N9" s="890">
        <v>69</v>
      </c>
      <c r="O9" s="889" t="s">
        <v>2804</v>
      </c>
      <c r="P9" s="904" t="s">
        <v>2813</v>
      </c>
      <c r="Q9" s="891">
        <f t="shared" si="0"/>
        <v>1</v>
      </c>
      <c r="R9" s="952">
        <f t="shared" si="0"/>
        <v>37.869999999999997</v>
      </c>
      <c r="S9" s="891">
        <f t="shared" si="1"/>
        <v>1</v>
      </c>
      <c r="T9" s="952">
        <f t="shared" si="2"/>
        <v>37.869999999999997</v>
      </c>
      <c r="U9" s="959">
        <v>69</v>
      </c>
      <c r="V9" s="900">
        <v>58</v>
      </c>
      <c r="W9" s="900">
        <v>-11</v>
      </c>
      <c r="X9" s="957">
        <v>0.84057971014492749</v>
      </c>
      <c r="Y9" s="955"/>
    </row>
    <row r="10" spans="1:25" ht="14.45" customHeight="1" x14ac:dyDescent="0.2">
      <c r="A10" s="919" t="s">
        <v>2814</v>
      </c>
      <c r="B10" s="900"/>
      <c r="C10" s="901"/>
      <c r="D10" s="902"/>
      <c r="E10" s="903"/>
      <c r="F10" s="883"/>
      <c r="G10" s="884"/>
      <c r="H10" s="885">
        <v>1</v>
      </c>
      <c r="I10" s="886">
        <v>0.98</v>
      </c>
      <c r="J10" s="892">
        <v>3</v>
      </c>
      <c r="K10" s="888">
        <v>0.98</v>
      </c>
      <c r="L10" s="889">
        <v>2</v>
      </c>
      <c r="M10" s="889">
        <v>15</v>
      </c>
      <c r="N10" s="890">
        <v>5</v>
      </c>
      <c r="O10" s="889" t="s">
        <v>2804</v>
      </c>
      <c r="P10" s="904" t="s">
        <v>2815</v>
      </c>
      <c r="Q10" s="891">
        <f t="shared" si="0"/>
        <v>1</v>
      </c>
      <c r="R10" s="952">
        <f t="shared" si="0"/>
        <v>0.98</v>
      </c>
      <c r="S10" s="891">
        <f t="shared" si="1"/>
        <v>1</v>
      </c>
      <c r="T10" s="952">
        <f t="shared" si="2"/>
        <v>0.98</v>
      </c>
      <c r="U10" s="959">
        <v>5</v>
      </c>
      <c r="V10" s="900">
        <v>3</v>
      </c>
      <c r="W10" s="900">
        <v>-2</v>
      </c>
      <c r="X10" s="957">
        <v>0.6</v>
      </c>
      <c r="Y10" s="955"/>
    </row>
    <row r="11" spans="1:25" ht="14.45" customHeight="1" x14ac:dyDescent="0.2">
      <c r="A11" s="920" t="s">
        <v>2816</v>
      </c>
      <c r="B11" s="906"/>
      <c r="C11" s="907"/>
      <c r="D11" s="905"/>
      <c r="E11" s="908"/>
      <c r="F11" s="909"/>
      <c r="G11" s="893"/>
      <c r="H11" s="910">
        <v>1</v>
      </c>
      <c r="I11" s="911">
        <v>1.24</v>
      </c>
      <c r="J11" s="894">
        <v>3</v>
      </c>
      <c r="K11" s="912">
        <v>1.24</v>
      </c>
      <c r="L11" s="913">
        <v>2</v>
      </c>
      <c r="M11" s="913">
        <v>15</v>
      </c>
      <c r="N11" s="914">
        <v>5</v>
      </c>
      <c r="O11" s="913" t="s">
        <v>2804</v>
      </c>
      <c r="P11" s="915" t="s">
        <v>2817</v>
      </c>
      <c r="Q11" s="916">
        <f t="shared" si="0"/>
        <v>1</v>
      </c>
      <c r="R11" s="953">
        <f t="shared" si="0"/>
        <v>1.24</v>
      </c>
      <c r="S11" s="916">
        <f t="shared" si="1"/>
        <v>1</v>
      </c>
      <c r="T11" s="953">
        <f t="shared" si="2"/>
        <v>1.24</v>
      </c>
      <c r="U11" s="960">
        <v>5</v>
      </c>
      <c r="V11" s="906">
        <v>3</v>
      </c>
      <c r="W11" s="906">
        <v>-2</v>
      </c>
      <c r="X11" s="958">
        <v>0.6</v>
      </c>
      <c r="Y11" s="956"/>
    </row>
    <row r="12" spans="1:25" ht="14.45" customHeight="1" x14ac:dyDescent="0.2">
      <c r="A12" s="919" t="s">
        <v>2818</v>
      </c>
      <c r="B12" s="900"/>
      <c r="C12" s="901"/>
      <c r="D12" s="902"/>
      <c r="E12" s="903"/>
      <c r="F12" s="883"/>
      <c r="G12" s="884"/>
      <c r="H12" s="885">
        <v>2</v>
      </c>
      <c r="I12" s="886">
        <v>0.71</v>
      </c>
      <c r="J12" s="892">
        <v>1</v>
      </c>
      <c r="K12" s="888">
        <v>0.35</v>
      </c>
      <c r="L12" s="889">
        <v>1</v>
      </c>
      <c r="M12" s="889">
        <v>12</v>
      </c>
      <c r="N12" s="890">
        <v>4</v>
      </c>
      <c r="O12" s="889" t="s">
        <v>2804</v>
      </c>
      <c r="P12" s="904" t="s">
        <v>2819</v>
      </c>
      <c r="Q12" s="891">
        <f t="shared" si="0"/>
        <v>2</v>
      </c>
      <c r="R12" s="952">
        <f t="shared" si="0"/>
        <v>0.71</v>
      </c>
      <c r="S12" s="891">
        <f t="shared" si="1"/>
        <v>2</v>
      </c>
      <c r="T12" s="952">
        <f t="shared" si="2"/>
        <v>0.71</v>
      </c>
      <c r="U12" s="959">
        <v>8</v>
      </c>
      <c r="V12" s="900">
        <v>2</v>
      </c>
      <c r="W12" s="900">
        <v>-6</v>
      </c>
      <c r="X12" s="957">
        <v>0.25</v>
      </c>
      <c r="Y12" s="955"/>
    </row>
    <row r="13" spans="1:25" ht="14.45" customHeight="1" x14ac:dyDescent="0.2">
      <c r="A13" s="919" t="s">
        <v>2820</v>
      </c>
      <c r="B13" s="895">
        <v>1</v>
      </c>
      <c r="C13" s="896">
        <v>0.6</v>
      </c>
      <c r="D13" s="897">
        <v>7</v>
      </c>
      <c r="E13" s="903"/>
      <c r="F13" s="883"/>
      <c r="G13" s="884"/>
      <c r="H13" s="889"/>
      <c r="I13" s="883"/>
      <c r="J13" s="884"/>
      <c r="K13" s="888">
        <v>0.53</v>
      </c>
      <c r="L13" s="889">
        <v>2</v>
      </c>
      <c r="M13" s="889">
        <v>21</v>
      </c>
      <c r="N13" s="890">
        <v>7</v>
      </c>
      <c r="O13" s="889" t="s">
        <v>2804</v>
      </c>
      <c r="P13" s="904" t="s">
        <v>2821</v>
      </c>
      <c r="Q13" s="891">
        <f t="shared" si="0"/>
        <v>-1</v>
      </c>
      <c r="R13" s="952">
        <f t="shared" si="0"/>
        <v>-0.6</v>
      </c>
      <c r="S13" s="891">
        <f t="shared" si="1"/>
        <v>0</v>
      </c>
      <c r="T13" s="952">
        <f t="shared" si="2"/>
        <v>0</v>
      </c>
      <c r="U13" s="959" t="s">
        <v>329</v>
      </c>
      <c r="V13" s="900" t="s">
        <v>329</v>
      </c>
      <c r="W13" s="900" t="s">
        <v>329</v>
      </c>
      <c r="X13" s="957" t="s">
        <v>329</v>
      </c>
      <c r="Y13" s="955"/>
    </row>
    <row r="14" spans="1:25" ht="14.45" customHeight="1" x14ac:dyDescent="0.2">
      <c r="A14" s="920" t="s">
        <v>2822</v>
      </c>
      <c r="B14" s="917">
        <v>2</v>
      </c>
      <c r="C14" s="918">
        <v>1.89</v>
      </c>
      <c r="D14" s="898">
        <v>6</v>
      </c>
      <c r="E14" s="908"/>
      <c r="F14" s="909"/>
      <c r="G14" s="893"/>
      <c r="H14" s="913"/>
      <c r="I14" s="909"/>
      <c r="J14" s="893"/>
      <c r="K14" s="912">
        <v>0.95</v>
      </c>
      <c r="L14" s="913">
        <v>3</v>
      </c>
      <c r="M14" s="913">
        <v>30</v>
      </c>
      <c r="N14" s="914">
        <v>10</v>
      </c>
      <c r="O14" s="913" t="s">
        <v>2804</v>
      </c>
      <c r="P14" s="915" t="s">
        <v>2823</v>
      </c>
      <c r="Q14" s="916">
        <f t="shared" si="0"/>
        <v>-2</v>
      </c>
      <c r="R14" s="953">
        <f t="shared" si="0"/>
        <v>-1.89</v>
      </c>
      <c r="S14" s="916">
        <f t="shared" si="1"/>
        <v>0</v>
      </c>
      <c r="T14" s="953">
        <f t="shared" si="2"/>
        <v>0</v>
      </c>
      <c r="U14" s="960" t="s">
        <v>329</v>
      </c>
      <c r="V14" s="906" t="s">
        <v>329</v>
      </c>
      <c r="W14" s="906" t="s">
        <v>329</v>
      </c>
      <c r="X14" s="958" t="s">
        <v>329</v>
      </c>
      <c r="Y14" s="956"/>
    </row>
    <row r="15" spans="1:25" ht="14.45" customHeight="1" x14ac:dyDescent="0.2">
      <c r="A15" s="919" t="s">
        <v>2824</v>
      </c>
      <c r="B15" s="900"/>
      <c r="C15" s="901"/>
      <c r="D15" s="902"/>
      <c r="E15" s="885">
        <v>1</v>
      </c>
      <c r="F15" s="886">
        <v>0.32</v>
      </c>
      <c r="G15" s="892">
        <v>3</v>
      </c>
      <c r="H15" s="889"/>
      <c r="I15" s="883"/>
      <c r="J15" s="884"/>
      <c r="K15" s="888">
        <v>0.32</v>
      </c>
      <c r="L15" s="889">
        <v>1</v>
      </c>
      <c r="M15" s="889">
        <v>12</v>
      </c>
      <c r="N15" s="890">
        <v>4</v>
      </c>
      <c r="O15" s="889" t="s">
        <v>2804</v>
      </c>
      <c r="P15" s="904" t="s">
        <v>2825</v>
      </c>
      <c r="Q15" s="891">
        <f t="shared" si="0"/>
        <v>0</v>
      </c>
      <c r="R15" s="952">
        <f t="shared" si="0"/>
        <v>0</v>
      </c>
      <c r="S15" s="891">
        <f t="shared" si="1"/>
        <v>-1</v>
      </c>
      <c r="T15" s="952">
        <f t="shared" si="2"/>
        <v>-0.32</v>
      </c>
      <c r="U15" s="959" t="s">
        <v>329</v>
      </c>
      <c r="V15" s="900" t="s">
        <v>329</v>
      </c>
      <c r="W15" s="900" t="s">
        <v>329</v>
      </c>
      <c r="X15" s="957" t="s">
        <v>329</v>
      </c>
      <c r="Y15" s="955"/>
    </row>
    <row r="16" spans="1:25" ht="14.45" customHeight="1" x14ac:dyDescent="0.2">
      <c r="A16" s="919" t="s">
        <v>2826</v>
      </c>
      <c r="B16" s="900"/>
      <c r="C16" s="901"/>
      <c r="D16" s="902"/>
      <c r="E16" s="903"/>
      <c r="F16" s="883"/>
      <c r="G16" s="884"/>
      <c r="H16" s="885">
        <v>1</v>
      </c>
      <c r="I16" s="886">
        <v>6.37</v>
      </c>
      <c r="J16" s="887">
        <v>42</v>
      </c>
      <c r="K16" s="888">
        <v>6.37</v>
      </c>
      <c r="L16" s="889">
        <v>7</v>
      </c>
      <c r="M16" s="889">
        <v>60</v>
      </c>
      <c r="N16" s="890">
        <v>20</v>
      </c>
      <c r="O16" s="889" t="s">
        <v>2804</v>
      </c>
      <c r="P16" s="904" t="s">
        <v>2827</v>
      </c>
      <c r="Q16" s="891">
        <f t="shared" si="0"/>
        <v>1</v>
      </c>
      <c r="R16" s="952">
        <f t="shared" si="0"/>
        <v>6.37</v>
      </c>
      <c r="S16" s="891">
        <f t="shared" si="1"/>
        <v>1</v>
      </c>
      <c r="T16" s="952">
        <f t="shared" si="2"/>
        <v>6.37</v>
      </c>
      <c r="U16" s="959">
        <v>20</v>
      </c>
      <c r="V16" s="900">
        <v>42</v>
      </c>
      <c r="W16" s="900">
        <v>22</v>
      </c>
      <c r="X16" s="957">
        <v>2.1</v>
      </c>
      <c r="Y16" s="955">
        <v>22</v>
      </c>
    </row>
    <row r="17" spans="1:25" ht="14.45" customHeight="1" x14ac:dyDescent="0.2">
      <c r="A17" s="919" t="s">
        <v>2828</v>
      </c>
      <c r="B17" s="900"/>
      <c r="C17" s="901"/>
      <c r="D17" s="902"/>
      <c r="E17" s="903"/>
      <c r="F17" s="883"/>
      <c r="G17" s="884"/>
      <c r="H17" s="885">
        <v>1</v>
      </c>
      <c r="I17" s="886">
        <v>0.46</v>
      </c>
      <c r="J17" s="887">
        <v>6</v>
      </c>
      <c r="K17" s="888">
        <v>0.46</v>
      </c>
      <c r="L17" s="889">
        <v>2</v>
      </c>
      <c r="M17" s="889">
        <v>15</v>
      </c>
      <c r="N17" s="890">
        <v>5</v>
      </c>
      <c r="O17" s="889" t="s">
        <v>2804</v>
      </c>
      <c r="P17" s="904" t="s">
        <v>2829</v>
      </c>
      <c r="Q17" s="891">
        <f t="shared" si="0"/>
        <v>1</v>
      </c>
      <c r="R17" s="952">
        <f t="shared" si="0"/>
        <v>0.46</v>
      </c>
      <c r="S17" s="891">
        <f t="shared" si="1"/>
        <v>1</v>
      </c>
      <c r="T17" s="952">
        <f t="shared" si="2"/>
        <v>0.46</v>
      </c>
      <c r="U17" s="959">
        <v>5</v>
      </c>
      <c r="V17" s="900">
        <v>6</v>
      </c>
      <c r="W17" s="900">
        <v>1</v>
      </c>
      <c r="X17" s="957">
        <v>1.2</v>
      </c>
      <c r="Y17" s="955">
        <v>1</v>
      </c>
    </row>
    <row r="18" spans="1:25" ht="14.45" customHeight="1" x14ac:dyDescent="0.2">
      <c r="A18" s="919" t="s">
        <v>2830</v>
      </c>
      <c r="B18" s="900">
        <v>12</v>
      </c>
      <c r="C18" s="901">
        <v>2.12</v>
      </c>
      <c r="D18" s="902">
        <v>2.2000000000000002</v>
      </c>
      <c r="E18" s="885">
        <v>13</v>
      </c>
      <c r="F18" s="886">
        <v>2.2999999999999998</v>
      </c>
      <c r="G18" s="892">
        <v>2.2000000000000002</v>
      </c>
      <c r="H18" s="889">
        <v>10</v>
      </c>
      <c r="I18" s="883">
        <v>1.77</v>
      </c>
      <c r="J18" s="887">
        <v>2.2999999999999998</v>
      </c>
      <c r="K18" s="888">
        <v>0.18</v>
      </c>
      <c r="L18" s="889">
        <v>1</v>
      </c>
      <c r="M18" s="889">
        <v>5</v>
      </c>
      <c r="N18" s="890">
        <v>2</v>
      </c>
      <c r="O18" s="889" t="s">
        <v>2804</v>
      </c>
      <c r="P18" s="904" t="s">
        <v>2831</v>
      </c>
      <c r="Q18" s="891">
        <f t="shared" si="0"/>
        <v>-2</v>
      </c>
      <c r="R18" s="952">
        <f t="shared" si="0"/>
        <v>-0.35000000000000009</v>
      </c>
      <c r="S18" s="891">
        <f t="shared" si="1"/>
        <v>-3</v>
      </c>
      <c r="T18" s="952">
        <f t="shared" si="2"/>
        <v>-0.5299999999999998</v>
      </c>
      <c r="U18" s="959">
        <v>20</v>
      </c>
      <c r="V18" s="900">
        <v>23</v>
      </c>
      <c r="W18" s="900">
        <v>3</v>
      </c>
      <c r="X18" s="957">
        <v>1.1499999999999999</v>
      </c>
      <c r="Y18" s="955">
        <v>5</v>
      </c>
    </row>
    <row r="19" spans="1:25" ht="14.45" customHeight="1" x14ac:dyDescent="0.2">
      <c r="A19" s="920" t="s">
        <v>2832</v>
      </c>
      <c r="B19" s="906">
        <v>2</v>
      </c>
      <c r="C19" s="907">
        <v>0.56999999999999995</v>
      </c>
      <c r="D19" s="905">
        <v>2.5</v>
      </c>
      <c r="E19" s="910">
        <v>4</v>
      </c>
      <c r="F19" s="911">
        <v>1.1399999999999999</v>
      </c>
      <c r="G19" s="894">
        <v>2.8</v>
      </c>
      <c r="H19" s="913">
        <v>1</v>
      </c>
      <c r="I19" s="909">
        <v>0.28999999999999998</v>
      </c>
      <c r="J19" s="899">
        <v>3</v>
      </c>
      <c r="K19" s="912">
        <v>0.28999999999999998</v>
      </c>
      <c r="L19" s="913">
        <v>1</v>
      </c>
      <c r="M19" s="913">
        <v>5</v>
      </c>
      <c r="N19" s="914">
        <v>2</v>
      </c>
      <c r="O19" s="913" t="s">
        <v>2804</v>
      </c>
      <c r="P19" s="915" t="s">
        <v>2833</v>
      </c>
      <c r="Q19" s="916">
        <f t="shared" si="0"/>
        <v>-1</v>
      </c>
      <c r="R19" s="953">
        <f t="shared" si="0"/>
        <v>-0.27999999999999997</v>
      </c>
      <c r="S19" s="916">
        <f t="shared" si="1"/>
        <v>-3</v>
      </c>
      <c r="T19" s="953">
        <f t="shared" si="2"/>
        <v>-0.84999999999999987</v>
      </c>
      <c r="U19" s="960">
        <v>2</v>
      </c>
      <c r="V19" s="906">
        <v>3</v>
      </c>
      <c r="W19" s="906">
        <v>1</v>
      </c>
      <c r="X19" s="958">
        <v>1.5</v>
      </c>
      <c r="Y19" s="956">
        <v>1</v>
      </c>
    </row>
    <row r="20" spans="1:25" ht="14.45" customHeight="1" x14ac:dyDescent="0.2">
      <c r="A20" s="920" t="s">
        <v>2834</v>
      </c>
      <c r="B20" s="906">
        <v>6</v>
      </c>
      <c r="C20" s="907">
        <v>14.52</v>
      </c>
      <c r="D20" s="905">
        <v>2.7</v>
      </c>
      <c r="E20" s="910">
        <v>7</v>
      </c>
      <c r="F20" s="911">
        <v>3.42</v>
      </c>
      <c r="G20" s="894">
        <v>1.9</v>
      </c>
      <c r="H20" s="913">
        <v>6</v>
      </c>
      <c r="I20" s="909">
        <v>3.09</v>
      </c>
      <c r="J20" s="899">
        <v>2.7</v>
      </c>
      <c r="K20" s="912">
        <v>0.49</v>
      </c>
      <c r="L20" s="913">
        <v>1</v>
      </c>
      <c r="M20" s="913">
        <v>5</v>
      </c>
      <c r="N20" s="914">
        <v>2</v>
      </c>
      <c r="O20" s="913" t="s">
        <v>2804</v>
      </c>
      <c r="P20" s="915" t="s">
        <v>2835</v>
      </c>
      <c r="Q20" s="916">
        <f t="shared" si="0"/>
        <v>0</v>
      </c>
      <c r="R20" s="953">
        <f t="shared" si="0"/>
        <v>-11.43</v>
      </c>
      <c r="S20" s="916">
        <f t="shared" si="1"/>
        <v>-1</v>
      </c>
      <c r="T20" s="953">
        <f t="shared" si="2"/>
        <v>-0.33000000000000007</v>
      </c>
      <c r="U20" s="960">
        <v>12</v>
      </c>
      <c r="V20" s="906">
        <v>16.200000000000003</v>
      </c>
      <c r="W20" s="906">
        <v>4.2000000000000028</v>
      </c>
      <c r="X20" s="958">
        <v>1.3500000000000003</v>
      </c>
      <c r="Y20" s="956">
        <v>5</v>
      </c>
    </row>
    <row r="21" spans="1:25" ht="14.45" customHeight="1" x14ac:dyDescent="0.2">
      <c r="A21" s="919" t="s">
        <v>2836</v>
      </c>
      <c r="B21" s="900">
        <v>1</v>
      </c>
      <c r="C21" s="901">
        <v>50.08</v>
      </c>
      <c r="D21" s="902">
        <v>101</v>
      </c>
      <c r="E21" s="903">
        <v>4</v>
      </c>
      <c r="F21" s="883">
        <v>200.32</v>
      </c>
      <c r="G21" s="884">
        <v>87.8</v>
      </c>
      <c r="H21" s="885">
        <v>6</v>
      </c>
      <c r="I21" s="886">
        <v>300.47000000000003</v>
      </c>
      <c r="J21" s="887">
        <v>87.2</v>
      </c>
      <c r="K21" s="888">
        <v>50.08</v>
      </c>
      <c r="L21" s="889">
        <v>28</v>
      </c>
      <c r="M21" s="889">
        <v>252</v>
      </c>
      <c r="N21" s="890">
        <v>84</v>
      </c>
      <c r="O21" s="889" t="s">
        <v>2837</v>
      </c>
      <c r="P21" s="904" t="s">
        <v>2838</v>
      </c>
      <c r="Q21" s="891">
        <f t="shared" si="0"/>
        <v>5</v>
      </c>
      <c r="R21" s="952">
        <f t="shared" si="0"/>
        <v>250.39000000000004</v>
      </c>
      <c r="S21" s="891">
        <f t="shared" si="1"/>
        <v>2</v>
      </c>
      <c r="T21" s="952">
        <f t="shared" si="2"/>
        <v>100.15000000000003</v>
      </c>
      <c r="U21" s="959">
        <v>504</v>
      </c>
      <c r="V21" s="900">
        <v>523.20000000000005</v>
      </c>
      <c r="W21" s="900">
        <v>19.200000000000045</v>
      </c>
      <c r="X21" s="957">
        <v>1.0380952380952382</v>
      </c>
      <c r="Y21" s="955">
        <v>33</v>
      </c>
    </row>
    <row r="22" spans="1:25" ht="14.45" customHeight="1" x14ac:dyDescent="0.2">
      <c r="A22" s="919" t="s">
        <v>2839</v>
      </c>
      <c r="B22" s="900"/>
      <c r="C22" s="901"/>
      <c r="D22" s="902"/>
      <c r="E22" s="885">
        <v>1</v>
      </c>
      <c r="F22" s="886">
        <v>7.54</v>
      </c>
      <c r="G22" s="892">
        <v>9</v>
      </c>
      <c r="H22" s="889"/>
      <c r="I22" s="883"/>
      <c r="J22" s="884"/>
      <c r="K22" s="888">
        <v>7.54</v>
      </c>
      <c r="L22" s="889">
        <v>7</v>
      </c>
      <c r="M22" s="889">
        <v>63</v>
      </c>
      <c r="N22" s="890">
        <v>21</v>
      </c>
      <c r="O22" s="889" t="s">
        <v>2837</v>
      </c>
      <c r="P22" s="904" t="s">
        <v>2840</v>
      </c>
      <c r="Q22" s="891">
        <f t="shared" si="0"/>
        <v>0</v>
      </c>
      <c r="R22" s="952">
        <f t="shared" si="0"/>
        <v>0</v>
      </c>
      <c r="S22" s="891">
        <f t="shared" si="1"/>
        <v>-1</v>
      </c>
      <c r="T22" s="952">
        <f t="shared" si="2"/>
        <v>-7.54</v>
      </c>
      <c r="U22" s="959" t="s">
        <v>329</v>
      </c>
      <c r="V22" s="900" t="s">
        <v>329</v>
      </c>
      <c r="W22" s="900" t="s">
        <v>329</v>
      </c>
      <c r="X22" s="957" t="s">
        <v>329</v>
      </c>
      <c r="Y22" s="955"/>
    </row>
    <row r="23" spans="1:25" ht="14.45" customHeight="1" x14ac:dyDescent="0.2">
      <c r="A23" s="920" t="s">
        <v>2841</v>
      </c>
      <c r="B23" s="906"/>
      <c r="C23" s="907"/>
      <c r="D23" s="905"/>
      <c r="E23" s="910"/>
      <c r="F23" s="911"/>
      <c r="G23" s="894"/>
      <c r="H23" s="913">
        <v>1</v>
      </c>
      <c r="I23" s="909">
        <v>12.84</v>
      </c>
      <c r="J23" s="899">
        <v>27</v>
      </c>
      <c r="K23" s="912">
        <v>12.84</v>
      </c>
      <c r="L23" s="913">
        <v>9</v>
      </c>
      <c r="M23" s="913">
        <v>78</v>
      </c>
      <c r="N23" s="914">
        <v>26</v>
      </c>
      <c r="O23" s="913" t="s">
        <v>2837</v>
      </c>
      <c r="P23" s="915" t="s">
        <v>2842</v>
      </c>
      <c r="Q23" s="916">
        <f t="shared" si="0"/>
        <v>1</v>
      </c>
      <c r="R23" s="953">
        <f t="shared" si="0"/>
        <v>12.84</v>
      </c>
      <c r="S23" s="916">
        <f t="shared" si="1"/>
        <v>1</v>
      </c>
      <c r="T23" s="953">
        <f t="shared" si="2"/>
        <v>12.84</v>
      </c>
      <c r="U23" s="960">
        <v>26</v>
      </c>
      <c r="V23" s="906">
        <v>27</v>
      </c>
      <c r="W23" s="906">
        <v>1</v>
      </c>
      <c r="X23" s="958">
        <v>1.0384615384615385</v>
      </c>
      <c r="Y23" s="956">
        <v>1</v>
      </c>
    </row>
    <row r="24" spans="1:25" ht="14.45" customHeight="1" x14ac:dyDescent="0.2">
      <c r="A24" s="920" t="s">
        <v>2843</v>
      </c>
      <c r="B24" s="906">
        <v>15</v>
      </c>
      <c r="C24" s="907">
        <v>399.35</v>
      </c>
      <c r="D24" s="905">
        <v>58.3</v>
      </c>
      <c r="E24" s="910">
        <v>21</v>
      </c>
      <c r="F24" s="911">
        <v>616.9</v>
      </c>
      <c r="G24" s="894">
        <v>72.2</v>
      </c>
      <c r="H24" s="913">
        <v>15</v>
      </c>
      <c r="I24" s="909">
        <v>434.71</v>
      </c>
      <c r="J24" s="893">
        <v>62.8</v>
      </c>
      <c r="K24" s="912">
        <v>30.04</v>
      </c>
      <c r="L24" s="913">
        <v>22</v>
      </c>
      <c r="M24" s="913">
        <v>198</v>
      </c>
      <c r="N24" s="914">
        <v>66</v>
      </c>
      <c r="O24" s="913" t="s">
        <v>2837</v>
      </c>
      <c r="P24" s="915" t="s">
        <v>2842</v>
      </c>
      <c r="Q24" s="916">
        <f t="shared" si="0"/>
        <v>0</v>
      </c>
      <c r="R24" s="953">
        <f t="shared" si="0"/>
        <v>35.359999999999957</v>
      </c>
      <c r="S24" s="916">
        <f t="shared" si="1"/>
        <v>-6</v>
      </c>
      <c r="T24" s="953">
        <f t="shared" si="2"/>
        <v>-182.19</v>
      </c>
      <c r="U24" s="960">
        <v>990</v>
      </c>
      <c r="V24" s="906">
        <v>942</v>
      </c>
      <c r="W24" s="906">
        <v>-48</v>
      </c>
      <c r="X24" s="958">
        <v>0.95151515151515154</v>
      </c>
      <c r="Y24" s="956">
        <v>90</v>
      </c>
    </row>
    <row r="25" spans="1:25" ht="14.45" customHeight="1" x14ac:dyDescent="0.2">
      <c r="A25" s="919" t="s">
        <v>2844</v>
      </c>
      <c r="B25" s="900">
        <v>1</v>
      </c>
      <c r="C25" s="901">
        <v>33.799999999999997</v>
      </c>
      <c r="D25" s="902">
        <v>61</v>
      </c>
      <c r="E25" s="885">
        <v>2</v>
      </c>
      <c r="F25" s="886">
        <v>67.62</v>
      </c>
      <c r="G25" s="892">
        <v>58.5</v>
      </c>
      <c r="H25" s="889">
        <v>1</v>
      </c>
      <c r="I25" s="883">
        <v>33.799999999999997</v>
      </c>
      <c r="J25" s="884">
        <v>34</v>
      </c>
      <c r="K25" s="888">
        <v>33.799999999999997</v>
      </c>
      <c r="L25" s="889">
        <v>23</v>
      </c>
      <c r="M25" s="889">
        <v>207</v>
      </c>
      <c r="N25" s="890">
        <v>69</v>
      </c>
      <c r="O25" s="889" t="s">
        <v>2837</v>
      </c>
      <c r="P25" s="904" t="s">
        <v>2845</v>
      </c>
      <c r="Q25" s="891">
        <f t="shared" si="0"/>
        <v>0</v>
      </c>
      <c r="R25" s="952">
        <f t="shared" si="0"/>
        <v>0</v>
      </c>
      <c r="S25" s="891">
        <f t="shared" si="1"/>
        <v>-1</v>
      </c>
      <c r="T25" s="952">
        <f t="shared" si="2"/>
        <v>-33.820000000000007</v>
      </c>
      <c r="U25" s="959">
        <v>69</v>
      </c>
      <c r="V25" s="900">
        <v>34</v>
      </c>
      <c r="W25" s="900">
        <v>-35</v>
      </c>
      <c r="X25" s="957">
        <v>0.49275362318840582</v>
      </c>
      <c r="Y25" s="955"/>
    </row>
    <row r="26" spans="1:25" ht="14.45" customHeight="1" x14ac:dyDescent="0.2">
      <c r="A26" s="919" t="s">
        <v>2846</v>
      </c>
      <c r="B26" s="895">
        <v>1</v>
      </c>
      <c r="C26" s="896">
        <v>8.43</v>
      </c>
      <c r="D26" s="897">
        <v>30</v>
      </c>
      <c r="E26" s="903">
        <v>2</v>
      </c>
      <c r="F26" s="883">
        <v>16.87</v>
      </c>
      <c r="G26" s="884">
        <v>13</v>
      </c>
      <c r="H26" s="889">
        <v>1</v>
      </c>
      <c r="I26" s="883">
        <v>1.88</v>
      </c>
      <c r="J26" s="884">
        <v>2</v>
      </c>
      <c r="K26" s="888">
        <v>8.43</v>
      </c>
      <c r="L26" s="889">
        <v>9</v>
      </c>
      <c r="M26" s="889">
        <v>81</v>
      </c>
      <c r="N26" s="890">
        <v>27</v>
      </c>
      <c r="O26" s="889" t="s">
        <v>2837</v>
      </c>
      <c r="P26" s="904" t="s">
        <v>2847</v>
      </c>
      <c r="Q26" s="891">
        <f t="shared" si="0"/>
        <v>0</v>
      </c>
      <c r="R26" s="952">
        <f t="shared" si="0"/>
        <v>-6.55</v>
      </c>
      <c r="S26" s="891">
        <f t="shared" si="1"/>
        <v>-1</v>
      </c>
      <c r="T26" s="952">
        <f t="shared" si="2"/>
        <v>-14.990000000000002</v>
      </c>
      <c r="U26" s="959">
        <v>27</v>
      </c>
      <c r="V26" s="900">
        <v>2</v>
      </c>
      <c r="W26" s="900">
        <v>-25</v>
      </c>
      <c r="X26" s="957">
        <v>7.407407407407407E-2</v>
      </c>
      <c r="Y26" s="955"/>
    </row>
    <row r="27" spans="1:25" ht="14.45" customHeight="1" x14ac:dyDescent="0.2">
      <c r="A27" s="920" t="s">
        <v>2848</v>
      </c>
      <c r="B27" s="917">
        <v>29</v>
      </c>
      <c r="C27" s="918">
        <v>438.56</v>
      </c>
      <c r="D27" s="898">
        <v>47.3</v>
      </c>
      <c r="E27" s="908">
        <v>21</v>
      </c>
      <c r="F27" s="909">
        <v>314.42</v>
      </c>
      <c r="G27" s="893">
        <v>34.299999999999997</v>
      </c>
      <c r="H27" s="913">
        <v>13</v>
      </c>
      <c r="I27" s="909">
        <v>196</v>
      </c>
      <c r="J27" s="899">
        <v>41.2</v>
      </c>
      <c r="K27" s="912">
        <v>15.04</v>
      </c>
      <c r="L27" s="913">
        <v>14</v>
      </c>
      <c r="M27" s="913">
        <v>123</v>
      </c>
      <c r="N27" s="914">
        <v>41</v>
      </c>
      <c r="O27" s="913" t="s">
        <v>2837</v>
      </c>
      <c r="P27" s="915" t="s">
        <v>2847</v>
      </c>
      <c r="Q27" s="916">
        <f t="shared" si="0"/>
        <v>-16</v>
      </c>
      <c r="R27" s="953">
        <f t="shared" si="0"/>
        <v>-242.56</v>
      </c>
      <c r="S27" s="916">
        <f t="shared" si="1"/>
        <v>-8</v>
      </c>
      <c r="T27" s="953">
        <f t="shared" si="2"/>
        <v>-118.42000000000002</v>
      </c>
      <c r="U27" s="960">
        <v>533</v>
      </c>
      <c r="V27" s="906">
        <v>535.6</v>
      </c>
      <c r="W27" s="906">
        <v>2.6000000000000227</v>
      </c>
      <c r="X27" s="958">
        <v>1.0048780487804878</v>
      </c>
      <c r="Y27" s="956">
        <v>54</v>
      </c>
    </row>
    <row r="28" spans="1:25" ht="14.45" customHeight="1" x14ac:dyDescent="0.2">
      <c r="A28" s="919" t="s">
        <v>2849</v>
      </c>
      <c r="B28" s="900"/>
      <c r="C28" s="901"/>
      <c r="D28" s="902"/>
      <c r="E28" s="885">
        <v>1</v>
      </c>
      <c r="F28" s="886">
        <v>16.670000000000002</v>
      </c>
      <c r="G28" s="892">
        <v>17</v>
      </c>
      <c r="H28" s="889"/>
      <c r="I28" s="883"/>
      <c r="J28" s="884"/>
      <c r="K28" s="888">
        <v>16.670000000000002</v>
      </c>
      <c r="L28" s="889">
        <v>14</v>
      </c>
      <c r="M28" s="889">
        <v>126</v>
      </c>
      <c r="N28" s="890">
        <v>42</v>
      </c>
      <c r="O28" s="889" t="s">
        <v>2837</v>
      </c>
      <c r="P28" s="904" t="s">
        <v>2850</v>
      </c>
      <c r="Q28" s="891">
        <f t="shared" si="0"/>
        <v>0</v>
      </c>
      <c r="R28" s="952">
        <f t="shared" si="0"/>
        <v>0</v>
      </c>
      <c r="S28" s="891">
        <f t="shared" si="1"/>
        <v>-1</v>
      </c>
      <c r="T28" s="952">
        <f t="shared" si="2"/>
        <v>-16.670000000000002</v>
      </c>
      <c r="U28" s="959" t="s">
        <v>329</v>
      </c>
      <c r="V28" s="900" t="s">
        <v>329</v>
      </c>
      <c r="W28" s="900" t="s">
        <v>329</v>
      </c>
      <c r="X28" s="957" t="s">
        <v>329</v>
      </c>
      <c r="Y28" s="955"/>
    </row>
    <row r="29" spans="1:25" ht="14.45" customHeight="1" x14ac:dyDescent="0.2">
      <c r="A29" s="920" t="s">
        <v>2851</v>
      </c>
      <c r="B29" s="906">
        <v>1</v>
      </c>
      <c r="C29" s="907">
        <v>16.670000000000002</v>
      </c>
      <c r="D29" s="905">
        <v>37</v>
      </c>
      <c r="E29" s="910"/>
      <c r="F29" s="911"/>
      <c r="G29" s="894"/>
      <c r="H29" s="913"/>
      <c r="I29" s="909"/>
      <c r="J29" s="893"/>
      <c r="K29" s="912">
        <v>16.670000000000002</v>
      </c>
      <c r="L29" s="913">
        <v>14</v>
      </c>
      <c r="M29" s="913">
        <v>126</v>
      </c>
      <c r="N29" s="914">
        <v>42</v>
      </c>
      <c r="O29" s="913" t="s">
        <v>2837</v>
      </c>
      <c r="P29" s="915" t="s">
        <v>2850</v>
      </c>
      <c r="Q29" s="916">
        <f t="shared" si="0"/>
        <v>-1</v>
      </c>
      <c r="R29" s="953">
        <f t="shared" si="0"/>
        <v>-16.670000000000002</v>
      </c>
      <c r="S29" s="916">
        <f t="shared" si="1"/>
        <v>0</v>
      </c>
      <c r="T29" s="953">
        <f t="shared" si="2"/>
        <v>0</v>
      </c>
      <c r="U29" s="960" t="s">
        <v>329</v>
      </c>
      <c r="V29" s="906" t="s">
        <v>329</v>
      </c>
      <c r="W29" s="906" t="s">
        <v>329</v>
      </c>
      <c r="X29" s="958" t="s">
        <v>329</v>
      </c>
      <c r="Y29" s="956"/>
    </row>
    <row r="30" spans="1:25" ht="14.45" customHeight="1" x14ac:dyDescent="0.2">
      <c r="A30" s="919" t="s">
        <v>2852</v>
      </c>
      <c r="B30" s="895">
        <v>12</v>
      </c>
      <c r="C30" s="896">
        <v>35.53</v>
      </c>
      <c r="D30" s="897">
        <v>12.3</v>
      </c>
      <c r="E30" s="903">
        <v>11</v>
      </c>
      <c r="F30" s="883">
        <v>33.08</v>
      </c>
      <c r="G30" s="884">
        <v>11.7</v>
      </c>
      <c r="H30" s="889">
        <v>5</v>
      </c>
      <c r="I30" s="883">
        <v>15.31</v>
      </c>
      <c r="J30" s="884">
        <v>8.4</v>
      </c>
      <c r="K30" s="888">
        <v>3.06</v>
      </c>
      <c r="L30" s="889">
        <v>5</v>
      </c>
      <c r="M30" s="889">
        <v>48</v>
      </c>
      <c r="N30" s="890">
        <v>16</v>
      </c>
      <c r="O30" s="889" t="s">
        <v>2837</v>
      </c>
      <c r="P30" s="904" t="s">
        <v>2853</v>
      </c>
      <c r="Q30" s="891">
        <f t="shared" si="0"/>
        <v>-7</v>
      </c>
      <c r="R30" s="952">
        <f t="shared" si="0"/>
        <v>-20.22</v>
      </c>
      <c r="S30" s="891">
        <f t="shared" si="1"/>
        <v>-6</v>
      </c>
      <c r="T30" s="952">
        <f t="shared" si="2"/>
        <v>-17.769999999999996</v>
      </c>
      <c r="U30" s="959">
        <v>80</v>
      </c>
      <c r="V30" s="900">
        <v>42</v>
      </c>
      <c r="W30" s="900">
        <v>-38</v>
      </c>
      <c r="X30" s="957">
        <v>0.52500000000000002</v>
      </c>
      <c r="Y30" s="955"/>
    </row>
    <row r="31" spans="1:25" ht="14.45" customHeight="1" x14ac:dyDescent="0.2">
      <c r="A31" s="920" t="s">
        <v>2854</v>
      </c>
      <c r="B31" s="917">
        <v>30</v>
      </c>
      <c r="C31" s="918">
        <v>128.24</v>
      </c>
      <c r="D31" s="898">
        <v>13.2</v>
      </c>
      <c r="E31" s="908">
        <v>27</v>
      </c>
      <c r="F31" s="909">
        <v>119.99</v>
      </c>
      <c r="G31" s="893">
        <v>14.3</v>
      </c>
      <c r="H31" s="913">
        <v>37</v>
      </c>
      <c r="I31" s="909">
        <v>164.43</v>
      </c>
      <c r="J31" s="893">
        <v>17.8</v>
      </c>
      <c r="K31" s="912">
        <v>4.4400000000000004</v>
      </c>
      <c r="L31" s="913">
        <v>7</v>
      </c>
      <c r="M31" s="913">
        <v>60</v>
      </c>
      <c r="N31" s="914">
        <v>20</v>
      </c>
      <c r="O31" s="913" t="s">
        <v>2837</v>
      </c>
      <c r="P31" s="915" t="s">
        <v>2853</v>
      </c>
      <c r="Q31" s="916">
        <f t="shared" si="0"/>
        <v>7</v>
      </c>
      <c r="R31" s="953">
        <f t="shared" si="0"/>
        <v>36.19</v>
      </c>
      <c r="S31" s="916">
        <f t="shared" si="1"/>
        <v>10</v>
      </c>
      <c r="T31" s="953">
        <f t="shared" si="2"/>
        <v>44.440000000000012</v>
      </c>
      <c r="U31" s="960">
        <v>740</v>
      </c>
      <c r="V31" s="906">
        <v>658.6</v>
      </c>
      <c r="W31" s="906">
        <v>-81.399999999999977</v>
      </c>
      <c r="X31" s="958">
        <v>0.89</v>
      </c>
      <c r="Y31" s="956">
        <v>70</v>
      </c>
    </row>
    <row r="32" spans="1:25" ht="14.45" customHeight="1" x14ac:dyDescent="0.2">
      <c r="A32" s="920" t="s">
        <v>2855</v>
      </c>
      <c r="B32" s="917">
        <v>27</v>
      </c>
      <c r="C32" s="918">
        <v>209.46</v>
      </c>
      <c r="D32" s="898">
        <v>27.1</v>
      </c>
      <c r="E32" s="908">
        <v>26</v>
      </c>
      <c r="F32" s="909">
        <v>203.25</v>
      </c>
      <c r="G32" s="893">
        <v>26.7</v>
      </c>
      <c r="H32" s="913">
        <v>19</v>
      </c>
      <c r="I32" s="909">
        <v>146.13</v>
      </c>
      <c r="J32" s="899">
        <v>28.8</v>
      </c>
      <c r="K32" s="912">
        <v>7.64</v>
      </c>
      <c r="L32" s="913">
        <v>9</v>
      </c>
      <c r="M32" s="913">
        <v>81</v>
      </c>
      <c r="N32" s="914">
        <v>27</v>
      </c>
      <c r="O32" s="913" t="s">
        <v>2837</v>
      </c>
      <c r="P32" s="915" t="s">
        <v>2853</v>
      </c>
      <c r="Q32" s="916">
        <f t="shared" si="0"/>
        <v>-8</v>
      </c>
      <c r="R32" s="953">
        <f t="shared" si="0"/>
        <v>-63.330000000000013</v>
      </c>
      <c r="S32" s="916">
        <f t="shared" si="1"/>
        <v>-7</v>
      </c>
      <c r="T32" s="953">
        <f t="shared" si="2"/>
        <v>-57.120000000000005</v>
      </c>
      <c r="U32" s="960">
        <v>513</v>
      </c>
      <c r="V32" s="906">
        <v>547.20000000000005</v>
      </c>
      <c r="W32" s="906">
        <v>34.200000000000045</v>
      </c>
      <c r="X32" s="958">
        <v>1.0666666666666667</v>
      </c>
      <c r="Y32" s="956">
        <v>101</v>
      </c>
    </row>
    <row r="33" spans="1:25" ht="14.45" customHeight="1" x14ac:dyDescent="0.2">
      <c r="A33" s="919" t="s">
        <v>2856</v>
      </c>
      <c r="B33" s="895">
        <v>2</v>
      </c>
      <c r="C33" s="896">
        <v>64.760000000000005</v>
      </c>
      <c r="D33" s="897">
        <v>74.5</v>
      </c>
      <c r="E33" s="903"/>
      <c r="F33" s="883"/>
      <c r="G33" s="884"/>
      <c r="H33" s="889"/>
      <c r="I33" s="883"/>
      <c r="J33" s="884"/>
      <c r="K33" s="888">
        <v>13.54</v>
      </c>
      <c r="L33" s="889">
        <v>5</v>
      </c>
      <c r="M33" s="889">
        <v>45</v>
      </c>
      <c r="N33" s="890">
        <v>15</v>
      </c>
      <c r="O33" s="889" t="s">
        <v>2837</v>
      </c>
      <c r="P33" s="904" t="s">
        <v>2857</v>
      </c>
      <c r="Q33" s="891">
        <f t="shared" si="0"/>
        <v>-2</v>
      </c>
      <c r="R33" s="952">
        <f t="shared" si="0"/>
        <v>-64.760000000000005</v>
      </c>
      <c r="S33" s="891">
        <f t="shared" si="1"/>
        <v>0</v>
      </c>
      <c r="T33" s="952">
        <f t="shared" si="2"/>
        <v>0</v>
      </c>
      <c r="U33" s="959" t="s">
        <v>329</v>
      </c>
      <c r="V33" s="900" t="s">
        <v>329</v>
      </c>
      <c r="W33" s="900" t="s">
        <v>329</v>
      </c>
      <c r="X33" s="957" t="s">
        <v>329</v>
      </c>
      <c r="Y33" s="955"/>
    </row>
    <row r="34" spans="1:25" ht="14.45" customHeight="1" x14ac:dyDescent="0.2">
      <c r="A34" s="920" t="s">
        <v>2858</v>
      </c>
      <c r="B34" s="917">
        <v>2</v>
      </c>
      <c r="C34" s="918">
        <v>33.299999999999997</v>
      </c>
      <c r="D34" s="898">
        <v>57.5</v>
      </c>
      <c r="E34" s="908"/>
      <c r="F34" s="909"/>
      <c r="G34" s="893"/>
      <c r="H34" s="913"/>
      <c r="I34" s="909"/>
      <c r="J34" s="893"/>
      <c r="K34" s="912">
        <v>15.64</v>
      </c>
      <c r="L34" s="913">
        <v>16</v>
      </c>
      <c r="M34" s="913">
        <v>141</v>
      </c>
      <c r="N34" s="914">
        <v>47</v>
      </c>
      <c r="O34" s="913" t="s">
        <v>2837</v>
      </c>
      <c r="P34" s="915" t="s">
        <v>2857</v>
      </c>
      <c r="Q34" s="916">
        <f t="shared" si="0"/>
        <v>-2</v>
      </c>
      <c r="R34" s="953">
        <f t="shared" si="0"/>
        <v>-33.299999999999997</v>
      </c>
      <c r="S34" s="916">
        <f t="shared" si="1"/>
        <v>0</v>
      </c>
      <c r="T34" s="953">
        <f t="shared" si="2"/>
        <v>0</v>
      </c>
      <c r="U34" s="960" t="s">
        <v>329</v>
      </c>
      <c r="V34" s="906" t="s">
        <v>329</v>
      </c>
      <c r="W34" s="906" t="s">
        <v>329</v>
      </c>
      <c r="X34" s="958" t="s">
        <v>329</v>
      </c>
      <c r="Y34" s="956"/>
    </row>
    <row r="35" spans="1:25" ht="14.45" customHeight="1" x14ac:dyDescent="0.2">
      <c r="A35" s="919" t="s">
        <v>2859</v>
      </c>
      <c r="B35" s="895">
        <v>35</v>
      </c>
      <c r="C35" s="896">
        <v>20.25</v>
      </c>
      <c r="D35" s="897">
        <v>5.0999999999999996</v>
      </c>
      <c r="E35" s="903">
        <v>28</v>
      </c>
      <c r="F35" s="883">
        <v>16.2</v>
      </c>
      <c r="G35" s="884">
        <v>5.6</v>
      </c>
      <c r="H35" s="889">
        <v>8</v>
      </c>
      <c r="I35" s="883">
        <v>4.63</v>
      </c>
      <c r="J35" s="884">
        <v>5.8</v>
      </c>
      <c r="K35" s="888">
        <v>0.57999999999999996</v>
      </c>
      <c r="L35" s="889">
        <v>2</v>
      </c>
      <c r="M35" s="889">
        <v>21</v>
      </c>
      <c r="N35" s="890">
        <v>7</v>
      </c>
      <c r="O35" s="889" t="s">
        <v>2837</v>
      </c>
      <c r="P35" s="904" t="s">
        <v>2860</v>
      </c>
      <c r="Q35" s="891">
        <f t="shared" si="0"/>
        <v>-27</v>
      </c>
      <c r="R35" s="952">
        <f t="shared" si="0"/>
        <v>-15.620000000000001</v>
      </c>
      <c r="S35" s="891">
        <f t="shared" si="1"/>
        <v>-20</v>
      </c>
      <c r="T35" s="952">
        <f t="shared" si="2"/>
        <v>-11.57</v>
      </c>
      <c r="U35" s="959">
        <v>56</v>
      </c>
      <c r="V35" s="900">
        <v>46.4</v>
      </c>
      <c r="W35" s="900">
        <v>-9.6000000000000014</v>
      </c>
      <c r="X35" s="957">
        <v>0.82857142857142851</v>
      </c>
      <c r="Y35" s="955">
        <v>5</v>
      </c>
    </row>
    <row r="36" spans="1:25" ht="14.45" customHeight="1" x14ac:dyDescent="0.2">
      <c r="A36" s="920" t="s">
        <v>2861</v>
      </c>
      <c r="B36" s="917">
        <v>46</v>
      </c>
      <c r="C36" s="918">
        <v>69.430000000000007</v>
      </c>
      <c r="D36" s="898">
        <v>9.1999999999999993</v>
      </c>
      <c r="E36" s="908">
        <v>34</v>
      </c>
      <c r="F36" s="909">
        <v>52.22</v>
      </c>
      <c r="G36" s="893">
        <v>11</v>
      </c>
      <c r="H36" s="913">
        <v>21</v>
      </c>
      <c r="I36" s="909">
        <v>31.91</v>
      </c>
      <c r="J36" s="899">
        <v>14.2</v>
      </c>
      <c r="K36" s="912">
        <v>1.52</v>
      </c>
      <c r="L36" s="913">
        <v>4</v>
      </c>
      <c r="M36" s="913">
        <v>33</v>
      </c>
      <c r="N36" s="914">
        <v>11</v>
      </c>
      <c r="O36" s="913" t="s">
        <v>2837</v>
      </c>
      <c r="P36" s="915" t="s">
        <v>2860</v>
      </c>
      <c r="Q36" s="916">
        <f t="shared" si="0"/>
        <v>-25</v>
      </c>
      <c r="R36" s="953">
        <f t="shared" si="0"/>
        <v>-37.52000000000001</v>
      </c>
      <c r="S36" s="916">
        <f t="shared" si="1"/>
        <v>-13</v>
      </c>
      <c r="T36" s="953">
        <f t="shared" si="2"/>
        <v>-20.309999999999999</v>
      </c>
      <c r="U36" s="960">
        <v>231</v>
      </c>
      <c r="V36" s="906">
        <v>298.2</v>
      </c>
      <c r="W36" s="906">
        <v>67.199999999999989</v>
      </c>
      <c r="X36" s="958">
        <v>1.2909090909090908</v>
      </c>
      <c r="Y36" s="956">
        <v>88</v>
      </c>
    </row>
    <row r="37" spans="1:25" ht="14.45" customHeight="1" x14ac:dyDescent="0.2">
      <c r="A37" s="920" t="s">
        <v>2862</v>
      </c>
      <c r="B37" s="917">
        <v>20</v>
      </c>
      <c r="C37" s="918">
        <v>76.430000000000007</v>
      </c>
      <c r="D37" s="898">
        <v>15.7</v>
      </c>
      <c r="E37" s="908">
        <v>11</v>
      </c>
      <c r="F37" s="909">
        <v>41.6</v>
      </c>
      <c r="G37" s="893">
        <v>16.600000000000001</v>
      </c>
      <c r="H37" s="913">
        <v>21</v>
      </c>
      <c r="I37" s="909">
        <v>84.86</v>
      </c>
      <c r="J37" s="899">
        <v>18.3</v>
      </c>
      <c r="K37" s="912">
        <v>3.78</v>
      </c>
      <c r="L37" s="913">
        <v>6</v>
      </c>
      <c r="M37" s="913">
        <v>51</v>
      </c>
      <c r="N37" s="914">
        <v>17</v>
      </c>
      <c r="O37" s="913" t="s">
        <v>2837</v>
      </c>
      <c r="P37" s="915" t="s">
        <v>2860</v>
      </c>
      <c r="Q37" s="916">
        <f t="shared" si="0"/>
        <v>1</v>
      </c>
      <c r="R37" s="953">
        <f t="shared" si="0"/>
        <v>8.4299999999999926</v>
      </c>
      <c r="S37" s="916">
        <f t="shared" si="1"/>
        <v>10</v>
      </c>
      <c r="T37" s="953">
        <f t="shared" si="2"/>
        <v>43.26</v>
      </c>
      <c r="U37" s="960">
        <v>357</v>
      </c>
      <c r="V37" s="906">
        <v>384.3</v>
      </c>
      <c r="W37" s="906">
        <v>27.300000000000011</v>
      </c>
      <c r="X37" s="958">
        <v>1.0764705882352941</v>
      </c>
      <c r="Y37" s="956">
        <v>111</v>
      </c>
    </row>
    <row r="38" spans="1:25" ht="14.45" customHeight="1" x14ac:dyDescent="0.2">
      <c r="A38" s="919" t="s">
        <v>2863</v>
      </c>
      <c r="B38" s="900"/>
      <c r="C38" s="901"/>
      <c r="D38" s="902"/>
      <c r="E38" s="885">
        <v>1</v>
      </c>
      <c r="F38" s="886">
        <v>3.93</v>
      </c>
      <c r="G38" s="892">
        <v>12</v>
      </c>
      <c r="H38" s="889"/>
      <c r="I38" s="883"/>
      <c r="J38" s="884"/>
      <c r="K38" s="888">
        <v>3.93</v>
      </c>
      <c r="L38" s="889">
        <v>3</v>
      </c>
      <c r="M38" s="889">
        <v>30</v>
      </c>
      <c r="N38" s="890">
        <v>10</v>
      </c>
      <c r="O38" s="889" t="s">
        <v>2837</v>
      </c>
      <c r="P38" s="904" t="s">
        <v>2864</v>
      </c>
      <c r="Q38" s="891">
        <f t="shared" si="0"/>
        <v>0</v>
      </c>
      <c r="R38" s="952">
        <f t="shared" si="0"/>
        <v>0</v>
      </c>
      <c r="S38" s="891">
        <f t="shared" si="1"/>
        <v>-1</v>
      </c>
      <c r="T38" s="952">
        <f t="shared" si="2"/>
        <v>-3.93</v>
      </c>
      <c r="U38" s="959" t="s">
        <v>329</v>
      </c>
      <c r="V38" s="900" t="s">
        <v>329</v>
      </c>
      <c r="W38" s="900" t="s">
        <v>329</v>
      </c>
      <c r="X38" s="957" t="s">
        <v>329</v>
      </c>
      <c r="Y38" s="955"/>
    </row>
    <row r="39" spans="1:25" ht="14.45" customHeight="1" x14ac:dyDescent="0.2">
      <c r="A39" s="920" t="s">
        <v>2865</v>
      </c>
      <c r="B39" s="906">
        <v>1</v>
      </c>
      <c r="C39" s="907">
        <v>5.24</v>
      </c>
      <c r="D39" s="905">
        <v>27</v>
      </c>
      <c r="E39" s="910">
        <v>1</v>
      </c>
      <c r="F39" s="911">
        <v>5.24</v>
      </c>
      <c r="G39" s="894">
        <v>23</v>
      </c>
      <c r="H39" s="913"/>
      <c r="I39" s="909"/>
      <c r="J39" s="893"/>
      <c r="K39" s="912">
        <v>5.24</v>
      </c>
      <c r="L39" s="913">
        <v>5</v>
      </c>
      <c r="M39" s="913">
        <v>45</v>
      </c>
      <c r="N39" s="914">
        <v>15</v>
      </c>
      <c r="O39" s="913" t="s">
        <v>2837</v>
      </c>
      <c r="P39" s="915" t="s">
        <v>2866</v>
      </c>
      <c r="Q39" s="916">
        <f t="shared" si="0"/>
        <v>-1</v>
      </c>
      <c r="R39" s="953">
        <f t="shared" si="0"/>
        <v>-5.24</v>
      </c>
      <c r="S39" s="916">
        <f t="shared" si="1"/>
        <v>-1</v>
      </c>
      <c r="T39" s="953">
        <f t="shared" si="2"/>
        <v>-5.24</v>
      </c>
      <c r="U39" s="960" t="s">
        <v>329</v>
      </c>
      <c r="V39" s="906" t="s">
        <v>329</v>
      </c>
      <c r="W39" s="906" t="s">
        <v>329</v>
      </c>
      <c r="X39" s="958" t="s">
        <v>329</v>
      </c>
      <c r="Y39" s="956"/>
    </row>
    <row r="40" spans="1:25" ht="14.45" customHeight="1" x14ac:dyDescent="0.2">
      <c r="A40" s="920" t="s">
        <v>2867</v>
      </c>
      <c r="B40" s="906">
        <v>1</v>
      </c>
      <c r="C40" s="907">
        <v>10.59</v>
      </c>
      <c r="D40" s="905">
        <v>8</v>
      </c>
      <c r="E40" s="910"/>
      <c r="F40" s="911"/>
      <c r="G40" s="894"/>
      <c r="H40" s="913"/>
      <c r="I40" s="909"/>
      <c r="J40" s="893"/>
      <c r="K40" s="912">
        <v>14.22</v>
      </c>
      <c r="L40" s="913">
        <v>11</v>
      </c>
      <c r="M40" s="913">
        <v>99</v>
      </c>
      <c r="N40" s="914">
        <v>33</v>
      </c>
      <c r="O40" s="913" t="s">
        <v>2837</v>
      </c>
      <c r="P40" s="915" t="s">
        <v>2868</v>
      </c>
      <c r="Q40" s="916">
        <f t="shared" si="0"/>
        <v>-1</v>
      </c>
      <c r="R40" s="953">
        <f t="shared" si="0"/>
        <v>-10.59</v>
      </c>
      <c r="S40" s="916">
        <f t="shared" si="1"/>
        <v>0</v>
      </c>
      <c r="T40" s="953">
        <f t="shared" si="2"/>
        <v>0</v>
      </c>
      <c r="U40" s="960" t="s">
        <v>329</v>
      </c>
      <c r="V40" s="906" t="s">
        <v>329</v>
      </c>
      <c r="W40" s="906" t="s">
        <v>329</v>
      </c>
      <c r="X40" s="958" t="s">
        <v>329</v>
      </c>
      <c r="Y40" s="956"/>
    </row>
    <row r="41" spans="1:25" ht="14.45" customHeight="1" x14ac:dyDescent="0.2">
      <c r="A41" s="919" t="s">
        <v>2869</v>
      </c>
      <c r="B41" s="900">
        <v>12</v>
      </c>
      <c r="C41" s="901">
        <v>4.6900000000000004</v>
      </c>
      <c r="D41" s="902">
        <v>5.9</v>
      </c>
      <c r="E41" s="885">
        <v>19</v>
      </c>
      <c r="F41" s="886">
        <v>7.37</v>
      </c>
      <c r="G41" s="892">
        <v>5.7</v>
      </c>
      <c r="H41" s="889">
        <v>15</v>
      </c>
      <c r="I41" s="883">
        <v>6.24</v>
      </c>
      <c r="J41" s="887">
        <v>7.6</v>
      </c>
      <c r="K41" s="888">
        <v>0.39</v>
      </c>
      <c r="L41" s="889">
        <v>2</v>
      </c>
      <c r="M41" s="889">
        <v>15</v>
      </c>
      <c r="N41" s="890">
        <v>5</v>
      </c>
      <c r="O41" s="889" t="s">
        <v>2837</v>
      </c>
      <c r="P41" s="904" t="s">
        <v>2870</v>
      </c>
      <c r="Q41" s="891">
        <f t="shared" si="0"/>
        <v>3</v>
      </c>
      <c r="R41" s="952">
        <f t="shared" si="0"/>
        <v>1.5499999999999998</v>
      </c>
      <c r="S41" s="891">
        <f t="shared" si="1"/>
        <v>-4</v>
      </c>
      <c r="T41" s="952">
        <f t="shared" si="2"/>
        <v>-1.1299999999999999</v>
      </c>
      <c r="U41" s="959">
        <v>75</v>
      </c>
      <c r="V41" s="900">
        <v>114</v>
      </c>
      <c r="W41" s="900">
        <v>39</v>
      </c>
      <c r="X41" s="957">
        <v>1.52</v>
      </c>
      <c r="Y41" s="955">
        <v>50</v>
      </c>
    </row>
    <row r="42" spans="1:25" ht="14.45" customHeight="1" x14ac:dyDescent="0.2">
      <c r="A42" s="920" t="s">
        <v>2871</v>
      </c>
      <c r="B42" s="906">
        <v>8</v>
      </c>
      <c r="C42" s="907">
        <v>6.74</v>
      </c>
      <c r="D42" s="905">
        <v>8.3000000000000007</v>
      </c>
      <c r="E42" s="910">
        <v>14</v>
      </c>
      <c r="F42" s="911">
        <v>11.79</v>
      </c>
      <c r="G42" s="894">
        <v>6.5</v>
      </c>
      <c r="H42" s="913">
        <v>14</v>
      </c>
      <c r="I42" s="909">
        <v>13.93</v>
      </c>
      <c r="J42" s="899">
        <v>13.8</v>
      </c>
      <c r="K42" s="912">
        <v>0.84</v>
      </c>
      <c r="L42" s="913">
        <v>2</v>
      </c>
      <c r="M42" s="913">
        <v>21</v>
      </c>
      <c r="N42" s="914">
        <v>7</v>
      </c>
      <c r="O42" s="913" t="s">
        <v>2837</v>
      </c>
      <c r="P42" s="915" t="s">
        <v>2870</v>
      </c>
      <c r="Q42" s="916">
        <f t="shared" si="0"/>
        <v>6</v>
      </c>
      <c r="R42" s="953">
        <f t="shared" si="0"/>
        <v>7.1899999999999995</v>
      </c>
      <c r="S42" s="916">
        <f t="shared" si="1"/>
        <v>0</v>
      </c>
      <c r="T42" s="953">
        <f t="shared" si="2"/>
        <v>2.1400000000000006</v>
      </c>
      <c r="U42" s="960">
        <v>98</v>
      </c>
      <c r="V42" s="906">
        <v>193.20000000000002</v>
      </c>
      <c r="W42" s="906">
        <v>95.200000000000017</v>
      </c>
      <c r="X42" s="958">
        <v>1.9714285714285715</v>
      </c>
      <c r="Y42" s="956">
        <v>104</v>
      </c>
    </row>
    <row r="43" spans="1:25" ht="14.45" customHeight="1" x14ac:dyDescent="0.2">
      <c r="A43" s="920" t="s">
        <v>2872</v>
      </c>
      <c r="B43" s="906">
        <v>2</v>
      </c>
      <c r="C43" s="907">
        <v>6.94</v>
      </c>
      <c r="D43" s="905">
        <v>24.5</v>
      </c>
      <c r="E43" s="910">
        <v>3</v>
      </c>
      <c r="F43" s="911">
        <v>10.41</v>
      </c>
      <c r="G43" s="894">
        <v>12</v>
      </c>
      <c r="H43" s="913">
        <v>2</v>
      </c>
      <c r="I43" s="909">
        <v>5.56</v>
      </c>
      <c r="J43" s="893">
        <v>7</v>
      </c>
      <c r="K43" s="912">
        <v>3.47</v>
      </c>
      <c r="L43" s="913">
        <v>5</v>
      </c>
      <c r="M43" s="913">
        <v>42</v>
      </c>
      <c r="N43" s="914">
        <v>14</v>
      </c>
      <c r="O43" s="913" t="s">
        <v>2837</v>
      </c>
      <c r="P43" s="915" t="s">
        <v>2870</v>
      </c>
      <c r="Q43" s="916">
        <f t="shared" si="0"/>
        <v>0</v>
      </c>
      <c r="R43" s="953">
        <f t="shared" si="0"/>
        <v>-1.3800000000000008</v>
      </c>
      <c r="S43" s="916">
        <f t="shared" si="1"/>
        <v>-1</v>
      </c>
      <c r="T43" s="953">
        <f t="shared" si="2"/>
        <v>-4.8500000000000005</v>
      </c>
      <c r="U43" s="960">
        <v>28</v>
      </c>
      <c r="V43" s="906">
        <v>14</v>
      </c>
      <c r="W43" s="906">
        <v>-14</v>
      </c>
      <c r="X43" s="958">
        <v>0.5</v>
      </c>
      <c r="Y43" s="956"/>
    </row>
    <row r="44" spans="1:25" ht="14.45" customHeight="1" x14ac:dyDescent="0.2">
      <c r="A44" s="919" t="s">
        <v>2873</v>
      </c>
      <c r="B44" s="900">
        <v>15</v>
      </c>
      <c r="C44" s="901">
        <v>111.75</v>
      </c>
      <c r="D44" s="902">
        <v>10.3</v>
      </c>
      <c r="E44" s="903">
        <v>15</v>
      </c>
      <c r="F44" s="883">
        <v>114.22</v>
      </c>
      <c r="G44" s="884">
        <v>12.2</v>
      </c>
      <c r="H44" s="885">
        <v>21</v>
      </c>
      <c r="I44" s="886">
        <v>158.22</v>
      </c>
      <c r="J44" s="887">
        <v>13</v>
      </c>
      <c r="K44" s="888">
        <v>7.45</v>
      </c>
      <c r="L44" s="889">
        <v>4</v>
      </c>
      <c r="M44" s="889">
        <v>36</v>
      </c>
      <c r="N44" s="890">
        <v>12</v>
      </c>
      <c r="O44" s="889" t="s">
        <v>2837</v>
      </c>
      <c r="P44" s="904" t="s">
        <v>2874</v>
      </c>
      <c r="Q44" s="891">
        <f t="shared" si="0"/>
        <v>6</v>
      </c>
      <c r="R44" s="952">
        <f t="shared" si="0"/>
        <v>46.47</v>
      </c>
      <c r="S44" s="891">
        <f t="shared" si="1"/>
        <v>6</v>
      </c>
      <c r="T44" s="952">
        <f t="shared" si="2"/>
        <v>44</v>
      </c>
      <c r="U44" s="959">
        <v>252</v>
      </c>
      <c r="V44" s="900">
        <v>273</v>
      </c>
      <c r="W44" s="900">
        <v>21</v>
      </c>
      <c r="X44" s="957">
        <v>1.0833333333333333</v>
      </c>
      <c r="Y44" s="955">
        <v>71</v>
      </c>
    </row>
    <row r="45" spans="1:25" ht="14.45" customHeight="1" x14ac:dyDescent="0.2">
      <c r="A45" s="919" t="s">
        <v>2875</v>
      </c>
      <c r="B45" s="900"/>
      <c r="C45" s="901"/>
      <c r="D45" s="902"/>
      <c r="E45" s="885">
        <v>1</v>
      </c>
      <c r="F45" s="886">
        <v>18.399999999999999</v>
      </c>
      <c r="G45" s="892">
        <v>12</v>
      </c>
      <c r="H45" s="889"/>
      <c r="I45" s="883"/>
      <c r="J45" s="884"/>
      <c r="K45" s="888">
        <v>3.26</v>
      </c>
      <c r="L45" s="889">
        <v>5</v>
      </c>
      <c r="M45" s="889">
        <v>42</v>
      </c>
      <c r="N45" s="890">
        <v>14</v>
      </c>
      <c r="O45" s="889" t="s">
        <v>2837</v>
      </c>
      <c r="P45" s="904" t="s">
        <v>2876</v>
      </c>
      <c r="Q45" s="891">
        <f t="shared" si="0"/>
        <v>0</v>
      </c>
      <c r="R45" s="952">
        <f t="shared" si="0"/>
        <v>0</v>
      </c>
      <c r="S45" s="891">
        <f t="shared" si="1"/>
        <v>-1</v>
      </c>
      <c r="T45" s="952">
        <f t="shared" si="2"/>
        <v>-18.399999999999999</v>
      </c>
      <c r="U45" s="959" t="s">
        <v>329</v>
      </c>
      <c r="V45" s="900" t="s">
        <v>329</v>
      </c>
      <c r="W45" s="900" t="s">
        <v>329</v>
      </c>
      <c r="X45" s="957" t="s">
        <v>329</v>
      </c>
      <c r="Y45" s="955"/>
    </row>
    <row r="46" spans="1:25" ht="14.45" customHeight="1" x14ac:dyDescent="0.2">
      <c r="A46" s="919" t="s">
        <v>2877</v>
      </c>
      <c r="B46" s="895"/>
      <c r="C46" s="896"/>
      <c r="D46" s="897"/>
      <c r="E46" s="903">
        <v>2</v>
      </c>
      <c r="F46" s="883">
        <v>1.82</v>
      </c>
      <c r="G46" s="884">
        <v>8</v>
      </c>
      <c r="H46" s="889"/>
      <c r="I46" s="883"/>
      <c r="J46" s="884"/>
      <c r="K46" s="888">
        <v>0.91</v>
      </c>
      <c r="L46" s="889">
        <v>3</v>
      </c>
      <c r="M46" s="889">
        <v>27</v>
      </c>
      <c r="N46" s="890">
        <v>9</v>
      </c>
      <c r="O46" s="889" t="s">
        <v>2837</v>
      </c>
      <c r="P46" s="904" t="s">
        <v>2878</v>
      </c>
      <c r="Q46" s="891">
        <f t="shared" si="0"/>
        <v>0</v>
      </c>
      <c r="R46" s="952">
        <f t="shared" si="0"/>
        <v>0</v>
      </c>
      <c r="S46" s="891">
        <f t="shared" si="1"/>
        <v>-2</v>
      </c>
      <c r="T46" s="952">
        <f t="shared" si="2"/>
        <v>-1.82</v>
      </c>
      <c r="U46" s="959" t="s">
        <v>329</v>
      </c>
      <c r="V46" s="900" t="s">
        <v>329</v>
      </c>
      <c r="W46" s="900" t="s">
        <v>329</v>
      </c>
      <c r="X46" s="957" t="s">
        <v>329</v>
      </c>
      <c r="Y46" s="955"/>
    </row>
    <row r="47" spans="1:25" ht="14.45" customHeight="1" x14ac:dyDescent="0.2">
      <c r="A47" s="920" t="s">
        <v>2879</v>
      </c>
      <c r="B47" s="917">
        <v>18</v>
      </c>
      <c r="C47" s="918">
        <v>17.170000000000002</v>
      </c>
      <c r="D47" s="898">
        <v>9.5</v>
      </c>
      <c r="E47" s="908">
        <v>21</v>
      </c>
      <c r="F47" s="909">
        <v>19.72</v>
      </c>
      <c r="G47" s="893">
        <v>7.8</v>
      </c>
      <c r="H47" s="913">
        <v>21</v>
      </c>
      <c r="I47" s="909">
        <v>20.03</v>
      </c>
      <c r="J47" s="899">
        <v>9.1</v>
      </c>
      <c r="K47" s="912">
        <v>0.95</v>
      </c>
      <c r="L47" s="913">
        <v>3</v>
      </c>
      <c r="M47" s="913">
        <v>27</v>
      </c>
      <c r="N47" s="914">
        <v>9</v>
      </c>
      <c r="O47" s="913" t="s">
        <v>2837</v>
      </c>
      <c r="P47" s="915" t="s">
        <v>2878</v>
      </c>
      <c r="Q47" s="916">
        <f t="shared" si="0"/>
        <v>3</v>
      </c>
      <c r="R47" s="953">
        <f t="shared" si="0"/>
        <v>2.8599999999999994</v>
      </c>
      <c r="S47" s="916">
        <f t="shared" si="1"/>
        <v>0</v>
      </c>
      <c r="T47" s="953">
        <f t="shared" si="2"/>
        <v>0.31000000000000227</v>
      </c>
      <c r="U47" s="960">
        <v>189</v>
      </c>
      <c r="V47" s="906">
        <v>191.1</v>
      </c>
      <c r="W47" s="906">
        <v>2.0999999999999943</v>
      </c>
      <c r="X47" s="958">
        <v>1.0111111111111111</v>
      </c>
      <c r="Y47" s="956">
        <v>25</v>
      </c>
    </row>
    <row r="48" spans="1:25" ht="14.45" customHeight="1" x14ac:dyDescent="0.2">
      <c r="A48" s="920" t="s">
        <v>2880</v>
      </c>
      <c r="B48" s="917">
        <v>22</v>
      </c>
      <c r="C48" s="918">
        <v>64.489999999999995</v>
      </c>
      <c r="D48" s="898">
        <v>13.6</v>
      </c>
      <c r="E48" s="908">
        <v>4</v>
      </c>
      <c r="F48" s="909">
        <v>11.73</v>
      </c>
      <c r="G48" s="893">
        <v>8.8000000000000007</v>
      </c>
      <c r="H48" s="913">
        <v>10</v>
      </c>
      <c r="I48" s="909">
        <v>31.92</v>
      </c>
      <c r="J48" s="899">
        <v>19.3</v>
      </c>
      <c r="K48" s="912">
        <v>2.93</v>
      </c>
      <c r="L48" s="913">
        <v>4</v>
      </c>
      <c r="M48" s="913">
        <v>33</v>
      </c>
      <c r="N48" s="914">
        <v>11</v>
      </c>
      <c r="O48" s="913" t="s">
        <v>2837</v>
      </c>
      <c r="P48" s="915" t="s">
        <v>2878</v>
      </c>
      <c r="Q48" s="916">
        <f t="shared" si="0"/>
        <v>-12</v>
      </c>
      <c r="R48" s="953">
        <f t="shared" si="0"/>
        <v>-32.569999999999993</v>
      </c>
      <c r="S48" s="916">
        <f t="shared" si="1"/>
        <v>6</v>
      </c>
      <c r="T48" s="953">
        <f t="shared" si="2"/>
        <v>20.190000000000001</v>
      </c>
      <c r="U48" s="960">
        <v>110</v>
      </c>
      <c r="V48" s="906">
        <v>193</v>
      </c>
      <c r="W48" s="906">
        <v>83</v>
      </c>
      <c r="X48" s="958">
        <v>1.7545454545454546</v>
      </c>
      <c r="Y48" s="956">
        <v>88</v>
      </c>
    </row>
    <row r="49" spans="1:25" ht="14.45" customHeight="1" x14ac:dyDescent="0.2">
      <c r="A49" s="919" t="s">
        <v>2881</v>
      </c>
      <c r="B49" s="900">
        <v>1887</v>
      </c>
      <c r="C49" s="901">
        <v>548.62</v>
      </c>
      <c r="D49" s="902">
        <v>4.4000000000000004</v>
      </c>
      <c r="E49" s="903">
        <v>1903</v>
      </c>
      <c r="F49" s="883">
        <v>553.6</v>
      </c>
      <c r="G49" s="884">
        <v>4.3</v>
      </c>
      <c r="H49" s="885">
        <v>1969</v>
      </c>
      <c r="I49" s="886">
        <v>569.42999999999995</v>
      </c>
      <c r="J49" s="892">
        <v>4</v>
      </c>
      <c r="K49" s="888">
        <v>0.28999999999999998</v>
      </c>
      <c r="L49" s="889">
        <v>2</v>
      </c>
      <c r="M49" s="889">
        <v>15</v>
      </c>
      <c r="N49" s="890">
        <v>5</v>
      </c>
      <c r="O49" s="889" t="s">
        <v>2837</v>
      </c>
      <c r="P49" s="904" t="s">
        <v>2882</v>
      </c>
      <c r="Q49" s="891">
        <f t="shared" si="0"/>
        <v>82</v>
      </c>
      <c r="R49" s="952">
        <f t="shared" si="0"/>
        <v>20.809999999999945</v>
      </c>
      <c r="S49" s="891">
        <f t="shared" si="1"/>
        <v>66</v>
      </c>
      <c r="T49" s="952">
        <f t="shared" si="2"/>
        <v>15.829999999999927</v>
      </c>
      <c r="U49" s="959">
        <v>9845</v>
      </c>
      <c r="V49" s="900">
        <v>7876</v>
      </c>
      <c r="W49" s="900">
        <v>-1969</v>
      </c>
      <c r="X49" s="957">
        <v>0.8</v>
      </c>
      <c r="Y49" s="955">
        <v>243</v>
      </c>
    </row>
    <row r="50" spans="1:25" ht="14.45" customHeight="1" x14ac:dyDescent="0.2">
      <c r="A50" s="920" t="s">
        <v>2883</v>
      </c>
      <c r="B50" s="906">
        <v>282</v>
      </c>
      <c r="C50" s="907">
        <v>106.26</v>
      </c>
      <c r="D50" s="905">
        <v>5.6</v>
      </c>
      <c r="E50" s="908">
        <v>260</v>
      </c>
      <c r="F50" s="909">
        <v>98.08</v>
      </c>
      <c r="G50" s="893">
        <v>5.3</v>
      </c>
      <c r="H50" s="910">
        <v>233</v>
      </c>
      <c r="I50" s="911">
        <v>88.21</v>
      </c>
      <c r="J50" s="894">
        <v>5.3</v>
      </c>
      <c r="K50" s="912">
        <v>0.38</v>
      </c>
      <c r="L50" s="913">
        <v>2</v>
      </c>
      <c r="M50" s="913">
        <v>18</v>
      </c>
      <c r="N50" s="914">
        <v>6</v>
      </c>
      <c r="O50" s="913" t="s">
        <v>2837</v>
      </c>
      <c r="P50" s="915" t="s">
        <v>2884</v>
      </c>
      <c r="Q50" s="916">
        <f t="shared" si="0"/>
        <v>-49</v>
      </c>
      <c r="R50" s="953">
        <f t="shared" si="0"/>
        <v>-18.050000000000011</v>
      </c>
      <c r="S50" s="916">
        <f t="shared" si="1"/>
        <v>-27</v>
      </c>
      <c r="T50" s="953">
        <f t="shared" si="2"/>
        <v>-9.8700000000000045</v>
      </c>
      <c r="U50" s="960">
        <v>1398</v>
      </c>
      <c r="V50" s="906">
        <v>1234.8999999999999</v>
      </c>
      <c r="W50" s="906">
        <v>-163.10000000000014</v>
      </c>
      <c r="X50" s="958">
        <v>0.88333333333333319</v>
      </c>
      <c r="Y50" s="956">
        <v>127</v>
      </c>
    </row>
    <row r="51" spans="1:25" ht="14.45" customHeight="1" x14ac:dyDescent="0.2">
      <c r="A51" s="920" t="s">
        <v>2885</v>
      </c>
      <c r="B51" s="906">
        <v>21</v>
      </c>
      <c r="C51" s="907">
        <v>13.98</v>
      </c>
      <c r="D51" s="905">
        <v>8.6999999999999993</v>
      </c>
      <c r="E51" s="908">
        <v>27</v>
      </c>
      <c r="F51" s="909">
        <v>16.11</v>
      </c>
      <c r="G51" s="893">
        <v>5.6</v>
      </c>
      <c r="H51" s="910">
        <v>29</v>
      </c>
      <c r="I51" s="911">
        <v>17.18</v>
      </c>
      <c r="J51" s="894">
        <v>5.9</v>
      </c>
      <c r="K51" s="912">
        <v>0.59</v>
      </c>
      <c r="L51" s="913">
        <v>2</v>
      </c>
      <c r="M51" s="913">
        <v>18</v>
      </c>
      <c r="N51" s="914">
        <v>6</v>
      </c>
      <c r="O51" s="913" t="s">
        <v>2837</v>
      </c>
      <c r="P51" s="915" t="s">
        <v>2884</v>
      </c>
      <c r="Q51" s="916">
        <f t="shared" si="0"/>
        <v>8</v>
      </c>
      <c r="R51" s="953">
        <f t="shared" si="0"/>
        <v>3.1999999999999993</v>
      </c>
      <c r="S51" s="916">
        <f t="shared" si="1"/>
        <v>2</v>
      </c>
      <c r="T51" s="953">
        <f t="shared" si="2"/>
        <v>1.0700000000000003</v>
      </c>
      <c r="U51" s="960">
        <v>174</v>
      </c>
      <c r="V51" s="906">
        <v>171.10000000000002</v>
      </c>
      <c r="W51" s="906">
        <v>-2.8999999999999773</v>
      </c>
      <c r="X51" s="958">
        <v>0.9833333333333335</v>
      </c>
      <c r="Y51" s="956">
        <v>28</v>
      </c>
    </row>
    <row r="52" spans="1:25" ht="14.45" customHeight="1" x14ac:dyDescent="0.2">
      <c r="A52" s="919" t="s">
        <v>2886</v>
      </c>
      <c r="B52" s="895">
        <v>1</v>
      </c>
      <c r="C52" s="896">
        <v>0.56000000000000005</v>
      </c>
      <c r="D52" s="897">
        <v>2</v>
      </c>
      <c r="E52" s="903"/>
      <c r="F52" s="883"/>
      <c r="G52" s="884"/>
      <c r="H52" s="889"/>
      <c r="I52" s="883"/>
      <c r="J52" s="884"/>
      <c r="K52" s="888">
        <v>0.56000000000000005</v>
      </c>
      <c r="L52" s="889">
        <v>2</v>
      </c>
      <c r="M52" s="889">
        <v>15</v>
      </c>
      <c r="N52" s="890">
        <v>5</v>
      </c>
      <c r="O52" s="889" t="s">
        <v>2804</v>
      </c>
      <c r="P52" s="904" t="s">
        <v>2887</v>
      </c>
      <c r="Q52" s="891">
        <f t="shared" si="0"/>
        <v>-1</v>
      </c>
      <c r="R52" s="952">
        <f t="shared" si="0"/>
        <v>-0.56000000000000005</v>
      </c>
      <c r="S52" s="891">
        <f t="shared" si="1"/>
        <v>0</v>
      </c>
      <c r="T52" s="952">
        <f t="shared" si="2"/>
        <v>0</v>
      </c>
      <c r="U52" s="959" t="s">
        <v>329</v>
      </c>
      <c r="V52" s="900" t="s">
        <v>329</v>
      </c>
      <c r="W52" s="900" t="s">
        <v>329</v>
      </c>
      <c r="X52" s="957" t="s">
        <v>329</v>
      </c>
      <c r="Y52" s="955"/>
    </row>
    <row r="53" spans="1:25" ht="14.45" customHeight="1" x14ac:dyDescent="0.2">
      <c r="A53" s="919" t="s">
        <v>2888</v>
      </c>
      <c r="B53" s="900"/>
      <c r="C53" s="901"/>
      <c r="D53" s="902"/>
      <c r="E53" s="903"/>
      <c r="F53" s="883"/>
      <c r="G53" s="884"/>
      <c r="H53" s="885">
        <v>1</v>
      </c>
      <c r="I53" s="886">
        <v>0.38</v>
      </c>
      <c r="J53" s="892">
        <v>1</v>
      </c>
      <c r="K53" s="888">
        <v>0.67</v>
      </c>
      <c r="L53" s="889">
        <v>2</v>
      </c>
      <c r="M53" s="889">
        <v>18</v>
      </c>
      <c r="N53" s="890">
        <v>6</v>
      </c>
      <c r="O53" s="889" t="s">
        <v>2804</v>
      </c>
      <c r="P53" s="904" t="s">
        <v>2889</v>
      </c>
      <c r="Q53" s="891">
        <f t="shared" si="0"/>
        <v>1</v>
      </c>
      <c r="R53" s="952">
        <f t="shared" si="0"/>
        <v>0.38</v>
      </c>
      <c r="S53" s="891">
        <f t="shared" si="1"/>
        <v>1</v>
      </c>
      <c r="T53" s="952">
        <f t="shared" si="2"/>
        <v>0.38</v>
      </c>
      <c r="U53" s="959">
        <v>6</v>
      </c>
      <c r="V53" s="900">
        <v>1</v>
      </c>
      <c r="W53" s="900">
        <v>-5</v>
      </c>
      <c r="X53" s="957">
        <v>0.16666666666666666</v>
      </c>
      <c r="Y53" s="955"/>
    </row>
    <row r="54" spans="1:25" ht="14.45" customHeight="1" x14ac:dyDescent="0.2">
      <c r="A54" s="919" t="s">
        <v>2890</v>
      </c>
      <c r="B54" s="895">
        <v>20</v>
      </c>
      <c r="C54" s="896">
        <v>5.14</v>
      </c>
      <c r="D54" s="897">
        <v>2.7</v>
      </c>
      <c r="E54" s="903">
        <v>18</v>
      </c>
      <c r="F54" s="883">
        <v>5.0199999999999996</v>
      </c>
      <c r="G54" s="884">
        <v>3.8</v>
      </c>
      <c r="H54" s="889">
        <v>14</v>
      </c>
      <c r="I54" s="883">
        <v>3.6</v>
      </c>
      <c r="J54" s="884">
        <v>2.5</v>
      </c>
      <c r="K54" s="888">
        <v>0.26</v>
      </c>
      <c r="L54" s="889">
        <v>1</v>
      </c>
      <c r="M54" s="889">
        <v>9</v>
      </c>
      <c r="N54" s="890">
        <v>3</v>
      </c>
      <c r="O54" s="889" t="s">
        <v>2804</v>
      </c>
      <c r="P54" s="904" t="s">
        <v>2891</v>
      </c>
      <c r="Q54" s="891">
        <f t="shared" si="0"/>
        <v>-6</v>
      </c>
      <c r="R54" s="952">
        <f t="shared" si="0"/>
        <v>-1.5399999999999996</v>
      </c>
      <c r="S54" s="891">
        <f t="shared" si="1"/>
        <v>-4</v>
      </c>
      <c r="T54" s="952">
        <f t="shared" si="2"/>
        <v>-1.4199999999999995</v>
      </c>
      <c r="U54" s="959">
        <v>42</v>
      </c>
      <c r="V54" s="900">
        <v>35</v>
      </c>
      <c r="W54" s="900">
        <v>-7</v>
      </c>
      <c r="X54" s="957">
        <v>0.83333333333333337</v>
      </c>
      <c r="Y54" s="955">
        <v>3</v>
      </c>
    </row>
    <row r="55" spans="1:25" ht="14.45" customHeight="1" x14ac:dyDescent="0.2">
      <c r="A55" s="920" t="s">
        <v>2892</v>
      </c>
      <c r="B55" s="917">
        <v>1</v>
      </c>
      <c r="C55" s="918">
        <v>0.85</v>
      </c>
      <c r="D55" s="898">
        <v>16</v>
      </c>
      <c r="E55" s="908"/>
      <c r="F55" s="909"/>
      <c r="G55" s="893"/>
      <c r="H55" s="913"/>
      <c r="I55" s="909"/>
      <c r="J55" s="893"/>
      <c r="K55" s="912">
        <v>0.85</v>
      </c>
      <c r="L55" s="913">
        <v>3</v>
      </c>
      <c r="M55" s="913">
        <v>24</v>
      </c>
      <c r="N55" s="914">
        <v>8</v>
      </c>
      <c r="O55" s="913" t="s">
        <v>2804</v>
      </c>
      <c r="P55" s="915" t="s">
        <v>2893</v>
      </c>
      <c r="Q55" s="916">
        <f t="shared" si="0"/>
        <v>-1</v>
      </c>
      <c r="R55" s="953">
        <f t="shared" si="0"/>
        <v>-0.85</v>
      </c>
      <c r="S55" s="916">
        <f t="shared" si="1"/>
        <v>0</v>
      </c>
      <c r="T55" s="953">
        <f t="shared" si="2"/>
        <v>0</v>
      </c>
      <c r="U55" s="960" t="s">
        <v>329</v>
      </c>
      <c r="V55" s="906" t="s">
        <v>329</v>
      </c>
      <c r="W55" s="906" t="s">
        <v>329</v>
      </c>
      <c r="X55" s="958" t="s">
        <v>329</v>
      </c>
      <c r="Y55" s="956"/>
    </row>
    <row r="56" spans="1:25" ht="14.45" customHeight="1" x14ac:dyDescent="0.2">
      <c r="A56" s="919" t="s">
        <v>2894</v>
      </c>
      <c r="B56" s="900">
        <v>1</v>
      </c>
      <c r="C56" s="901">
        <v>0.11</v>
      </c>
      <c r="D56" s="902">
        <v>6</v>
      </c>
      <c r="E56" s="885">
        <v>2</v>
      </c>
      <c r="F56" s="886">
        <v>0.22</v>
      </c>
      <c r="G56" s="892">
        <v>6</v>
      </c>
      <c r="H56" s="889"/>
      <c r="I56" s="883"/>
      <c r="J56" s="884"/>
      <c r="K56" s="888">
        <v>0.11</v>
      </c>
      <c r="L56" s="889">
        <v>2</v>
      </c>
      <c r="M56" s="889">
        <v>15</v>
      </c>
      <c r="N56" s="890">
        <v>5</v>
      </c>
      <c r="O56" s="889" t="s">
        <v>2804</v>
      </c>
      <c r="P56" s="904" t="s">
        <v>2895</v>
      </c>
      <c r="Q56" s="891">
        <f t="shared" si="0"/>
        <v>-1</v>
      </c>
      <c r="R56" s="952">
        <f t="shared" si="0"/>
        <v>-0.11</v>
      </c>
      <c r="S56" s="891">
        <f t="shared" si="1"/>
        <v>-2</v>
      </c>
      <c r="T56" s="952">
        <f t="shared" si="2"/>
        <v>-0.22</v>
      </c>
      <c r="U56" s="959" t="s">
        <v>329</v>
      </c>
      <c r="V56" s="900" t="s">
        <v>329</v>
      </c>
      <c r="W56" s="900" t="s">
        <v>329</v>
      </c>
      <c r="X56" s="957" t="s">
        <v>329</v>
      </c>
      <c r="Y56" s="955"/>
    </row>
    <row r="57" spans="1:25" ht="14.45" customHeight="1" thickBot="1" x14ac:dyDescent="0.25">
      <c r="A57" s="936" t="s">
        <v>2896</v>
      </c>
      <c r="B57" s="937"/>
      <c r="C57" s="938"/>
      <c r="D57" s="939"/>
      <c r="E57" s="940">
        <v>2</v>
      </c>
      <c r="F57" s="941">
        <v>0.41</v>
      </c>
      <c r="G57" s="942">
        <v>5.5</v>
      </c>
      <c r="H57" s="943">
        <v>2</v>
      </c>
      <c r="I57" s="944">
        <v>0.22</v>
      </c>
      <c r="J57" s="945">
        <v>4.5</v>
      </c>
      <c r="K57" s="946">
        <v>0.11</v>
      </c>
      <c r="L57" s="947">
        <v>2</v>
      </c>
      <c r="M57" s="947">
        <v>15</v>
      </c>
      <c r="N57" s="948">
        <v>5</v>
      </c>
      <c r="O57" s="947" t="s">
        <v>2804</v>
      </c>
      <c r="P57" s="949" t="s">
        <v>2897</v>
      </c>
      <c r="Q57" s="950">
        <f t="shared" si="0"/>
        <v>2</v>
      </c>
      <c r="R57" s="954">
        <f t="shared" si="0"/>
        <v>0.22</v>
      </c>
      <c r="S57" s="950">
        <f t="shared" si="1"/>
        <v>0</v>
      </c>
      <c r="T57" s="954">
        <f t="shared" si="2"/>
        <v>-0.18999999999999997</v>
      </c>
      <c r="U57" s="964">
        <v>10</v>
      </c>
      <c r="V57" s="937">
        <v>9</v>
      </c>
      <c r="W57" s="937">
        <v>-1</v>
      </c>
      <c r="X57" s="965">
        <v>0.9</v>
      </c>
      <c r="Y57" s="966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8:Q1048576">
    <cfRule type="cellIs" dxfId="14" priority="11" stopIfTrue="1" operator="lessThan">
      <formula>0</formula>
    </cfRule>
  </conditionalFormatting>
  <conditionalFormatting sqref="W58:W1048576">
    <cfRule type="cellIs" dxfId="13" priority="10" stopIfTrue="1" operator="greaterThan">
      <formula>0</formula>
    </cfRule>
  </conditionalFormatting>
  <conditionalFormatting sqref="X58:X1048576">
    <cfRule type="cellIs" dxfId="12" priority="9" stopIfTrue="1" operator="greaterThan">
      <formula>1</formula>
    </cfRule>
  </conditionalFormatting>
  <conditionalFormatting sqref="X58:X1048576">
    <cfRule type="cellIs" dxfId="11" priority="6" stopIfTrue="1" operator="greaterThan">
      <formula>1</formula>
    </cfRule>
  </conditionalFormatting>
  <conditionalFormatting sqref="W58:W1048576">
    <cfRule type="cellIs" dxfId="10" priority="7" stopIfTrue="1" operator="greaterThan">
      <formula>0</formula>
    </cfRule>
  </conditionalFormatting>
  <conditionalFormatting sqref="Q5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7">
    <cfRule type="cellIs" dxfId="7" priority="4" stopIfTrue="1" operator="lessThan">
      <formula>0</formula>
    </cfRule>
  </conditionalFormatting>
  <conditionalFormatting sqref="X5:X57">
    <cfRule type="cellIs" dxfId="6" priority="2" stopIfTrue="1" operator="greaterThan">
      <formula>1</formula>
    </cfRule>
  </conditionalFormatting>
  <conditionalFormatting sqref="W5:W57">
    <cfRule type="cellIs" dxfId="5" priority="3" stopIfTrue="1" operator="greaterThan">
      <formula>0</formula>
    </cfRule>
  </conditionalFormatting>
  <conditionalFormatting sqref="S5:S57">
    <cfRule type="cellIs" dxfId="4" priority="1" stopIfTrue="1" operator="lessThan">
      <formula>0</formula>
    </cfRule>
  </conditionalFormatting>
  <hyperlinks>
    <hyperlink ref="A2" location="Obsah!A1" display="Zpět na Obsah  KL 01  1.-4.měsíc" xr:uid="{E7EF8FA2-DEBF-40A1-A15C-C2DFBD7D5D3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6387930</v>
      </c>
      <c r="C3" s="344">
        <f t="shared" ref="C3:L3" si="0">SUBTOTAL(9,C6:C1048576)</f>
        <v>10.42737918156233</v>
      </c>
      <c r="D3" s="344">
        <f t="shared" si="0"/>
        <v>5820400</v>
      </c>
      <c r="E3" s="344">
        <f t="shared" si="0"/>
        <v>8</v>
      </c>
      <c r="F3" s="344">
        <f t="shared" si="0"/>
        <v>5543893</v>
      </c>
      <c r="G3" s="347">
        <f>IF(D3&lt;&gt;0,F3/D3,"")</f>
        <v>0.95249347123909012</v>
      </c>
      <c r="H3" s="343">
        <f t="shared" si="0"/>
        <v>59368.729999999996</v>
      </c>
      <c r="I3" s="344">
        <f t="shared" si="0"/>
        <v>35.449943871214288</v>
      </c>
      <c r="J3" s="344">
        <f t="shared" si="0"/>
        <v>1674.72</v>
      </c>
      <c r="K3" s="344">
        <f t="shared" si="0"/>
        <v>1</v>
      </c>
      <c r="L3" s="344">
        <f t="shared" si="0"/>
        <v>689.34</v>
      </c>
      <c r="M3" s="345">
        <f>IF(J3&lt;&gt;0,L3/J3,"")</f>
        <v>0.41161507595299512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7"/>
      <c r="B5" s="968">
        <v>2018</v>
      </c>
      <c r="C5" s="969"/>
      <c r="D5" s="969">
        <v>2019</v>
      </c>
      <c r="E5" s="969"/>
      <c r="F5" s="969">
        <v>2020</v>
      </c>
      <c r="G5" s="877" t="s">
        <v>2</v>
      </c>
      <c r="H5" s="968">
        <v>2018</v>
      </c>
      <c r="I5" s="969"/>
      <c r="J5" s="969">
        <v>2019</v>
      </c>
      <c r="K5" s="969"/>
      <c r="L5" s="969">
        <v>2020</v>
      </c>
      <c r="M5" s="877" t="s">
        <v>2</v>
      </c>
    </row>
    <row r="6" spans="1:13" ht="14.45" customHeight="1" x14ac:dyDescent="0.2">
      <c r="A6" s="835" t="s">
        <v>2586</v>
      </c>
      <c r="B6" s="859"/>
      <c r="C6" s="807"/>
      <c r="D6" s="859"/>
      <c r="E6" s="807"/>
      <c r="F6" s="859">
        <v>3327</v>
      </c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2899</v>
      </c>
      <c r="B7" s="861">
        <v>235226</v>
      </c>
      <c r="C7" s="822">
        <v>1.7440555188955535</v>
      </c>
      <c r="D7" s="861">
        <v>134873</v>
      </c>
      <c r="E7" s="822">
        <v>1</v>
      </c>
      <c r="F7" s="861">
        <v>148746</v>
      </c>
      <c r="G7" s="827">
        <v>1.1028597272990146</v>
      </c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2900</v>
      </c>
      <c r="B8" s="861">
        <v>477412</v>
      </c>
      <c r="C8" s="822">
        <v>0.87121044842304651</v>
      </c>
      <c r="D8" s="861">
        <v>547987</v>
      </c>
      <c r="E8" s="822">
        <v>1</v>
      </c>
      <c r="F8" s="861">
        <v>555035</v>
      </c>
      <c r="G8" s="827">
        <v>1.0128616189800124</v>
      </c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2901</v>
      </c>
      <c r="B9" s="861">
        <v>3299382</v>
      </c>
      <c r="C9" s="822">
        <v>1.1461619830232037</v>
      </c>
      <c r="D9" s="861">
        <v>2878635</v>
      </c>
      <c r="E9" s="822">
        <v>1</v>
      </c>
      <c r="F9" s="861">
        <v>2640921</v>
      </c>
      <c r="G9" s="827">
        <v>0.91742127779312066</v>
      </c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2902</v>
      </c>
      <c r="B10" s="861">
        <v>360889</v>
      </c>
      <c r="C10" s="822">
        <v>1.1251340599590962</v>
      </c>
      <c r="D10" s="861">
        <v>320752</v>
      </c>
      <c r="E10" s="822">
        <v>1</v>
      </c>
      <c r="F10" s="861">
        <v>213982</v>
      </c>
      <c r="G10" s="827">
        <v>0.66712600389085652</v>
      </c>
      <c r="H10" s="861">
        <v>59368.729999999996</v>
      </c>
      <c r="I10" s="822">
        <v>35.449943871214288</v>
      </c>
      <c r="J10" s="861">
        <v>1674.72</v>
      </c>
      <c r="K10" s="822">
        <v>1</v>
      </c>
      <c r="L10" s="861">
        <v>689.34</v>
      </c>
      <c r="M10" s="828">
        <v>0.41161507595299512</v>
      </c>
    </row>
    <row r="11" spans="1:13" ht="14.45" customHeight="1" x14ac:dyDescent="0.2">
      <c r="A11" s="836" t="s">
        <v>2903</v>
      </c>
      <c r="B11" s="861">
        <v>1146283</v>
      </c>
      <c r="C11" s="822">
        <v>1.1225181678680651</v>
      </c>
      <c r="D11" s="861">
        <v>1021171</v>
      </c>
      <c r="E11" s="822">
        <v>1</v>
      </c>
      <c r="F11" s="861">
        <v>1176904</v>
      </c>
      <c r="G11" s="827">
        <v>1.1525043308123712</v>
      </c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2904</v>
      </c>
      <c r="B12" s="861">
        <v>51586</v>
      </c>
      <c r="C12" s="822">
        <v>2.5886190285026096</v>
      </c>
      <c r="D12" s="861">
        <v>19928</v>
      </c>
      <c r="E12" s="822">
        <v>1</v>
      </c>
      <c r="F12" s="861">
        <v>26602</v>
      </c>
      <c r="G12" s="827">
        <v>1.3349056603773586</v>
      </c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2905</v>
      </c>
      <c r="B13" s="861">
        <v>756745</v>
      </c>
      <c r="C13" s="822">
        <v>0.91025713505574646</v>
      </c>
      <c r="D13" s="861">
        <v>831353</v>
      </c>
      <c r="E13" s="822">
        <v>1</v>
      </c>
      <c r="F13" s="861">
        <v>702597</v>
      </c>
      <c r="G13" s="827">
        <v>0.84512475446651425</v>
      </c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2906</v>
      </c>
      <c r="B14" s="861">
        <v>60407</v>
      </c>
      <c r="C14" s="822">
        <v>0.91942283983501016</v>
      </c>
      <c r="D14" s="861">
        <v>65701</v>
      </c>
      <c r="E14" s="822">
        <v>1</v>
      </c>
      <c r="F14" s="861">
        <v>21104</v>
      </c>
      <c r="G14" s="827">
        <v>0.32121276692896605</v>
      </c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2907</v>
      </c>
      <c r="B15" s="863"/>
      <c r="C15" s="814"/>
      <c r="D15" s="863"/>
      <c r="E15" s="814"/>
      <c r="F15" s="863">
        <v>54675</v>
      </c>
      <c r="G15" s="819"/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35E540F-C68D-471F-BDB1-F937797E3C9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3529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42340.7</v>
      </c>
      <c r="G3" s="211">
        <f t="shared" si="0"/>
        <v>6447298.7300000004</v>
      </c>
      <c r="H3" s="212"/>
      <c r="I3" s="212"/>
      <c r="J3" s="207">
        <f t="shared" si="0"/>
        <v>38724.39</v>
      </c>
      <c r="K3" s="211">
        <f t="shared" si="0"/>
        <v>5822074.7200000007</v>
      </c>
      <c r="L3" s="212"/>
      <c r="M3" s="212"/>
      <c r="N3" s="207">
        <f t="shared" si="0"/>
        <v>38266.42</v>
      </c>
      <c r="O3" s="211">
        <f t="shared" si="0"/>
        <v>5544582.3399999999</v>
      </c>
      <c r="P3" s="177">
        <f>IF(K3=0,"",O3/K3)</f>
        <v>0.95233788754947468</v>
      </c>
      <c r="Q3" s="209">
        <f>IF(N3=0,"",O3/N3)</f>
        <v>144.89420071174675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2801</v>
      </c>
      <c r="B6" s="807" t="s">
        <v>2908</v>
      </c>
      <c r="C6" s="807" t="s">
        <v>2549</v>
      </c>
      <c r="D6" s="807" t="s">
        <v>2909</v>
      </c>
      <c r="E6" s="807" t="s">
        <v>2910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2996</v>
      </c>
      <c r="P6" s="812"/>
      <c r="Q6" s="830">
        <v>1498</v>
      </c>
    </row>
    <row r="7" spans="1:17" ht="14.45" customHeight="1" x14ac:dyDescent="0.2">
      <c r="A7" s="821" t="s">
        <v>2801</v>
      </c>
      <c r="B7" s="822" t="s">
        <v>2908</v>
      </c>
      <c r="C7" s="822" t="s">
        <v>2549</v>
      </c>
      <c r="D7" s="822" t="s">
        <v>2911</v>
      </c>
      <c r="E7" s="822" t="s">
        <v>2912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331</v>
      </c>
      <c r="P7" s="827"/>
      <c r="Q7" s="832">
        <v>331</v>
      </c>
    </row>
    <row r="8" spans="1:17" ht="14.45" customHeight="1" x14ac:dyDescent="0.2">
      <c r="A8" s="821" t="s">
        <v>2913</v>
      </c>
      <c r="B8" s="822" t="s">
        <v>2914</v>
      </c>
      <c r="C8" s="822" t="s">
        <v>2549</v>
      </c>
      <c r="D8" s="822" t="s">
        <v>2915</v>
      </c>
      <c r="E8" s="822" t="s">
        <v>2916</v>
      </c>
      <c r="F8" s="831">
        <v>36</v>
      </c>
      <c r="G8" s="831">
        <v>10764</v>
      </c>
      <c r="H8" s="831">
        <v>2.5458845789971618</v>
      </c>
      <c r="I8" s="831">
        <v>299</v>
      </c>
      <c r="J8" s="831">
        <v>14</v>
      </c>
      <c r="K8" s="831">
        <v>4228</v>
      </c>
      <c r="L8" s="831">
        <v>1</v>
      </c>
      <c r="M8" s="831">
        <v>302</v>
      </c>
      <c r="N8" s="831">
        <v>32</v>
      </c>
      <c r="O8" s="831">
        <v>9728</v>
      </c>
      <c r="P8" s="827">
        <v>2.3008514664143802</v>
      </c>
      <c r="Q8" s="832">
        <v>304</v>
      </c>
    </row>
    <row r="9" spans="1:17" ht="14.45" customHeight="1" x14ac:dyDescent="0.2">
      <c r="A9" s="821" t="s">
        <v>2913</v>
      </c>
      <c r="B9" s="822" t="s">
        <v>2914</v>
      </c>
      <c r="C9" s="822" t="s">
        <v>2549</v>
      </c>
      <c r="D9" s="822" t="s">
        <v>2917</v>
      </c>
      <c r="E9" s="822" t="s">
        <v>2918</v>
      </c>
      <c r="F9" s="831">
        <v>3</v>
      </c>
      <c r="G9" s="831">
        <v>31401</v>
      </c>
      <c r="H9" s="831"/>
      <c r="I9" s="831">
        <v>10467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2913</v>
      </c>
      <c r="B10" s="822" t="s">
        <v>2914</v>
      </c>
      <c r="C10" s="822" t="s">
        <v>2549</v>
      </c>
      <c r="D10" s="822" t="s">
        <v>2919</v>
      </c>
      <c r="E10" s="822" t="s">
        <v>2920</v>
      </c>
      <c r="F10" s="831">
        <v>9</v>
      </c>
      <c r="G10" s="831">
        <v>67941</v>
      </c>
      <c r="H10" s="831">
        <v>2.9822228074795891</v>
      </c>
      <c r="I10" s="831">
        <v>7549</v>
      </c>
      <c r="J10" s="831">
        <v>3</v>
      </c>
      <c r="K10" s="831">
        <v>22782</v>
      </c>
      <c r="L10" s="831">
        <v>1</v>
      </c>
      <c r="M10" s="831">
        <v>7594</v>
      </c>
      <c r="N10" s="831">
        <v>8</v>
      </c>
      <c r="O10" s="831">
        <v>61064</v>
      </c>
      <c r="P10" s="827">
        <v>2.6803616890527611</v>
      </c>
      <c r="Q10" s="832">
        <v>7633</v>
      </c>
    </row>
    <row r="11" spans="1:17" ht="14.45" customHeight="1" x14ac:dyDescent="0.2">
      <c r="A11" s="821" t="s">
        <v>2913</v>
      </c>
      <c r="B11" s="822" t="s">
        <v>2914</v>
      </c>
      <c r="C11" s="822" t="s">
        <v>2549</v>
      </c>
      <c r="D11" s="822" t="s">
        <v>2921</v>
      </c>
      <c r="E11" s="822" t="s">
        <v>2922</v>
      </c>
      <c r="F11" s="831">
        <v>13</v>
      </c>
      <c r="G11" s="831">
        <v>14385</v>
      </c>
      <c r="H11" s="831">
        <v>1.8513513513513513</v>
      </c>
      <c r="I11" s="831">
        <v>1106.5384615384614</v>
      </c>
      <c r="J11" s="831">
        <v>7</v>
      </c>
      <c r="K11" s="831">
        <v>7770</v>
      </c>
      <c r="L11" s="831">
        <v>1</v>
      </c>
      <c r="M11" s="831">
        <v>1110</v>
      </c>
      <c r="N11" s="831">
        <v>7</v>
      </c>
      <c r="O11" s="831">
        <v>7798</v>
      </c>
      <c r="P11" s="827">
        <v>1.0036036036036036</v>
      </c>
      <c r="Q11" s="832">
        <v>1114</v>
      </c>
    </row>
    <row r="12" spans="1:17" ht="14.45" customHeight="1" x14ac:dyDescent="0.2">
      <c r="A12" s="821" t="s">
        <v>2913</v>
      </c>
      <c r="B12" s="822" t="s">
        <v>2914</v>
      </c>
      <c r="C12" s="822" t="s">
        <v>2549</v>
      </c>
      <c r="D12" s="822" t="s">
        <v>2923</v>
      </c>
      <c r="E12" s="822" t="s">
        <v>2924</v>
      </c>
      <c r="F12" s="831">
        <v>2</v>
      </c>
      <c r="G12" s="831">
        <v>14860</v>
      </c>
      <c r="H12" s="831">
        <v>0.39908688062306968</v>
      </c>
      <c r="I12" s="831">
        <v>7430</v>
      </c>
      <c r="J12" s="831">
        <v>5</v>
      </c>
      <c r="K12" s="831">
        <v>37235</v>
      </c>
      <c r="L12" s="831">
        <v>1</v>
      </c>
      <c r="M12" s="831">
        <v>7447</v>
      </c>
      <c r="N12" s="831">
        <v>2</v>
      </c>
      <c r="O12" s="831">
        <v>14924</v>
      </c>
      <c r="P12" s="827">
        <v>0.40080569356787971</v>
      </c>
      <c r="Q12" s="832">
        <v>7462</v>
      </c>
    </row>
    <row r="13" spans="1:17" ht="14.45" customHeight="1" x14ac:dyDescent="0.2">
      <c r="A13" s="821" t="s">
        <v>2913</v>
      </c>
      <c r="B13" s="822" t="s">
        <v>2914</v>
      </c>
      <c r="C13" s="822" t="s">
        <v>2549</v>
      </c>
      <c r="D13" s="822" t="s">
        <v>2925</v>
      </c>
      <c r="E13" s="822" t="s">
        <v>2926</v>
      </c>
      <c r="F13" s="831">
        <v>25</v>
      </c>
      <c r="G13" s="831">
        <v>95875</v>
      </c>
      <c r="H13" s="831">
        <v>3.5677073642689687</v>
      </c>
      <c r="I13" s="831">
        <v>3835</v>
      </c>
      <c r="J13" s="831">
        <v>7</v>
      </c>
      <c r="K13" s="831">
        <v>26873</v>
      </c>
      <c r="L13" s="831">
        <v>1</v>
      </c>
      <c r="M13" s="831">
        <v>3839</v>
      </c>
      <c r="N13" s="831">
        <v>4</v>
      </c>
      <c r="O13" s="831">
        <v>15372</v>
      </c>
      <c r="P13" s="827">
        <v>0.57202396457410787</v>
      </c>
      <c r="Q13" s="832">
        <v>3843</v>
      </c>
    </row>
    <row r="14" spans="1:17" ht="14.45" customHeight="1" x14ac:dyDescent="0.2">
      <c r="A14" s="821" t="s">
        <v>2913</v>
      </c>
      <c r="B14" s="822" t="s">
        <v>2914</v>
      </c>
      <c r="C14" s="822" t="s">
        <v>2549</v>
      </c>
      <c r="D14" s="822" t="s">
        <v>2927</v>
      </c>
      <c r="E14" s="822" t="s">
        <v>2928</v>
      </c>
      <c r="F14" s="831"/>
      <c r="G14" s="831"/>
      <c r="H14" s="831"/>
      <c r="I14" s="831"/>
      <c r="J14" s="831">
        <v>15</v>
      </c>
      <c r="K14" s="831">
        <v>35985</v>
      </c>
      <c r="L14" s="831">
        <v>1</v>
      </c>
      <c r="M14" s="831">
        <v>2399</v>
      </c>
      <c r="N14" s="831"/>
      <c r="O14" s="831"/>
      <c r="P14" s="827"/>
      <c r="Q14" s="832"/>
    </row>
    <row r="15" spans="1:17" ht="14.45" customHeight="1" x14ac:dyDescent="0.2">
      <c r="A15" s="821" t="s">
        <v>2913</v>
      </c>
      <c r="B15" s="822" t="s">
        <v>2914</v>
      </c>
      <c r="C15" s="822" t="s">
        <v>2549</v>
      </c>
      <c r="D15" s="822" t="s">
        <v>2929</v>
      </c>
      <c r="E15" s="822" t="s">
        <v>2930</v>
      </c>
      <c r="F15" s="831">
        <v>0</v>
      </c>
      <c r="G15" s="831">
        <v>0</v>
      </c>
      <c r="H15" s="831"/>
      <c r="I15" s="831"/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2913</v>
      </c>
      <c r="B16" s="822" t="s">
        <v>2914</v>
      </c>
      <c r="C16" s="822" t="s">
        <v>2549</v>
      </c>
      <c r="D16" s="822" t="s">
        <v>2931</v>
      </c>
      <c r="E16" s="822" t="s">
        <v>2932</v>
      </c>
      <c r="F16" s="831">
        <v>1</v>
      </c>
      <c r="G16" s="831">
        <v>0</v>
      </c>
      <c r="H16" s="831"/>
      <c r="I16" s="831">
        <v>0</v>
      </c>
      <c r="J16" s="831"/>
      <c r="K16" s="831"/>
      <c r="L16" s="831"/>
      <c r="M16" s="831"/>
      <c r="N16" s="831">
        <v>3</v>
      </c>
      <c r="O16" s="831">
        <v>0</v>
      </c>
      <c r="P16" s="827"/>
      <c r="Q16" s="832">
        <v>0</v>
      </c>
    </row>
    <row r="17" spans="1:17" ht="14.45" customHeight="1" x14ac:dyDescent="0.2">
      <c r="A17" s="821" t="s">
        <v>2913</v>
      </c>
      <c r="B17" s="822" t="s">
        <v>2914</v>
      </c>
      <c r="C17" s="822" t="s">
        <v>2549</v>
      </c>
      <c r="D17" s="822" t="s">
        <v>2933</v>
      </c>
      <c r="E17" s="822" t="s">
        <v>2934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39860</v>
      </c>
      <c r="P17" s="827"/>
      <c r="Q17" s="832">
        <v>39860</v>
      </c>
    </row>
    <row r="18" spans="1:17" ht="14.45" customHeight="1" x14ac:dyDescent="0.2">
      <c r="A18" s="821" t="s">
        <v>2935</v>
      </c>
      <c r="B18" s="822" t="s">
        <v>2936</v>
      </c>
      <c r="C18" s="822" t="s">
        <v>2549</v>
      </c>
      <c r="D18" s="822" t="s">
        <v>2937</v>
      </c>
      <c r="E18" s="822" t="s">
        <v>2938</v>
      </c>
      <c r="F18" s="831"/>
      <c r="G18" s="831"/>
      <c r="H18" s="831"/>
      <c r="I18" s="831"/>
      <c r="J18" s="831">
        <v>22</v>
      </c>
      <c r="K18" s="831">
        <v>7810</v>
      </c>
      <c r="L18" s="831">
        <v>1</v>
      </c>
      <c r="M18" s="831">
        <v>355</v>
      </c>
      <c r="N18" s="831">
        <v>2</v>
      </c>
      <c r="O18" s="831">
        <v>710</v>
      </c>
      <c r="P18" s="827">
        <v>9.0909090909090912E-2</v>
      </c>
      <c r="Q18" s="832">
        <v>355</v>
      </c>
    </row>
    <row r="19" spans="1:17" ht="14.45" customHeight="1" x14ac:dyDescent="0.2">
      <c r="A19" s="821" t="s">
        <v>2935</v>
      </c>
      <c r="B19" s="822" t="s">
        <v>2936</v>
      </c>
      <c r="C19" s="822" t="s">
        <v>2549</v>
      </c>
      <c r="D19" s="822" t="s">
        <v>2939</v>
      </c>
      <c r="E19" s="822" t="s">
        <v>2940</v>
      </c>
      <c r="F19" s="831">
        <v>1964</v>
      </c>
      <c r="G19" s="831">
        <v>127660</v>
      </c>
      <c r="H19" s="831">
        <v>1.2375551354757404</v>
      </c>
      <c r="I19" s="831">
        <v>65</v>
      </c>
      <c r="J19" s="831">
        <v>1587</v>
      </c>
      <c r="K19" s="831">
        <v>103155</v>
      </c>
      <c r="L19" s="831">
        <v>1</v>
      </c>
      <c r="M19" s="831">
        <v>65</v>
      </c>
      <c r="N19" s="831">
        <v>1771</v>
      </c>
      <c r="O19" s="831">
        <v>116886</v>
      </c>
      <c r="P19" s="827">
        <v>1.1331103678929766</v>
      </c>
      <c r="Q19" s="832">
        <v>66</v>
      </c>
    </row>
    <row r="20" spans="1:17" ht="14.45" customHeight="1" x14ac:dyDescent="0.2">
      <c r="A20" s="821" t="s">
        <v>2935</v>
      </c>
      <c r="B20" s="822" t="s">
        <v>2936</v>
      </c>
      <c r="C20" s="822" t="s">
        <v>2549</v>
      </c>
      <c r="D20" s="822" t="s">
        <v>2941</v>
      </c>
      <c r="E20" s="822" t="s">
        <v>2942</v>
      </c>
      <c r="F20" s="831">
        <v>2</v>
      </c>
      <c r="G20" s="831">
        <v>1185</v>
      </c>
      <c r="H20" s="831"/>
      <c r="I20" s="831">
        <v>592.5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2935</v>
      </c>
      <c r="B21" s="822" t="s">
        <v>2936</v>
      </c>
      <c r="C21" s="822" t="s">
        <v>2549</v>
      </c>
      <c r="D21" s="822" t="s">
        <v>2943</v>
      </c>
      <c r="E21" s="822" t="s">
        <v>2944</v>
      </c>
      <c r="F21" s="831">
        <v>49</v>
      </c>
      <c r="G21" s="831">
        <v>1191</v>
      </c>
      <c r="H21" s="831">
        <v>1.0652951699463327</v>
      </c>
      <c r="I21" s="831">
        <v>24.306122448979593</v>
      </c>
      <c r="J21" s="831">
        <v>43</v>
      </c>
      <c r="K21" s="831">
        <v>1118</v>
      </c>
      <c r="L21" s="831">
        <v>1</v>
      </c>
      <c r="M21" s="831">
        <v>26</v>
      </c>
      <c r="N21" s="831">
        <v>45</v>
      </c>
      <c r="O21" s="831">
        <v>1170</v>
      </c>
      <c r="P21" s="827">
        <v>1.0465116279069768</v>
      </c>
      <c r="Q21" s="832">
        <v>26</v>
      </c>
    </row>
    <row r="22" spans="1:17" ht="14.45" customHeight="1" x14ac:dyDescent="0.2">
      <c r="A22" s="821" t="s">
        <v>2935</v>
      </c>
      <c r="B22" s="822" t="s">
        <v>2936</v>
      </c>
      <c r="C22" s="822" t="s">
        <v>2549</v>
      </c>
      <c r="D22" s="822" t="s">
        <v>2945</v>
      </c>
      <c r="E22" s="822" t="s">
        <v>2946</v>
      </c>
      <c r="F22" s="831">
        <v>10</v>
      </c>
      <c r="G22" s="831">
        <v>550</v>
      </c>
      <c r="H22" s="831">
        <v>1</v>
      </c>
      <c r="I22" s="831">
        <v>55</v>
      </c>
      <c r="J22" s="831">
        <v>10</v>
      </c>
      <c r="K22" s="831">
        <v>550</v>
      </c>
      <c r="L22" s="831">
        <v>1</v>
      </c>
      <c r="M22" s="831">
        <v>55</v>
      </c>
      <c r="N22" s="831">
        <v>5</v>
      </c>
      <c r="O22" s="831">
        <v>275</v>
      </c>
      <c r="P22" s="827">
        <v>0.5</v>
      </c>
      <c r="Q22" s="832">
        <v>55</v>
      </c>
    </row>
    <row r="23" spans="1:17" ht="14.45" customHeight="1" x14ac:dyDescent="0.2">
      <c r="A23" s="821" t="s">
        <v>2935</v>
      </c>
      <c r="B23" s="822" t="s">
        <v>2936</v>
      </c>
      <c r="C23" s="822" t="s">
        <v>2549</v>
      </c>
      <c r="D23" s="822" t="s">
        <v>2947</v>
      </c>
      <c r="E23" s="822" t="s">
        <v>2948</v>
      </c>
      <c r="F23" s="831">
        <v>104</v>
      </c>
      <c r="G23" s="831">
        <v>8030</v>
      </c>
      <c r="H23" s="831">
        <v>0.83698144673754427</v>
      </c>
      <c r="I23" s="831">
        <v>77.211538461538467</v>
      </c>
      <c r="J23" s="831">
        <v>123</v>
      </c>
      <c r="K23" s="831">
        <v>9594</v>
      </c>
      <c r="L23" s="831">
        <v>1</v>
      </c>
      <c r="M23" s="831">
        <v>78</v>
      </c>
      <c r="N23" s="831">
        <v>78</v>
      </c>
      <c r="O23" s="831">
        <v>6084</v>
      </c>
      <c r="P23" s="827">
        <v>0.63414634146341464</v>
      </c>
      <c r="Q23" s="832">
        <v>78</v>
      </c>
    </row>
    <row r="24" spans="1:17" ht="14.45" customHeight="1" x14ac:dyDescent="0.2">
      <c r="A24" s="821" t="s">
        <v>2935</v>
      </c>
      <c r="B24" s="822" t="s">
        <v>2936</v>
      </c>
      <c r="C24" s="822" t="s">
        <v>2549</v>
      </c>
      <c r="D24" s="822" t="s">
        <v>2949</v>
      </c>
      <c r="E24" s="822" t="s">
        <v>2950</v>
      </c>
      <c r="F24" s="831">
        <v>621</v>
      </c>
      <c r="G24" s="831">
        <v>14904</v>
      </c>
      <c r="H24" s="831">
        <v>1.4750593824228029</v>
      </c>
      <c r="I24" s="831">
        <v>24</v>
      </c>
      <c r="J24" s="831">
        <v>421</v>
      </c>
      <c r="K24" s="831">
        <v>10104</v>
      </c>
      <c r="L24" s="831">
        <v>1</v>
      </c>
      <c r="M24" s="831">
        <v>24</v>
      </c>
      <c r="N24" s="831">
        <v>591</v>
      </c>
      <c r="O24" s="831">
        <v>14775</v>
      </c>
      <c r="P24" s="827">
        <v>1.46229216152019</v>
      </c>
      <c r="Q24" s="832">
        <v>25</v>
      </c>
    </row>
    <row r="25" spans="1:17" ht="14.45" customHeight="1" x14ac:dyDescent="0.2">
      <c r="A25" s="821" t="s">
        <v>2935</v>
      </c>
      <c r="B25" s="822" t="s">
        <v>2936</v>
      </c>
      <c r="C25" s="822" t="s">
        <v>2549</v>
      </c>
      <c r="D25" s="822" t="s">
        <v>2951</v>
      </c>
      <c r="E25" s="822" t="s">
        <v>2952</v>
      </c>
      <c r="F25" s="831">
        <v>2</v>
      </c>
      <c r="G25" s="831">
        <v>202</v>
      </c>
      <c r="H25" s="831"/>
      <c r="I25" s="831">
        <v>101</v>
      </c>
      <c r="J25" s="831"/>
      <c r="K25" s="831"/>
      <c r="L25" s="831"/>
      <c r="M25" s="831"/>
      <c r="N25" s="831">
        <v>2</v>
      </c>
      <c r="O25" s="831">
        <v>206</v>
      </c>
      <c r="P25" s="827"/>
      <c r="Q25" s="832">
        <v>103</v>
      </c>
    </row>
    <row r="26" spans="1:17" ht="14.45" customHeight="1" x14ac:dyDescent="0.2">
      <c r="A26" s="821" t="s">
        <v>2935</v>
      </c>
      <c r="B26" s="822" t="s">
        <v>2936</v>
      </c>
      <c r="C26" s="822" t="s">
        <v>2549</v>
      </c>
      <c r="D26" s="822" t="s">
        <v>2953</v>
      </c>
      <c r="E26" s="822" t="s">
        <v>2954</v>
      </c>
      <c r="F26" s="831">
        <v>1</v>
      </c>
      <c r="G26" s="831">
        <v>631</v>
      </c>
      <c r="H26" s="831"/>
      <c r="I26" s="831">
        <v>631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2935</v>
      </c>
      <c r="B27" s="822" t="s">
        <v>2936</v>
      </c>
      <c r="C27" s="822" t="s">
        <v>2549</v>
      </c>
      <c r="D27" s="822" t="s">
        <v>2955</v>
      </c>
      <c r="E27" s="822" t="s">
        <v>2956</v>
      </c>
      <c r="F27" s="831">
        <v>276</v>
      </c>
      <c r="G27" s="831">
        <v>18216</v>
      </c>
      <c r="H27" s="831">
        <v>0.75409836065573765</v>
      </c>
      <c r="I27" s="831">
        <v>66</v>
      </c>
      <c r="J27" s="831">
        <v>366</v>
      </c>
      <c r="K27" s="831">
        <v>24156</v>
      </c>
      <c r="L27" s="831">
        <v>1</v>
      </c>
      <c r="M27" s="831">
        <v>66</v>
      </c>
      <c r="N27" s="831">
        <v>347</v>
      </c>
      <c r="O27" s="831">
        <v>22902</v>
      </c>
      <c r="P27" s="827">
        <v>0.94808743169398912</v>
      </c>
      <c r="Q27" s="832">
        <v>66</v>
      </c>
    </row>
    <row r="28" spans="1:17" ht="14.45" customHeight="1" x14ac:dyDescent="0.2">
      <c r="A28" s="821" t="s">
        <v>2935</v>
      </c>
      <c r="B28" s="822" t="s">
        <v>2936</v>
      </c>
      <c r="C28" s="822" t="s">
        <v>2549</v>
      </c>
      <c r="D28" s="822" t="s">
        <v>2957</v>
      </c>
      <c r="E28" s="822" t="s">
        <v>2958</v>
      </c>
      <c r="F28" s="831">
        <v>734</v>
      </c>
      <c r="G28" s="831">
        <v>256900</v>
      </c>
      <c r="H28" s="831">
        <v>0.75845474809205382</v>
      </c>
      <c r="I28" s="831">
        <v>350</v>
      </c>
      <c r="J28" s="831">
        <v>965</v>
      </c>
      <c r="K28" s="831">
        <v>338715</v>
      </c>
      <c r="L28" s="831">
        <v>1</v>
      </c>
      <c r="M28" s="831">
        <v>351</v>
      </c>
      <c r="N28" s="831">
        <v>986</v>
      </c>
      <c r="O28" s="831">
        <v>347072</v>
      </c>
      <c r="P28" s="827">
        <v>1.0246726599058205</v>
      </c>
      <c r="Q28" s="832">
        <v>352</v>
      </c>
    </row>
    <row r="29" spans="1:17" ht="14.45" customHeight="1" x14ac:dyDescent="0.2">
      <c r="A29" s="821" t="s">
        <v>2935</v>
      </c>
      <c r="B29" s="822" t="s">
        <v>2936</v>
      </c>
      <c r="C29" s="822" t="s">
        <v>2549</v>
      </c>
      <c r="D29" s="822" t="s">
        <v>2959</v>
      </c>
      <c r="E29" s="822" t="s">
        <v>2960</v>
      </c>
      <c r="F29" s="831">
        <v>534</v>
      </c>
      <c r="G29" s="831">
        <v>13350</v>
      </c>
      <c r="H29" s="831">
        <v>1.5084745762711864</v>
      </c>
      <c r="I29" s="831">
        <v>25</v>
      </c>
      <c r="J29" s="831">
        <v>354</v>
      </c>
      <c r="K29" s="831">
        <v>8850</v>
      </c>
      <c r="L29" s="831">
        <v>1</v>
      </c>
      <c r="M29" s="831">
        <v>25</v>
      </c>
      <c r="N29" s="831">
        <v>463</v>
      </c>
      <c r="O29" s="831">
        <v>12038</v>
      </c>
      <c r="P29" s="827">
        <v>1.360225988700565</v>
      </c>
      <c r="Q29" s="832">
        <v>26</v>
      </c>
    </row>
    <row r="30" spans="1:17" ht="14.45" customHeight="1" x14ac:dyDescent="0.2">
      <c r="A30" s="821" t="s">
        <v>2935</v>
      </c>
      <c r="B30" s="822" t="s">
        <v>2936</v>
      </c>
      <c r="C30" s="822" t="s">
        <v>2549</v>
      </c>
      <c r="D30" s="822" t="s">
        <v>2961</v>
      </c>
      <c r="E30" s="822" t="s">
        <v>2962</v>
      </c>
      <c r="F30" s="831">
        <v>23</v>
      </c>
      <c r="G30" s="831">
        <v>4163</v>
      </c>
      <c r="H30" s="831">
        <v>0.323943661971831</v>
      </c>
      <c r="I30" s="831">
        <v>181</v>
      </c>
      <c r="J30" s="831">
        <v>71</v>
      </c>
      <c r="K30" s="831">
        <v>12851</v>
      </c>
      <c r="L30" s="831">
        <v>1</v>
      </c>
      <c r="M30" s="831">
        <v>181</v>
      </c>
      <c r="N30" s="831">
        <v>15</v>
      </c>
      <c r="O30" s="831">
        <v>2715</v>
      </c>
      <c r="P30" s="827">
        <v>0.21126760563380281</v>
      </c>
      <c r="Q30" s="832">
        <v>181</v>
      </c>
    </row>
    <row r="31" spans="1:17" ht="14.45" customHeight="1" x14ac:dyDescent="0.2">
      <c r="A31" s="821" t="s">
        <v>2935</v>
      </c>
      <c r="B31" s="822" t="s">
        <v>2936</v>
      </c>
      <c r="C31" s="822" t="s">
        <v>2549</v>
      </c>
      <c r="D31" s="822" t="s">
        <v>2963</v>
      </c>
      <c r="E31" s="822" t="s">
        <v>2964</v>
      </c>
      <c r="F31" s="831"/>
      <c r="G31" s="831"/>
      <c r="H31" s="831"/>
      <c r="I31" s="831"/>
      <c r="J31" s="831">
        <v>5</v>
      </c>
      <c r="K31" s="831">
        <v>130</v>
      </c>
      <c r="L31" s="831">
        <v>1</v>
      </c>
      <c r="M31" s="831">
        <v>26</v>
      </c>
      <c r="N31" s="831">
        <v>1</v>
      </c>
      <c r="O31" s="831">
        <v>27</v>
      </c>
      <c r="P31" s="827">
        <v>0.2076923076923077</v>
      </c>
      <c r="Q31" s="832">
        <v>27</v>
      </c>
    </row>
    <row r="32" spans="1:17" ht="14.45" customHeight="1" x14ac:dyDescent="0.2">
      <c r="A32" s="821" t="s">
        <v>2935</v>
      </c>
      <c r="B32" s="822" t="s">
        <v>2936</v>
      </c>
      <c r="C32" s="822" t="s">
        <v>2549</v>
      </c>
      <c r="D32" s="822" t="s">
        <v>2965</v>
      </c>
      <c r="E32" s="822" t="s">
        <v>2966</v>
      </c>
      <c r="F32" s="831"/>
      <c r="G32" s="831"/>
      <c r="H32" s="831"/>
      <c r="I32" s="831"/>
      <c r="J32" s="831">
        <v>3</v>
      </c>
      <c r="K32" s="831">
        <v>252</v>
      </c>
      <c r="L32" s="831">
        <v>1</v>
      </c>
      <c r="M32" s="831">
        <v>84</v>
      </c>
      <c r="N32" s="831">
        <v>7</v>
      </c>
      <c r="O32" s="831">
        <v>588</v>
      </c>
      <c r="P32" s="827">
        <v>2.3333333333333335</v>
      </c>
      <c r="Q32" s="832">
        <v>84</v>
      </c>
    </row>
    <row r="33" spans="1:17" ht="14.45" customHeight="1" x14ac:dyDescent="0.2">
      <c r="A33" s="821" t="s">
        <v>2935</v>
      </c>
      <c r="B33" s="822" t="s">
        <v>2936</v>
      </c>
      <c r="C33" s="822" t="s">
        <v>2549</v>
      </c>
      <c r="D33" s="822" t="s">
        <v>2967</v>
      </c>
      <c r="E33" s="822" t="s">
        <v>2968</v>
      </c>
      <c r="F33" s="831">
        <v>34</v>
      </c>
      <c r="G33" s="831">
        <v>8636</v>
      </c>
      <c r="H33" s="831">
        <v>1.0625</v>
      </c>
      <c r="I33" s="831">
        <v>254</v>
      </c>
      <c r="J33" s="831">
        <v>32</v>
      </c>
      <c r="K33" s="831">
        <v>8128</v>
      </c>
      <c r="L33" s="831">
        <v>1</v>
      </c>
      <c r="M33" s="831">
        <v>254</v>
      </c>
      <c r="N33" s="831">
        <v>22</v>
      </c>
      <c r="O33" s="831">
        <v>5588</v>
      </c>
      <c r="P33" s="827">
        <v>0.6875</v>
      </c>
      <c r="Q33" s="832">
        <v>254</v>
      </c>
    </row>
    <row r="34" spans="1:17" ht="14.45" customHeight="1" x14ac:dyDescent="0.2">
      <c r="A34" s="821" t="s">
        <v>2935</v>
      </c>
      <c r="B34" s="822" t="s">
        <v>2936</v>
      </c>
      <c r="C34" s="822" t="s">
        <v>2549</v>
      </c>
      <c r="D34" s="822" t="s">
        <v>2969</v>
      </c>
      <c r="E34" s="822" t="s">
        <v>2970</v>
      </c>
      <c r="F34" s="831">
        <v>1</v>
      </c>
      <c r="G34" s="831">
        <v>12</v>
      </c>
      <c r="H34" s="831"/>
      <c r="I34" s="831">
        <v>12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2935</v>
      </c>
      <c r="B35" s="822" t="s">
        <v>2936</v>
      </c>
      <c r="C35" s="822" t="s">
        <v>2549</v>
      </c>
      <c r="D35" s="822" t="s">
        <v>2971</v>
      </c>
      <c r="E35" s="822" t="s">
        <v>2972</v>
      </c>
      <c r="F35" s="831">
        <v>30</v>
      </c>
      <c r="G35" s="831">
        <v>6510</v>
      </c>
      <c r="H35" s="831">
        <v>0.76923076923076927</v>
      </c>
      <c r="I35" s="831">
        <v>217</v>
      </c>
      <c r="J35" s="831">
        <v>39</v>
      </c>
      <c r="K35" s="831">
        <v>8463</v>
      </c>
      <c r="L35" s="831">
        <v>1</v>
      </c>
      <c r="M35" s="831">
        <v>217</v>
      </c>
      <c r="N35" s="831">
        <v>15</v>
      </c>
      <c r="O35" s="831">
        <v>3255</v>
      </c>
      <c r="P35" s="827">
        <v>0.38461538461538464</v>
      </c>
      <c r="Q35" s="832">
        <v>217</v>
      </c>
    </row>
    <row r="36" spans="1:17" ht="14.45" customHeight="1" x14ac:dyDescent="0.2">
      <c r="A36" s="821" t="s">
        <v>2935</v>
      </c>
      <c r="B36" s="822" t="s">
        <v>2936</v>
      </c>
      <c r="C36" s="822" t="s">
        <v>2549</v>
      </c>
      <c r="D36" s="822" t="s">
        <v>2973</v>
      </c>
      <c r="E36" s="822" t="s">
        <v>2974</v>
      </c>
      <c r="F36" s="831">
        <v>2</v>
      </c>
      <c r="G36" s="831">
        <v>72</v>
      </c>
      <c r="H36" s="831">
        <v>0.64864864864864868</v>
      </c>
      <c r="I36" s="831">
        <v>36</v>
      </c>
      <c r="J36" s="831">
        <v>3</v>
      </c>
      <c r="K36" s="831">
        <v>111</v>
      </c>
      <c r="L36" s="831">
        <v>1</v>
      </c>
      <c r="M36" s="831">
        <v>37</v>
      </c>
      <c r="N36" s="831">
        <v>3</v>
      </c>
      <c r="O36" s="831">
        <v>111</v>
      </c>
      <c r="P36" s="827">
        <v>1</v>
      </c>
      <c r="Q36" s="832">
        <v>37</v>
      </c>
    </row>
    <row r="37" spans="1:17" ht="14.45" customHeight="1" x14ac:dyDescent="0.2">
      <c r="A37" s="821" t="s">
        <v>2935</v>
      </c>
      <c r="B37" s="822" t="s">
        <v>2936</v>
      </c>
      <c r="C37" s="822" t="s">
        <v>2549</v>
      </c>
      <c r="D37" s="822" t="s">
        <v>2975</v>
      </c>
      <c r="E37" s="822" t="s">
        <v>2976</v>
      </c>
      <c r="F37" s="831">
        <v>284</v>
      </c>
      <c r="G37" s="831">
        <v>14200</v>
      </c>
      <c r="H37" s="831">
        <v>1.0142857142857142</v>
      </c>
      <c r="I37" s="831">
        <v>50</v>
      </c>
      <c r="J37" s="831">
        <v>280</v>
      </c>
      <c r="K37" s="831">
        <v>14000</v>
      </c>
      <c r="L37" s="831">
        <v>1</v>
      </c>
      <c r="M37" s="831">
        <v>50</v>
      </c>
      <c r="N37" s="831">
        <v>260</v>
      </c>
      <c r="O37" s="831">
        <v>13000</v>
      </c>
      <c r="P37" s="827">
        <v>0.9285714285714286</v>
      </c>
      <c r="Q37" s="832">
        <v>50</v>
      </c>
    </row>
    <row r="38" spans="1:17" ht="14.45" customHeight="1" x14ac:dyDescent="0.2">
      <c r="A38" s="821" t="s">
        <v>2935</v>
      </c>
      <c r="B38" s="822" t="s">
        <v>2936</v>
      </c>
      <c r="C38" s="822" t="s">
        <v>2549</v>
      </c>
      <c r="D38" s="822" t="s">
        <v>2977</v>
      </c>
      <c r="E38" s="822" t="s">
        <v>2978</v>
      </c>
      <c r="F38" s="831">
        <v>1</v>
      </c>
      <c r="G38" s="831">
        <v>410</v>
      </c>
      <c r="H38" s="831"/>
      <c r="I38" s="831">
        <v>410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2935</v>
      </c>
      <c r="B39" s="822" t="s">
        <v>2936</v>
      </c>
      <c r="C39" s="822" t="s">
        <v>2549</v>
      </c>
      <c r="D39" s="822" t="s">
        <v>2979</v>
      </c>
      <c r="E39" s="822" t="s">
        <v>2980</v>
      </c>
      <c r="F39" s="831">
        <v>1</v>
      </c>
      <c r="G39" s="831">
        <v>590</v>
      </c>
      <c r="H39" s="831"/>
      <c r="I39" s="831">
        <v>590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2935</v>
      </c>
      <c r="B40" s="822" t="s">
        <v>2936</v>
      </c>
      <c r="C40" s="822" t="s">
        <v>2549</v>
      </c>
      <c r="D40" s="822" t="s">
        <v>2981</v>
      </c>
      <c r="E40" s="822" t="s">
        <v>2982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239</v>
      </c>
      <c r="P40" s="827"/>
      <c r="Q40" s="832">
        <v>239</v>
      </c>
    </row>
    <row r="41" spans="1:17" ht="14.45" customHeight="1" x14ac:dyDescent="0.2">
      <c r="A41" s="821" t="s">
        <v>2935</v>
      </c>
      <c r="B41" s="822" t="s">
        <v>2936</v>
      </c>
      <c r="C41" s="822" t="s">
        <v>2549</v>
      </c>
      <c r="D41" s="822" t="s">
        <v>2983</v>
      </c>
      <c r="E41" s="822" t="s">
        <v>2984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7394</v>
      </c>
      <c r="P41" s="827"/>
      <c r="Q41" s="832">
        <v>7394</v>
      </c>
    </row>
    <row r="42" spans="1:17" ht="14.45" customHeight="1" x14ac:dyDescent="0.2">
      <c r="A42" s="821" t="s">
        <v>2985</v>
      </c>
      <c r="B42" s="822" t="s">
        <v>2986</v>
      </c>
      <c r="C42" s="822" t="s">
        <v>2549</v>
      </c>
      <c r="D42" s="822" t="s">
        <v>2987</v>
      </c>
      <c r="E42" s="822" t="s">
        <v>2988</v>
      </c>
      <c r="F42" s="831">
        <v>108</v>
      </c>
      <c r="G42" s="831">
        <v>2945</v>
      </c>
      <c r="H42" s="831">
        <v>1.3659554730983303</v>
      </c>
      <c r="I42" s="831">
        <v>27.268518518518519</v>
      </c>
      <c r="J42" s="831">
        <v>77</v>
      </c>
      <c r="K42" s="831">
        <v>2156</v>
      </c>
      <c r="L42" s="831">
        <v>1</v>
      </c>
      <c r="M42" s="831">
        <v>28</v>
      </c>
      <c r="N42" s="831">
        <v>86</v>
      </c>
      <c r="O42" s="831">
        <v>2408</v>
      </c>
      <c r="P42" s="827">
        <v>1.1168831168831168</v>
      </c>
      <c r="Q42" s="832">
        <v>28</v>
      </c>
    </row>
    <row r="43" spans="1:17" ht="14.45" customHeight="1" x14ac:dyDescent="0.2">
      <c r="A43" s="821" t="s">
        <v>2985</v>
      </c>
      <c r="B43" s="822" t="s">
        <v>2986</v>
      </c>
      <c r="C43" s="822" t="s">
        <v>2549</v>
      </c>
      <c r="D43" s="822" t="s">
        <v>2989</v>
      </c>
      <c r="E43" s="822" t="s">
        <v>2990</v>
      </c>
      <c r="F43" s="831">
        <v>1</v>
      </c>
      <c r="G43" s="831">
        <v>54</v>
      </c>
      <c r="H43" s="831">
        <v>1</v>
      </c>
      <c r="I43" s="831">
        <v>54</v>
      </c>
      <c r="J43" s="831">
        <v>1</v>
      </c>
      <c r="K43" s="831">
        <v>54</v>
      </c>
      <c r="L43" s="831">
        <v>1</v>
      </c>
      <c r="M43" s="831">
        <v>54</v>
      </c>
      <c r="N43" s="831">
        <v>1</v>
      </c>
      <c r="O43" s="831">
        <v>54</v>
      </c>
      <c r="P43" s="827">
        <v>1</v>
      </c>
      <c r="Q43" s="832">
        <v>54</v>
      </c>
    </row>
    <row r="44" spans="1:17" ht="14.45" customHeight="1" x14ac:dyDescent="0.2">
      <c r="A44" s="821" t="s">
        <v>2985</v>
      </c>
      <c r="B44" s="822" t="s">
        <v>2986</v>
      </c>
      <c r="C44" s="822" t="s">
        <v>2549</v>
      </c>
      <c r="D44" s="822" t="s">
        <v>2991</v>
      </c>
      <c r="E44" s="822" t="s">
        <v>2992</v>
      </c>
      <c r="F44" s="831">
        <v>88</v>
      </c>
      <c r="G44" s="831">
        <v>2112</v>
      </c>
      <c r="H44" s="831">
        <v>0.88888888888888884</v>
      </c>
      <c r="I44" s="831">
        <v>24</v>
      </c>
      <c r="J44" s="831">
        <v>99</v>
      </c>
      <c r="K44" s="831">
        <v>2376</v>
      </c>
      <c r="L44" s="831">
        <v>1</v>
      </c>
      <c r="M44" s="831">
        <v>24</v>
      </c>
      <c r="N44" s="831">
        <v>107</v>
      </c>
      <c r="O44" s="831">
        <v>2568</v>
      </c>
      <c r="P44" s="827">
        <v>1.0808080808080809</v>
      </c>
      <c r="Q44" s="832">
        <v>24</v>
      </c>
    </row>
    <row r="45" spans="1:17" ht="14.45" customHeight="1" x14ac:dyDescent="0.2">
      <c r="A45" s="821" t="s">
        <v>2985</v>
      </c>
      <c r="B45" s="822" t="s">
        <v>2986</v>
      </c>
      <c r="C45" s="822" t="s">
        <v>2549</v>
      </c>
      <c r="D45" s="822" t="s">
        <v>2993</v>
      </c>
      <c r="E45" s="822" t="s">
        <v>2994</v>
      </c>
      <c r="F45" s="831">
        <v>144</v>
      </c>
      <c r="G45" s="831">
        <v>3888</v>
      </c>
      <c r="H45" s="831">
        <v>1</v>
      </c>
      <c r="I45" s="831">
        <v>27</v>
      </c>
      <c r="J45" s="831">
        <v>144</v>
      </c>
      <c r="K45" s="831">
        <v>3888</v>
      </c>
      <c r="L45" s="831">
        <v>1</v>
      </c>
      <c r="M45" s="831">
        <v>27</v>
      </c>
      <c r="N45" s="831">
        <v>140</v>
      </c>
      <c r="O45" s="831">
        <v>3780</v>
      </c>
      <c r="P45" s="827">
        <v>0.97222222222222221</v>
      </c>
      <c r="Q45" s="832">
        <v>27</v>
      </c>
    </row>
    <row r="46" spans="1:17" ht="14.45" customHeight="1" x14ac:dyDescent="0.2">
      <c r="A46" s="821" t="s">
        <v>2985</v>
      </c>
      <c r="B46" s="822" t="s">
        <v>2986</v>
      </c>
      <c r="C46" s="822" t="s">
        <v>2549</v>
      </c>
      <c r="D46" s="822" t="s">
        <v>2995</v>
      </c>
      <c r="E46" s="822" t="s">
        <v>2996</v>
      </c>
      <c r="F46" s="831">
        <v>20</v>
      </c>
      <c r="G46" s="831">
        <v>540</v>
      </c>
      <c r="H46" s="831">
        <v>1</v>
      </c>
      <c r="I46" s="831">
        <v>27</v>
      </c>
      <c r="J46" s="831">
        <v>20</v>
      </c>
      <c r="K46" s="831">
        <v>540</v>
      </c>
      <c r="L46" s="831">
        <v>1</v>
      </c>
      <c r="M46" s="831">
        <v>27</v>
      </c>
      <c r="N46" s="831">
        <v>18</v>
      </c>
      <c r="O46" s="831">
        <v>486</v>
      </c>
      <c r="P46" s="827">
        <v>0.9</v>
      </c>
      <c r="Q46" s="832">
        <v>27</v>
      </c>
    </row>
    <row r="47" spans="1:17" ht="14.45" customHeight="1" x14ac:dyDescent="0.2">
      <c r="A47" s="821" t="s">
        <v>2985</v>
      </c>
      <c r="B47" s="822" t="s">
        <v>2986</v>
      </c>
      <c r="C47" s="822" t="s">
        <v>2549</v>
      </c>
      <c r="D47" s="822" t="s">
        <v>2997</v>
      </c>
      <c r="E47" s="822" t="s">
        <v>2998</v>
      </c>
      <c r="F47" s="831">
        <v>2295</v>
      </c>
      <c r="G47" s="831">
        <v>51126</v>
      </c>
      <c r="H47" s="831">
        <v>1.1440399203383382</v>
      </c>
      <c r="I47" s="831">
        <v>22.277124183006535</v>
      </c>
      <c r="J47" s="831">
        <v>1943</v>
      </c>
      <c r="K47" s="831">
        <v>44689</v>
      </c>
      <c r="L47" s="831">
        <v>1</v>
      </c>
      <c r="M47" s="831">
        <v>23</v>
      </c>
      <c r="N47" s="831">
        <v>2014</v>
      </c>
      <c r="O47" s="831">
        <v>46322</v>
      </c>
      <c r="P47" s="827">
        <v>1.0365414307771488</v>
      </c>
      <c r="Q47" s="832">
        <v>23</v>
      </c>
    </row>
    <row r="48" spans="1:17" ht="14.45" customHeight="1" x14ac:dyDescent="0.2">
      <c r="A48" s="821" t="s">
        <v>2985</v>
      </c>
      <c r="B48" s="822" t="s">
        <v>2986</v>
      </c>
      <c r="C48" s="822" t="s">
        <v>2549</v>
      </c>
      <c r="D48" s="822" t="s">
        <v>2999</v>
      </c>
      <c r="E48" s="822" t="s">
        <v>3000</v>
      </c>
      <c r="F48" s="831">
        <v>4431</v>
      </c>
      <c r="G48" s="831">
        <v>274722</v>
      </c>
      <c r="H48" s="831">
        <v>1.1428939901986073</v>
      </c>
      <c r="I48" s="831">
        <v>62</v>
      </c>
      <c r="J48" s="831">
        <v>3877</v>
      </c>
      <c r="K48" s="831">
        <v>240374</v>
      </c>
      <c r="L48" s="831">
        <v>1</v>
      </c>
      <c r="M48" s="831">
        <v>62</v>
      </c>
      <c r="N48" s="831">
        <v>4123</v>
      </c>
      <c r="O48" s="831">
        <v>259749</v>
      </c>
      <c r="P48" s="827">
        <v>1.0806035594531855</v>
      </c>
      <c r="Q48" s="832">
        <v>63</v>
      </c>
    </row>
    <row r="49" spans="1:17" ht="14.45" customHeight="1" x14ac:dyDescent="0.2">
      <c r="A49" s="821" t="s">
        <v>2985</v>
      </c>
      <c r="B49" s="822" t="s">
        <v>2986</v>
      </c>
      <c r="C49" s="822" t="s">
        <v>2549</v>
      </c>
      <c r="D49" s="822" t="s">
        <v>3001</v>
      </c>
      <c r="E49" s="822" t="s">
        <v>3002</v>
      </c>
      <c r="F49" s="831">
        <v>15</v>
      </c>
      <c r="G49" s="831">
        <v>1231</v>
      </c>
      <c r="H49" s="831"/>
      <c r="I49" s="831">
        <v>82.066666666666663</v>
      </c>
      <c r="J49" s="831"/>
      <c r="K49" s="831"/>
      <c r="L49" s="831"/>
      <c r="M49" s="831"/>
      <c r="N49" s="831">
        <v>1</v>
      </c>
      <c r="O49" s="831">
        <v>85</v>
      </c>
      <c r="P49" s="827"/>
      <c r="Q49" s="832">
        <v>85</v>
      </c>
    </row>
    <row r="50" spans="1:17" ht="14.45" customHeight="1" x14ac:dyDescent="0.2">
      <c r="A50" s="821" t="s">
        <v>2985</v>
      </c>
      <c r="B50" s="822" t="s">
        <v>2986</v>
      </c>
      <c r="C50" s="822" t="s">
        <v>2549</v>
      </c>
      <c r="D50" s="822" t="s">
        <v>3003</v>
      </c>
      <c r="E50" s="822" t="s">
        <v>3004</v>
      </c>
      <c r="F50" s="831">
        <v>52</v>
      </c>
      <c r="G50" s="831">
        <v>51376</v>
      </c>
      <c r="H50" s="831">
        <v>2.08</v>
      </c>
      <c r="I50" s="831">
        <v>988</v>
      </c>
      <c r="J50" s="831">
        <v>25</v>
      </c>
      <c r="K50" s="831">
        <v>24700</v>
      </c>
      <c r="L50" s="831">
        <v>1</v>
      </c>
      <c r="M50" s="831">
        <v>988</v>
      </c>
      <c r="N50" s="831">
        <v>38</v>
      </c>
      <c r="O50" s="831">
        <v>37544</v>
      </c>
      <c r="P50" s="827">
        <v>1.52</v>
      </c>
      <c r="Q50" s="832">
        <v>988</v>
      </c>
    </row>
    <row r="51" spans="1:17" ht="14.45" customHeight="1" x14ac:dyDescent="0.2">
      <c r="A51" s="821" t="s">
        <v>2985</v>
      </c>
      <c r="B51" s="822" t="s">
        <v>2986</v>
      </c>
      <c r="C51" s="822" t="s">
        <v>2549</v>
      </c>
      <c r="D51" s="822" t="s">
        <v>3005</v>
      </c>
      <c r="E51" s="822" t="s">
        <v>3006</v>
      </c>
      <c r="F51" s="831">
        <v>1495</v>
      </c>
      <c r="G51" s="831">
        <v>44850</v>
      </c>
      <c r="H51" s="831">
        <v>1.4613880742913001</v>
      </c>
      <c r="I51" s="831">
        <v>30</v>
      </c>
      <c r="J51" s="831">
        <v>1023</v>
      </c>
      <c r="K51" s="831">
        <v>30690</v>
      </c>
      <c r="L51" s="831">
        <v>1</v>
      </c>
      <c r="M51" s="831">
        <v>30</v>
      </c>
      <c r="N51" s="831">
        <v>1033</v>
      </c>
      <c r="O51" s="831">
        <v>30990</v>
      </c>
      <c r="P51" s="827">
        <v>1.0097751710654936</v>
      </c>
      <c r="Q51" s="832">
        <v>30</v>
      </c>
    </row>
    <row r="52" spans="1:17" ht="14.45" customHeight="1" x14ac:dyDescent="0.2">
      <c r="A52" s="821" t="s">
        <v>2985</v>
      </c>
      <c r="B52" s="822" t="s">
        <v>2986</v>
      </c>
      <c r="C52" s="822" t="s">
        <v>2549</v>
      </c>
      <c r="D52" s="822" t="s">
        <v>3007</v>
      </c>
      <c r="E52" s="822" t="s">
        <v>3008</v>
      </c>
      <c r="F52" s="831"/>
      <c r="G52" s="831"/>
      <c r="H52" s="831"/>
      <c r="I52" s="831"/>
      <c r="J52" s="831">
        <v>3</v>
      </c>
      <c r="K52" s="831">
        <v>5382</v>
      </c>
      <c r="L52" s="831">
        <v>1</v>
      </c>
      <c r="M52" s="831">
        <v>1794</v>
      </c>
      <c r="N52" s="831">
        <v>2</v>
      </c>
      <c r="O52" s="831">
        <v>3600</v>
      </c>
      <c r="P52" s="827">
        <v>0.66889632107023411</v>
      </c>
      <c r="Q52" s="832">
        <v>1800</v>
      </c>
    </row>
    <row r="53" spans="1:17" ht="14.45" customHeight="1" x14ac:dyDescent="0.2">
      <c r="A53" s="821" t="s">
        <v>2985</v>
      </c>
      <c r="B53" s="822" t="s">
        <v>2986</v>
      </c>
      <c r="C53" s="822" t="s">
        <v>2549</v>
      </c>
      <c r="D53" s="822" t="s">
        <v>3009</v>
      </c>
      <c r="E53" s="822" t="s">
        <v>3010</v>
      </c>
      <c r="F53" s="831">
        <v>1</v>
      </c>
      <c r="G53" s="831">
        <v>191</v>
      </c>
      <c r="H53" s="831"/>
      <c r="I53" s="831">
        <v>191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2985</v>
      </c>
      <c r="B54" s="822" t="s">
        <v>2986</v>
      </c>
      <c r="C54" s="822" t="s">
        <v>2549</v>
      </c>
      <c r="D54" s="822" t="s">
        <v>3011</v>
      </c>
      <c r="E54" s="822" t="s">
        <v>3012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19</v>
      </c>
      <c r="P54" s="827"/>
      <c r="Q54" s="832">
        <v>19</v>
      </c>
    </row>
    <row r="55" spans="1:17" ht="14.45" customHeight="1" x14ac:dyDescent="0.2">
      <c r="A55" s="821" t="s">
        <v>2985</v>
      </c>
      <c r="B55" s="822" t="s">
        <v>2986</v>
      </c>
      <c r="C55" s="822" t="s">
        <v>2549</v>
      </c>
      <c r="D55" s="822" t="s">
        <v>3013</v>
      </c>
      <c r="E55" s="822" t="s">
        <v>3014</v>
      </c>
      <c r="F55" s="831">
        <v>8</v>
      </c>
      <c r="G55" s="831">
        <v>656</v>
      </c>
      <c r="H55" s="831">
        <v>2</v>
      </c>
      <c r="I55" s="831">
        <v>82</v>
      </c>
      <c r="J55" s="831">
        <v>4</v>
      </c>
      <c r="K55" s="831">
        <v>328</v>
      </c>
      <c r="L55" s="831">
        <v>1</v>
      </c>
      <c r="M55" s="831">
        <v>82</v>
      </c>
      <c r="N55" s="831">
        <v>4</v>
      </c>
      <c r="O55" s="831">
        <v>328</v>
      </c>
      <c r="P55" s="827">
        <v>1</v>
      </c>
      <c r="Q55" s="832">
        <v>82</v>
      </c>
    </row>
    <row r="56" spans="1:17" ht="14.45" customHeight="1" x14ac:dyDescent="0.2">
      <c r="A56" s="821" t="s">
        <v>2985</v>
      </c>
      <c r="B56" s="822" t="s">
        <v>2986</v>
      </c>
      <c r="C56" s="822" t="s">
        <v>2549</v>
      </c>
      <c r="D56" s="822" t="s">
        <v>3015</v>
      </c>
      <c r="E56" s="822" t="s">
        <v>3016</v>
      </c>
      <c r="F56" s="831">
        <v>3</v>
      </c>
      <c r="G56" s="831">
        <v>792</v>
      </c>
      <c r="H56" s="831">
        <v>2.9774436090225564</v>
      </c>
      <c r="I56" s="831">
        <v>264</v>
      </c>
      <c r="J56" s="831">
        <v>1</v>
      </c>
      <c r="K56" s="831">
        <v>266</v>
      </c>
      <c r="L56" s="831">
        <v>1</v>
      </c>
      <c r="M56" s="831">
        <v>266</v>
      </c>
      <c r="N56" s="831">
        <v>3</v>
      </c>
      <c r="O56" s="831">
        <v>798</v>
      </c>
      <c r="P56" s="827">
        <v>3</v>
      </c>
      <c r="Q56" s="832">
        <v>266</v>
      </c>
    </row>
    <row r="57" spans="1:17" ht="14.45" customHeight="1" x14ac:dyDescent="0.2">
      <c r="A57" s="821" t="s">
        <v>2985</v>
      </c>
      <c r="B57" s="822" t="s">
        <v>2986</v>
      </c>
      <c r="C57" s="822" t="s">
        <v>2549</v>
      </c>
      <c r="D57" s="822" t="s">
        <v>3017</v>
      </c>
      <c r="E57" s="822" t="s">
        <v>3018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19</v>
      </c>
      <c r="P57" s="827"/>
      <c r="Q57" s="832">
        <v>19</v>
      </c>
    </row>
    <row r="58" spans="1:17" ht="14.45" customHeight="1" x14ac:dyDescent="0.2">
      <c r="A58" s="821" t="s">
        <v>2985</v>
      </c>
      <c r="B58" s="822" t="s">
        <v>2986</v>
      </c>
      <c r="C58" s="822" t="s">
        <v>2549</v>
      </c>
      <c r="D58" s="822" t="s">
        <v>3019</v>
      </c>
      <c r="E58" s="822" t="s">
        <v>3020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16</v>
      </c>
      <c r="P58" s="827"/>
      <c r="Q58" s="832">
        <v>16</v>
      </c>
    </row>
    <row r="59" spans="1:17" ht="14.45" customHeight="1" x14ac:dyDescent="0.2">
      <c r="A59" s="821" t="s">
        <v>2985</v>
      </c>
      <c r="B59" s="822" t="s">
        <v>2986</v>
      </c>
      <c r="C59" s="822" t="s">
        <v>2549</v>
      </c>
      <c r="D59" s="822" t="s">
        <v>3021</v>
      </c>
      <c r="E59" s="822" t="s">
        <v>3022</v>
      </c>
      <c r="F59" s="831">
        <v>4</v>
      </c>
      <c r="G59" s="831">
        <v>1064</v>
      </c>
      <c r="H59" s="831">
        <v>1.3333333333333333</v>
      </c>
      <c r="I59" s="831">
        <v>266</v>
      </c>
      <c r="J59" s="831">
        <v>3</v>
      </c>
      <c r="K59" s="831">
        <v>798</v>
      </c>
      <c r="L59" s="831">
        <v>1</v>
      </c>
      <c r="M59" s="831">
        <v>266</v>
      </c>
      <c r="N59" s="831">
        <v>9</v>
      </c>
      <c r="O59" s="831">
        <v>2394</v>
      </c>
      <c r="P59" s="827">
        <v>3</v>
      </c>
      <c r="Q59" s="832">
        <v>266</v>
      </c>
    </row>
    <row r="60" spans="1:17" ht="14.45" customHeight="1" x14ac:dyDescent="0.2">
      <c r="A60" s="821" t="s">
        <v>2985</v>
      </c>
      <c r="B60" s="822" t="s">
        <v>2986</v>
      </c>
      <c r="C60" s="822" t="s">
        <v>2549</v>
      </c>
      <c r="D60" s="822" t="s">
        <v>3023</v>
      </c>
      <c r="E60" s="822" t="s">
        <v>3024</v>
      </c>
      <c r="F60" s="831">
        <v>4</v>
      </c>
      <c r="G60" s="831">
        <v>921</v>
      </c>
      <c r="H60" s="831">
        <v>1.329004329004329</v>
      </c>
      <c r="I60" s="831">
        <v>230.25</v>
      </c>
      <c r="J60" s="831">
        <v>3</v>
      </c>
      <c r="K60" s="831">
        <v>693</v>
      </c>
      <c r="L60" s="831">
        <v>1</v>
      </c>
      <c r="M60" s="831">
        <v>231</v>
      </c>
      <c r="N60" s="831">
        <v>9</v>
      </c>
      <c r="O60" s="831">
        <v>2079</v>
      </c>
      <c r="P60" s="827">
        <v>3</v>
      </c>
      <c r="Q60" s="832">
        <v>231</v>
      </c>
    </row>
    <row r="61" spans="1:17" ht="14.45" customHeight="1" x14ac:dyDescent="0.2">
      <c r="A61" s="821" t="s">
        <v>2985</v>
      </c>
      <c r="B61" s="822" t="s">
        <v>2986</v>
      </c>
      <c r="C61" s="822" t="s">
        <v>2549</v>
      </c>
      <c r="D61" s="822" t="s">
        <v>3025</v>
      </c>
      <c r="E61" s="822" t="s">
        <v>3026</v>
      </c>
      <c r="F61" s="831">
        <v>4</v>
      </c>
      <c r="G61" s="831">
        <v>254</v>
      </c>
      <c r="H61" s="831">
        <v>3.96875</v>
      </c>
      <c r="I61" s="831">
        <v>63.5</v>
      </c>
      <c r="J61" s="831">
        <v>1</v>
      </c>
      <c r="K61" s="831">
        <v>64</v>
      </c>
      <c r="L61" s="831">
        <v>1</v>
      </c>
      <c r="M61" s="831">
        <v>64</v>
      </c>
      <c r="N61" s="831">
        <v>1</v>
      </c>
      <c r="O61" s="831">
        <v>64</v>
      </c>
      <c r="P61" s="827">
        <v>1</v>
      </c>
      <c r="Q61" s="832">
        <v>64</v>
      </c>
    </row>
    <row r="62" spans="1:17" ht="14.45" customHeight="1" x14ac:dyDescent="0.2">
      <c r="A62" s="821" t="s">
        <v>2985</v>
      </c>
      <c r="B62" s="822" t="s">
        <v>2986</v>
      </c>
      <c r="C62" s="822" t="s">
        <v>2549</v>
      </c>
      <c r="D62" s="822" t="s">
        <v>3027</v>
      </c>
      <c r="E62" s="822" t="s">
        <v>3028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18</v>
      </c>
      <c r="P62" s="827"/>
      <c r="Q62" s="832">
        <v>18</v>
      </c>
    </row>
    <row r="63" spans="1:17" ht="14.45" customHeight="1" x14ac:dyDescent="0.2">
      <c r="A63" s="821" t="s">
        <v>2985</v>
      </c>
      <c r="B63" s="822" t="s">
        <v>2986</v>
      </c>
      <c r="C63" s="822" t="s">
        <v>2549</v>
      </c>
      <c r="D63" s="822" t="s">
        <v>3029</v>
      </c>
      <c r="E63" s="822" t="s">
        <v>3030</v>
      </c>
      <c r="F63" s="831">
        <v>354</v>
      </c>
      <c r="G63" s="831">
        <v>6018</v>
      </c>
      <c r="H63" s="831">
        <v>0.95934959349593496</v>
      </c>
      <c r="I63" s="831">
        <v>17</v>
      </c>
      <c r="J63" s="831">
        <v>369</v>
      </c>
      <c r="K63" s="831">
        <v>6273</v>
      </c>
      <c r="L63" s="831">
        <v>1</v>
      </c>
      <c r="M63" s="831">
        <v>17</v>
      </c>
      <c r="N63" s="831">
        <v>323</v>
      </c>
      <c r="O63" s="831">
        <v>5491</v>
      </c>
      <c r="P63" s="827">
        <v>0.87533875338753386</v>
      </c>
      <c r="Q63" s="832">
        <v>17</v>
      </c>
    </row>
    <row r="64" spans="1:17" ht="14.45" customHeight="1" x14ac:dyDescent="0.2">
      <c r="A64" s="821" t="s">
        <v>2985</v>
      </c>
      <c r="B64" s="822" t="s">
        <v>2986</v>
      </c>
      <c r="C64" s="822" t="s">
        <v>2549</v>
      </c>
      <c r="D64" s="822" t="s">
        <v>3031</v>
      </c>
      <c r="E64" s="822" t="s">
        <v>3032</v>
      </c>
      <c r="F64" s="831"/>
      <c r="G64" s="831"/>
      <c r="H64" s="831"/>
      <c r="I64" s="831"/>
      <c r="J64" s="831">
        <v>1</v>
      </c>
      <c r="K64" s="831">
        <v>47</v>
      </c>
      <c r="L64" s="831">
        <v>1</v>
      </c>
      <c r="M64" s="831">
        <v>47</v>
      </c>
      <c r="N64" s="831"/>
      <c r="O64" s="831"/>
      <c r="P64" s="827"/>
      <c r="Q64" s="832"/>
    </row>
    <row r="65" spans="1:17" ht="14.45" customHeight="1" x14ac:dyDescent="0.2">
      <c r="A65" s="821" t="s">
        <v>2985</v>
      </c>
      <c r="B65" s="822" t="s">
        <v>2986</v>
      </c>
      <c r="C65" s="822" t="s">
        <v>2549</v>
      </c>
      <c r="D65" s="822" t="s">
        <v>3033</v>
      </c>
      <c r="E65" s="822" t="s">
        <v>3034</v>
      </c>
      <c r="F65" s="831">
        <v>7</v>
      </c>
      <c r="G65" s="831">
        <v>371</v>
      </c>
      <c r="H65" s="831">
        <v>1.75</v>
      </c>
      <c r="I65" s="831">
        <v>53</v>
      </c>
      <c r="J65" s="831">
        <v>4</v>
      </c>
      <c r="K65" s="831">
        <v>212</v>
      </c>
      <c r="L65" s="831">
        <v>1</v>
      </c>
      <c r="M65" s="831">
        <v>53</v>
      </c>
      <c r="N65" s="831">
        <v>5</v>
      </c>
      <c r="O65" s="831">
        <v>265</v>
      </c>
      <c r="P65" s="827">
        <v>1.25</v>
      </c>
      <c r="Q65" s="832">
        <v>53</v>
      </c>
    </row>
    <row r="66" spans="1:17" ht="14.45" customHeight="1" x14ac:dyDescent="0.2">
      <c r="A66" s="821" t="s">
        <v>2985</v>
      </c>
      <c r="B66" s="822" t="s">
        <v>2986</v>
      </c>
      <c r="C66" s="822" t="s">
        <v>2549</v>
      </c>
      <c r="D66" s="822" t="s">
        <v>3035</v>
      </c>
      <c r="E66" s="822" t="s">
        <v>3036</v>
      </c>
      <c r="F66" s="831">
        <v>4</v>
      </c>
      <c r="G66" s="831">
        <v>240</v>
      </c>
      <c r="H66" s="831">
        <v>3.9344262295081966</v>
      </c>
      <c r="I66" s="831">
        <v>60</v>
      </c>
      <c r="J66" s="831">
        <v>1</v>
      </c>
      <c r="K66" s="831">
        <v>61</v>
      </c>
      <c r="L66" s="831">
        <v>1</v>
      </c>
      <c r="M66" s="831">
        <v>61</v>
      </c>
      <c r="N66" s="831">
        <v>3</v>
      </c>
      <c r="O66" s="831">
        <v>183</v>
      </c>
      <c r="P66" s="827">
        <v>3</v>
      </c>
      <c r="Q66" s="832">
        <v>61</v>
      </c>
    </row>
    <row r="67" spans="1:17" ht="14.45" customHeight="1" x14ac:dyDescent="0.2">
      <c r="A67" s="821" t="s">
        <v>2985</v>
      </c>
      <c r="B67" s="822" t="s">
        <v>2986</v>
      </c>
      <c r="C67" s="822" t="s">
        <v>2549</v>
      </c>
      <c r="D67" s="822" t="s">
        <v>3037</v>
      </c>
      <c r="E67" s="822" t="s">
        <v>3038</v>
      </c>
      <c r="F67" s="831">
        <v>1</v>
      </c>
      <c r="G67" s="831">
        <v>31</v>
      </c>
      <c r="H67" s="831"/>
      <c r="I67" s="831">
        <v>31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2985</v>
      </c>
      <c r="B68" s="822" t="s">
        <v>2986</v>
      </c>
      <c r="C68" s="822" t="s">
        <v>2549</v>
      </c>
      <c r="D68" s="822" t="s">
        <v>3039</v>
      </c>
      <c r="E68" s="822" t="s">
        <v>3040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18</v>
      </c>
      <c r="P68" s="827"/>
      <c r="Q68" s="832">
        <v>18</v>
      </c>
    </row>
    <row r="69" spans="1:17" ht="14.45" customHeight="1" x14ac:dyDescent="0.2">
      <c r="A69" s="821" t="s">
        <v>2985</v>
      </c>
      <c r="B69" s="822" t="s">
        <v>2986</v>
      </c>
      <c r="C69" s="822" t="s">
        <v>2549</v>
      </c>
      <c r="D69" s="822" t="s">
        <v>3041</v>
      </c>
      <c r="E69" s="822" t="s">
        <v>3042</v>
      </c>
      <c r="F69" s="831">
        <v>2</v>
      </c>
      <c r="G69" s="831">
        <v>38</v>
      </c>
      <c r="H69" s="831"/>
      <c r="I69" s="831">
        <v>19</v>
      </c>
      <c r="J69" s="831"/>
      <c r="K69" s="831"/>
      <c r="L69" s="831"/>
      <c r="M69" s="831"/>
      <c r="N69" s="831">
        <v>5</v>
      </c>
      <c r="O69" s="831">
        <v>95</v>
      </c>
      <c r="P69" s="827"/>
      <c r="Q69" s="832">
        <v>19</v>
      </c>
    </row>
    <row r="70" spans="1:17" ht="14.45" customHeight="1" x14ac:dyDescent="0.2">
      <c r="A70" s="821" t="s">
        <v>2985</v>
      </c>
      <c r="B70" s="822" t="s">
        <v>2986</v>
      </c>
      <c r="C70" s="822" t="s">
        <v>2549</v>
      </c>
      <c r="D70" s="822" t="s">
        <v>3043</v>
      </c>
      <c r="E70" s="822" t="s">
        <v>3044</v>
      </c>
      <c r="F70" s="831">
        <v>11</v>
      </c>
      <c r="G70" s="831">
        <v>1188</v>
      </c>
      <c r="H70" s="831">
        <v>1.8165137614678899</v>
      </c>
      <c r="I70" s="831">
        <v>108</v>
      </c>
      <c r="J70" s="831">
        <v>6</v>
      </c>
      <c r="K70" s="831">
        <v>654</v>
      </c>
      <c r="L70" s="831">
        <v>1</v>
      </c>
      <c r="M70" s="831">
        <v>109</v>
      </c>
      <c r="N70" s="831">
        <v>21</v>
      </c>
      <c r="O70" s="831">
        <v>2289</v>
      </c>
      <c r="P70" s="827">
        <v>3.5</v>
      </c>
      <c r="Q70" s="832">
        <v>109</v>
      </c>
    </row>
    <row r="71" spans="1:17" ht="14.45" customHeight="1" x14ac:dyDescent="0.2">
      <c r="A71" s="821" t="s">
        <v>2985</v>
      </c>
      <c r="B71" s="822" t="s">
        <v>2986</v>
      </c>
      <c r="C71" s="822" t="s">
        <v>2549</v>
      </c>
      <c r="D71" s="822" t="s">
        <v>3045</v>
      </c>
      <c r="E71" s="822" t="s">
        <v>3046</v>
      </c>
      <c r="F71" s="831">
        <v>4</v>
      </c>
      <c r="G71" s="831">
        <v>5860</v>
      </c>
      <c r="H71" s="831">
        <v>3.9863945578231292</v>
      </c>
      <c r="I71" s="831">
        <v>1465</v>
      </c>
      <c r="J71" s="831">
        <v>1</v>
      </c>
      <c r="K71" s="831">
        <v>1470</v>
      </c>
      <c r="L71" s="831">
        <v>1</v>
      </c>
      <c r="M71" s="831">
        <v>1470</v>
      </c>
      <c r="N71" s="831"/>
      <c r="O71" s="831"/>
      <c r="P71" s="827"/>
      <c r="Q71" s="832"/>
    </row>
    <row r="72" spans="1:17" ht="14.45" customHeight="1" x14ac:dyDescent="0.2">
      <c r="A72" s="821" t="s">
        <v>2985</v>
      </c>
      <c r="B72" s="822" t="s">
        <v>2986</v>
      </c>
      <c r="C72" s="822" t="s">
        <v>2549</v>
      </c>
      <c r="D72" s="822" t="s">
        <v>3047</v>
      </c>
      <c r="E72" s="822" t="s">
        <v>3048</v>
      </c>
      <c r="F72" s="831">
        <v>1</v>
      </c>
      <c r="G72" s="831">
        <v>392</v>
      </c>
      <c r="H72" s="831">
        <v>1</v>
      </c>
      <c r="I72" s="831">
        <v>392</v>
      </c>
      <c r="J72" s="831">
        <v>1</v>
      </c>
      <c r="K72" s="831">
        <v>392</v>
      </c>
      <c r="L72" s="831">
        <v>1</v>
      </c>
      <c r="M72" s="831">
        <v>392</v>
      </c>
      <c r="N72" s="831">
        <v>3</v>
      </c>
      <c r="O72" s="831">
        <v>1176</v>
      </c>
      <c r="P72" s="827">
        <v>3</v>
      </c>
      <c r="Q72" s="832">
        <v>392</v>
      </c>
    </row>
    <row r="73" spans="1:17" ht="14.45" customHeight="1" x14ac:dyDescent="0.2">
      <c r="A73" s="821" t="s">
        <v>2985</v>
      </c>
      <c r="B73" s="822" t="s">
        <v>2986</v>
      </c>
      <c r="C73" s="822" t="s">
        <v>2549</v>
      </c>
      <c r="D73" s="822" t="s">
        <v>3049</v>
      </c>
      <c r="E73" s="822" t="s">
        <v>3050</v>
      </c>
      <c r="F73" s="831">
        <v>26</v>
      </c>
      <c r="G73" s="831">
        <v>12064</v>
      </c>
      <c r="H73" s="831">
        <v>1.1304347826086956</v>
      </c>
      <c r="I73" s="831">
        <v>464</v>
      </c>
      <c r="J73" s="831">
        <v>23</v>
      </c>
      <c r="K73" s="831">
        <v>10672</v>
      </c>
      <c r="L73" s="831">
        <v>1</v>
      </c>
      <c r="M73" s="831">
        <v>464</v>
      </c>
      <c r="N73" s="831">
        <v>12</v>
      </c>
      <c r="O73" s="831">
        <v>5580</v>
      </c>
      <c r="P73" s="827">
        <v>0.52286356821589208</v>
      </c>
      <c r="Q73" s="832">
        <v>465</v>
      </c>
    </row>
    <row r="74" spans="1:17" ht="14.45" customHeight="1" x14ac:dyDescent="0.2">
      <c r="A74" s="821" t="s">
        <v>2985</v>
      </c>
      <c r="B74" s="822" t="s">
        <v>2986</v>
      </c>
      <c r="C74" s="822" t="s">
        <v>2549</v>
      </c>
      <c r="D74" s="822" t="s">
        <v>3051</v>
      </c>
      <c r="E74" s="822" t="s">
        <v>3052</v>
      </c>
      <c r="F74" s="831">
        <v>1</v>
      </c>
      <c r="G74" s="831">
        <v>313</v>
      </c>
      <c r="H74" s="831"/>
      <c r="I74" s="831">
        <v>313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2985</v>
      </c>
      <c r="B75" s="822" t="s">
        <v>2986</v>
      </c>
      <c r="C75" s="822" t="s">
        <v>2549</v>
      </c>
      <c r="D75" s="822" t="s">
        <v>3053</v>
      </c>
      <c r="E75" s="822" t="s">
        <v>3054</v>
      </c>
      <c r="F75" s="831">
        <v>74</v>
      </c>
      <c r="G75" s="831">
        <v>63122</v>
      </c>
      <c r="H75" s="831">
        <v>1.3438790717479243</v>
      </c>
      <c r="I75" s="831">
        <v>853</v>
      </c>
      <c r="J75" s="831">
        <v>55</v>
      </c>
      <c r="K75" s="831">
        <v>46970</v>
      </c>
      <c r="L75" s="831">
        <v>1</v>
      </c>
      <c r="M75" s="831">
        <v>854</v>
      </c>
      <c r="N75" s="831">
        <v>77</v>
      </c>
      <c r="O75" s="831">
        <v>65835</v>
      </c>
      <c r="P75" s="827">
        <v>1.401639344262295</v>
      </c>
      <c r="Q75" s="832">
        <v>855</v>
      </c>
    </row>
    <row r="76" spans="1:17" ht="14.45" customHeight="1" x14ac:dyDescent="0.2">
      <c r="A76" s="821" t="s">
        <v>2985</v>
      </c>
      <c r="B76" s="822" t="s">
        <v>2986</v>
      </c>
      <c r="C76" s="822" t="s">
        <v>2549</v>
      </c>
      <c r="D76" s="822" t="s">
        <v>3055</v>
      </c>
      <c r="E76" s="822" t="s">
        <v>3056</v>
      </c>
      <c r="F76" s="831">
        <v>2700</v>
      </c>
      <c r="G76" s="831">
        <v>504900</v>
      </c>
      <c r="H76" s="831">
        <v>1.0258358662613982</v>
      </c>
      <c r="I76" s="831">
        <v>187</v>
      </c>
      <c r="J76" s="831">
        <v>2618</v>
      </c>
      <c r="K76" s="831">
        <v>492184</v>
      </c>
      <c r="L76" s="831">
        <v>1</v>
      </c>
      <c r="M76" s="831">
        <v>188</v>
      </c>
      <c r="N76" s="831">
        <v>2355</v>
      </c>
      <c r="O76" s="831">
        <v>442740</v>
      </c>
      <c r="P76" s="827">
        <v>0.89954163483575245</v>
      </c>
      <c r="Q76" s="832">
        <v>188</v>
      </c>
    </row>
    <row r="77" spans="1:17" ht="14.45" customHeight="1" x14ac:dyDescent="0.2">
      <c r="A77" s="821" t="s">
        <v>2985</v>
      </c>
      <c r="B77" s="822" t="s">
        <v>2986</v>
      </c>
      <c r="C77" s="822" t="s">
        <v>2549</v>
      </c>
      <c r="D77" s="822" t="s">
        <v>3057</v>
      </c>
      <c r="E77" s="822" t="s">
        <v>3058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168</v>
      </c>
      <c r="P77" s="827"/>
      <c r="Q77" s="832">
        <v>168</v>
      </c>
    </row>
    <row r="78" spans="1:17" ht="14.45" customHeight="1" x14ac:dyDescent="0.2">
      <c r="A78" s="821" t="s">
        <v>2985</v>
      </c>
      <c r="B78" s="822" t="s">
        <v>2986</v>
      </c>
      <c r="C78" s="822" t="s">
        <v>2549</v>
      </c>
      <c r="D78" s="822" t="s">
        <v>3059</v>
      </c>
      <c r="E78" s="822" t="s">
        <v>3060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310</v>
      </c>
      <c r="P78" s="827"/>
      <c r="Q78" s="832">
        <v>310</v>
      </c>
    </row>
    <row r="79" spans="1:17" ht="14.45" customHeight="1" x14ac:dyDescent="0.2">
      <c r="A79" s="821" t="s">
        <v>2985</v>
      </c>
      <c r="B79" s="822" t="s">
        <v>2986</v>
      </c>
      <c r="C79" s="822" t="s">
        <v>2549</v>
      </c>
      <c r="D79" s="822" t="s">
        <v>3061</v>
      </c>
      <c r="E79" s="822" t="s">
        <v>3062</v>
      </c>
      <c r="F79" s="831">
        <v>7</v>
      </c>
      <c r="G79" s="831">
        <v>8561</v>
      </c>
      <c r="H79" s="831">
        <v>2.32572670469981</v>
      </c>
      <c r="I79" s="831">
        <v>1223</v>
      </c>
      <c r="J79" s="831">
        <v>3</v>
      </c>
      <c r="K79" s="831">
        <v>3681</v>
      </c>
      <c r="L79" s="831">
        <v>1</v>
      </c>
      <c r="M79" s="831">
        <v>1227</v>
      </c>
      <c r="N79" s="831">
        <v>4</v>
      </c>
      <c r="O79" s="831">
        <v>4920</v>
      </c>
      <c r="P79" s="827">
        <v>1.3365933170334148</v>
      </c>
      <c r="Q79" s="832">
        <v>1230</v>
      </c>
    </row>
    <row r="80" spans="1:17" ht="14.45" customHeight="1" x14ac:dyDescent="0.2">
      <c r="A80" s="821" t="s">
        <v>2985</v>
      </c>
      <c r="B80" s="822" t="s">
        <v>2986</v>
      </c>
      <c r="C80" s="822" t="s">
        <v>2549</v>
      </c>
      <c r="D80" s="822" t="s">
        <v>3063</v>
      </c>
      <c r="E80" s="822" t="s">
        <v>3064</v>
      </c>
      <c r="F80" s="831">
        <v>676</v>
      </c>
      <c r="G80" s="831">
        <v>532461</v>
      </c>
      <c r="H80" s="831">
        <v>2.0084985515118596</v>
      </c>
      <c r="I80" s="831">
        <v>787.66420118343194</v>
      </c>
      <c r="J80" s="831">
        <v>336</v>
      </c>
      <c r="K80" s="831">
        <v>265104</v>
      </c>
      <c r="L80" s="831">
        <v>1</v>
      </c>
      <c r="M80" s="831">
        <v>789</v>
      </c>
      <c r="N80" s="831">
        <v>338</v>
      </c>
      <c r="O80" s="831">
        <v>267358</v>
      </c>
      <c r="P80" s="827">
        <v>1.0085023236163921</v>
      </c>
      <c r="Q80" s="832">
        <v>791</v>
      </c>
    </row>
    <row r="81" spans="1:17" ht="14.45" customHeight="1" x14ac:dyDescent="0.2">
      <c r="A81" s="821" t="s">
        <v>2985</v>
      </c>
      <c r="B81" s="822" t="s">
        <v>2986</v>
      </c>
      <c r="C81" s="822" t="s">
        <v>2549</v>
      </c>
      <c r="D81" s="822" t="s">
        <v>3065</v>
      </c>
      <c r="E81" s="822" t="s">
        <v>3066</v>
      </c>
      <c r="F81" s="831">
        <v>1</v>
      </c>
      <c r="G81" s="831">
        <v>601</v>
      </c>
      <c r="H81" s="831"/>
      <c r="I81" s="831">
        <v>601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2985</v>
      </c>
      <c r="B82" s="822" t="s">
        <v>2986</v>
      </c>
      <c r="C82" s="822" t="s">
        <v>2549</v>
      </c>
      <c r="D82" s="822" t="s">
        <v>3067</v>
      </c>
      <c r="E82" s="822" t="s">
        <v>3068</v>
      </c>
      <c r="F82" s="831">
        <v>14</v>
      </c>
      <c r="G82" s="831">
        <v>2646</v>
      </c>
      <c r="H82" s="831">
        <v>1.7407894736842104</v>
      </c>
      <c r="I82" s="831">
        <v>189</v>
      </c>
      <c r="J82" s="831">
        <v>8</v>
      </c>
      <c r="K82" s="831">
        <v>1520</v>
      </c>
      <c r="L82" s="831">
        <v>1</v>
      </c>
      <c r="M82" s="831">
        <v>190</v>
      </c>
      <c r="N82" s="831">
        <v>23</v>
      </c>
      <c r="O82" s="831">
        <v>4393</v>
      </c>
      <c r="P82" s="827">
        <v>2.8901315789473685</v>
      </c>
      <c r="Q82" s="832">
        <v>191</v>
      </c>
    </row>
    <row r="83" spans="1:17" ht="14.45" customHeight="1" x14ac:dyDescent="0.2">
      <c r="A83" s="821" t="s">
        <v>2985</v>
      </c>
      <c r="B83" s="822" t="s">
        <v>2986</v>
      </c>
      <c r="C83" s="822" t="s">
        <v>2549</v>
      </c>
      <c r="D83" s="822" t="s">
        <v>3069</v>
      </c>
      <c r="E83" s="822" t="s">
        <v>3070</v>
      </c>
      <c r="F83" s="831">
        <v>202</v>
      </c>
      <c r="G83" s="831">
        <v>46201</v>
      </c>
      <c r="H83" s="831">
        <v>0.8966715186802523</v>
      </c>
      <c r="I83" s="831">
        <v>228.71782178217822</v>
      </c>
      <c r="J83" s="831">
        <v>225</v>
      </c>
      <c r="K83" s="831">
        <v>51525</v>
      </c>
      <c r="L83" s="831">
        <v>1</v>
      </c>
      <c r="M83" s="831">
        <v>229</v>
      </c>
      <c r="N83" s="831">
        <v>210</v>
      </c>
      <c r="O83" s="831">
        <v>48300</v>
      </c>
      <c r="P83" s="827">
        <v>0.93740902474526933</v>
      </c>
      <c r="Q83" s="832">
        <v>230</v>
      </c>
    </row>
    <row r="84" spans="1:17" ht="14.45" customHeight="1" x14ac:dyDescent="0.2">
      <c r="A84" s="821" t="s">
        <v>2985</v>
      </c>
      <c r="B84" s="822" t="s">
        <v>2986</v>
      </c>
      <c r="C84" s="822" t="s">
        <v>2549</v>
      </c>
      <c r="D84" s="822" t="s">
        <v>3071</v>
      </c>
      <c r="E84" s="822" t="s">
        <v>3072</v>
      </c>
      <c r="F84" s="831">
        <v>9</v>
      </c>
      <c r="G84" s="831">
        <v>1431</v>
      </c>
      <c r="H84" s="831">
        <v>1.4906250000000001</v>
      </c>
      <c r="I84" s="831">
        <v>159</v>
      </c>
      <c r="J84" s="831">
        <v>6</v>
      </c>
      <c r="K84" s="831">
        <v>960</v>
      </c>
      <c r="L84" s="831">
        <v>1</v>
      </c>
      <c r="M84" s="831">
        <v>160</v>
      </c>
      <c r="N84" s="831">
        <v>17</v>
      </c>
      <c r="O84" s="831">
        <v>2737</v>
      </c>
      <c r="P84" s="827">
        <v>2.8510416666666667</v>
      </c>
      <c r="Q84" s="832">
        <v>161</v>
      </c>
    </row>
    <row r="85" spans="1:17" ht="14.45" customHeight="1" x14ac:dyDescent="0.2">
      <c r="A85" s="821" t="s">
        <v>2985</v>
      </c>
      <c r="B85" s="822" t="s">
        <v>2986</v>
      </c>
      <c r="C85" s="822" t="s">
        <v>2549</v>
      </c>
      <c r="D85" s="822" t="s">
        <v>3073</v>
      </c>
      <c r="E85" s="822" t="s">
        <v>3074</v>
      </c>
      <c r="F85" s="831">
        <v>2</v>
      </c>
      <c r="G85" s="831">
        <v>924</v>
      </c>
      <c r="H85" s="831">
        <v>1.9956803455723542</v>
      </c>
      <c r="I85" s="831">
        <v>462</v>
      </c>
      <c r="J85" s="831">
        <v>1</v>
      </c>
      <c r="K85" s="831">
        <v>463</v>
      </c>
      <c r="L85" s="831">
        <v>1</v>
      </c>
      <c r="M85" s="831">
        <v>463</v>
      </c>
      <c r="N85" s="831">
        <v>1</v>
      </c>
      <c r="O85" s="831">
        <v>464</v>
      </c>
      <c r="P85" s="827">
        <v>1.0021598272138228</v>
      </c>
      <c r="Q85" s="832">
        <v>464</v>
      </c>
    </row>
    <row r="86" spans="1:17" ht="14.45" customHeight="1" x14ac:dyDescent="0.2">
      <c r="A86" s="821" t="s">
        <v>2985</v>
      </c>
      <c r="B86" s="822" t="s">
        <v>2986</v>
      </c>
      <c r="C86" s="822" t="s">
        <v>2549</v>
      </c>
      <c r="D86" s="822" t="s">
        <v>3075</v>
      </c>
      <c r="E86" s="822" t="s">
        <v>3076</v>
      </c>
      <c r="F86" s="831">
        <v>5</v>
      </c>
      <c r="G86" s="831">
        <v>2810</v>
      </c>
      <c r="H86" s="831">
        <v>4.9911190053285965</v>
      </c>
      <c r="I86" s="831">
        <v>562</v>
      </c>
      <c r="J86" s="831">
        <v>1</v>
      </c>
      <c r="K86" s="831">
        <v>563</v>
      </c>
      <c r="L86" s="831">
        <v>1</v>
      </c>
      <c r="M86" s="831">
        <v>563</v>
      </c>
      <c r="N86" s="831">
        <v>5</v>
      </c>
      <c r="O86" s="831">
        <v>2820</v>
      </c>
      <c r="P86" s="827">
        <v>5.0088809946714035</v>
      </c>
      <c r="Q86" s="832">
        <v>564</v>
      </c>
    </row>
    <row r="87" spans="1:17" ht="14.45" customHeight="1" x14ac:dyDescent="0.2">
      <c r="A87" s="821" t="s">
        <v>2985</v>
      </c>
      <c r="B87" s="822" t="s">
        <v>2986</v>
      </c>
      <c r="C87" s="822" t="s">
        <v>2549</v>
      </c>
      <c r="D87" s="822" t="s">
        <v>3077</v>
      </c>
      <c r="E87" s="822" t="s">
        <v>3078</v>
      </c>
      <c r="F87" s="831"/>
      <c r="G87" s="831"/>
      <c r="H87" s="831"/>
      <c r="I87" s="831"/>
      <c r="J87" s="831"/>
      <c r="K87" s="831"/>
      <c r="L87" s="831"/>
      <c r="M87" s="831"/>
      <c r="N87" s="831">
        <v>2</v>
      </c>
      <c r="O87" s="831">
        <v>348</v>
      </c>
      <c r="P87" s="827"/>
      <c r="Q87" s="832">
        <v>174</v>
      </c>
    </row>
    <row r="88" spans="1:17" ht="14.45" customHeight="1" x14ac:dyDescent="0.2">
      <c r="A88" s="821" t="s">
        <v>2985</v>
      </c>
      <c r="B88" s="822" t="s">
        <v>2986</v>
      </c>
      <c r="C88" s="822" t="s">
        <v>2549</v>
      </c>
      <c r="D88" s="822" t="s">
        <v>3079</v>
      </c>
      <c r="E88" s="822" t="s">
        <v>3080</v>
      </c>
      <c r="F88" s="831">
        <v>6</v>
      </c>
      <c r="G88" s="831">
        <v>1206</v>
      </c>
      <c r="H88" s="831">
        <v>2.9851485148514851</v>
      </c>
      <c r="I88" s="831">
        <v>201</v>
      </c>
      <c r="J88" s="831">
        <v>2</v>
      </c>
      <c r="K88" s="831">
        <v>404</v>
      </c>
      <c r="L88" s="831">
        <v>1</v>
      </c>
      <c r="M88" s="831">
        <v>202</v>
      </c>
      <c r="N88" s="831">
        <v>11</v>
      </c>
      <c r="O88" s="831">
        <v>2233</v>
      </c>
      <c r="P88" s="827">
        <v>5.5272277227722775</v>
      </c>
      <c r="Q88" s="832">
        <v>203</v>
      </c>
    </row>
    <row r="89" spans="1:17" ht="14.45" customHeight="1" x14ac:dyDescent="0.2">
      <c r="A89" s="821" t="s">
        <v>2985</v>
      </c>
      <c r="B89" s="822" t="s">
        <v>2986</v>
      </c>
      <c r="C89" s="822" t="s">
        <v>2549</v>
      </c>
      <c r="D89" s="822" t="s">
        <v>3081</v>
      </c>
      <c r="E89" s="822" t="s">
        <v>3082</v>
      </c>
      <c r="F89" s="831"/>
      <c r="G89" s="831"/>
      <c r="H89" s="831"/>
      <c r="I89" s="831"/>
      <c r="J89" s="831">
        <v>1</v>
      </c>
      <c r="K89" s="831">
        <v>134</v>
      </c>
      <c r="L89" s="831">
        <v>1</v>
      </c>
      <c r="M89" s="831">
        <v>134</v>
      </c>
      <c r="N89" s="831">
        <v>1</v>
      </c>
      <c r="O89" s="831">
        <v>135</v>
      </c>
      <c r="P89" s="827">
        <v>1.0074626865671641</v>
      </c>
      <c r="Q89" s="832">
        <v>135</v>
      </c>
    </row>
    <row r="90" spans="1:17" ht="14.45" customHeight="1" x14ac:dyDescent="0.2">
      <c r="A90" s="821" t="s">
        <v>2985</v>
      </c>
      <c r="B90" s="822" t="s">
        <v>2986</v>
      </c>
      <c r="C90" s="822" t="s">
        <v>2549</v>
      </c>
      <c r="D90" s="822" t="s">
        <v>3083</v>
      </c>
      <c r="E90" s="822" t="s">
        <v>3084</v>
      </c>
      <c r="F90" s="831">
        <v>3</v>
      </c>
      <c r="G90" s="831">
        <v>536</v>
      </c>
      <c r="H90" s="831"/>
      <c r="I90" s="831">
        <v>178.66666666666666</v>
      </c>
      <c r="J90" s="831"/>
      <c r="K90" s="831"/>
      <c r="L90" s="831"/>
      <c r="M90" s="831"/>
      <c r="N90" s="831">
        <v>7</v>
      </c>
      <c r="O90" s="831">
        <v>1260</v>
      </c>
      <c r="P90" s="827"/>
      <c r="Q90" s="832">
        <v>180</v>
      </c>
    </row>
    <row r="91" spans="1:17" ht="14.45" customHeight="1" x14ac:dyDescent="0.2">
      <c r="A91" s="821" t="s">
        <v>2985</v>
      </c>
      <c r="B91" s="822" t="s">
        <v>2986</v>
      </c>
      <c r="C91" s="822" t="s">
        <v>2549</v>
      </c>
      <c r="D91" s="822" t="s">
        <v>3085</v>
      </c>
      <c r="E91" s="822" t="s">
        <v>3086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943</v>
      </c>
      <c r="P91" s="827"/>
      <c r="Q91" s="832">
        <v>943</v>
      </c>
    </row>
    <row r="92" spans="1:17" ht="14.45" customHeight="1" x14ac:dyDescent="0.2">
      <c r="A92" s="821" t="s">
        <v>2985</v>
      </c>
      <c r="B92" s="822" t="s">
        <v>2986</v>
      </c>
      <c r="C92" s="822" t="s">
        <v>2549</v>
      </c>
      <c r="D92" s="822" t="s">
        <v>3087</v>
      </c>
      <c r="E92" s="822" t="s">
        <v>3088</v>
      </c>
      <c r="F92" s="831">
        <v>2</v>
      </c>
      <c r="G92" s="831">
        <v>622</v>
      </c>
      <c r="H92" s="831"/>
      <c r="I92" s="831">
        <v>311</v>
      </c>
      <c r="J92" s="831"/>
      <c r="K92" s="831"/>
      <c r="L92" s="831"/>
      <c r="M92" s="831"/>
      <c r="N92" s="831">
        <v>2</v>
      </c>
      <c r="O92" s="831">
        <v>624</v>
      </c>
      <c r="P92" s="827"/>
      <c r="Q92" s="832">
        <v>312</v>
      </c>
    </row>
    <row r="93" spans="1:17" ht="14.45" customHeight="1" x14ac:dyDescent="0.2">
      <c r="A93" s="821" t="s">
        <v>2985</v>
      </c>
      <c r="B93" s="822" t="s">
        <v>2986</v>
      </c>
      <c r="C93" s="822" t="s">
        <v>2549</v>
      </c>
      <c r="D93" s="822" t="s">
        <v>3089</v>
      </c>
      <c r="E93" s="822" t="s">
        <v>3090</v>
      </c>
      <c r="F93" s="831">
        <v>6</v>
      </c>
      <c r="G93" s="831">
        <v>534</v>
      </c>
      <c r="H93" s="831">
        <v>6</v>
      </c>
      <c r="I93" s="831">
        <v>89</v>
      </c>
      <c r="J93" s="831">
        <v>1</v>
      </c>
      <c r="K93" s="831">
        <v>89</v>
      </c>
      <c r="L93" s="831">
        <v>1</v>
      </c>
      <c r="M93" s="831">
        <v>89</v>
      </c>
      <c r="N93" s="831">
        <v>6</v>
      </c>
      <c r="O93" s="831">
        <v>540</v>
      </c>
      <c r="P93" s="827">
        <v>6.0674157303370784</v>
      </c>
      <c r="Q93" s="832">
        <v>90</v>
      </c>
    </row>
    <row r="94" spans="1:17" ht="14.45" customHeight="1" x14ac:dyDescent="0.2">
      <c r="A94" s="821" t="s">
        <v>2985</v>
      </c>
      <c r="B94" s="822" t="s">
        <v>2986</v>
      </c>
      <c r="C94" s="822" t="s">
        <v>2549</v>
      </c>
      <c r="D94" s="822" t="s">
        <v>3091</v>
      </c>
      <c r="E94" s="822" t="s">
        <v>3092</v>
      </c>
      <c r="F94" s="831">
        <v>2639</v>
      </c>
      <c r="G94" s="831">
        <v>79170</v>
      </c>
      <c r="H94" s="831">
        <v>1.2308768656716418</v>
      </c>
      <c r="I94" s="831">
        <v>30</v>
      </c>
      <c r="J94" s="831">
        <v>2144</v>
      </c>
      <c r="K94" s="831">
        <v>64320</v>
      </c>
      <c r="L94" s="831">
        <v>1</v>
      </c>
      <c r="M94" s="831">
        <v>30</v>
      </c>
      <c r="N94" s="831">
        <v>2245</v>
      </c>
      <c r="O94" s="831">
        <v>69595</v>
      </c>
      <c r="P94" s="827">
        <v>1.082011815920398</v>
      </c>
      <c r="Q94" s="832">
        <v>31</v>
      </c>
    </row>
    <row r="95" spans="1:17" ht="14.45" customHeight="1" x14ac:dyDescent="0.2">
      <c r="A95" s="821" t="s">
        <v>2985</v>
      </c>
      <c r="B95" s="822" t="s">
        <v>2986</v>
      </c>
      <c r="C95" s="822" t="s">
        <v>2549</v>
      </c>
      <c r="D95" s="822" t="s">
        <v>3093</v>
      </c>
      <c r="E95" s="822" t="s">
        <v>3094</v>
      </c>
      <c r="F95" s="831">
        <v>2</v>
      </c>
      <c r="G95" s="831">
        <v>100</v>
      </c>
      <c r="H95" s="831">
        <v>2</v>
      </c>
      <c r="I95" s="831">
        <v>50</v>
      </c>
      <c r="J95" s="831">
        <v>1</v>
      </c>
      <c r="K95" s="831">
        <v>50</v>
      </c>
      <c r="L95" s="831">
        <v>1</v>
      </c>
      <c r="M95" s="831">
        <v>50</v>
      </c>
      <c r="N95" s="831">
        <v>4</v>
      </c>
      <c r="O95" s="831">
        <v>200</v>
      </c>
      <c r="P95" s="827">
        <v>4</v>
      </c>
      <c r="Q95" s="832">
        <v>50</v>
      </c>
    </row>
    <row r="96" spans="1:17" ht="14.45" customHeight="1" x14ac:dyDescent="0.2">
      <c r="A96" s="821" t="s">
        <v>2985</v>
      </c>
      <c r="B96" s="822" t="s">
        <v>2986</v>
      </c>
      <c r="C96" s="822" t="s">
        <v>2549</v>
      </c>
      <c r="D96" s="822" t="s">
        <v>3095</v>
      </c>
      <c r="E96" s="822" t="s">
        <v>3096</v>
      </c>
      <c r="F96" s="831">
        <v>159</v>
      </c>
      <c r="G96" s="831">
        <v>1939</v>
      </c>
      <c r="H96" s="831">
        <v>0.92070275403608737</v>
      </c>
      <c r="I96" s="831">
        <v>12.19496855345912</v>
      </c>
      <c r="J96" s="831">
        <v>162</v>
      </c>
      <c r="K96" s="831">
        <v>2106</v>
      </c>
      <c r="L96" s="831">
        <v>1</v>
      </c>
      <c r="M96" s="831">
        <v>13</v>
      </c>
      <c r="N96" s="831">
        <v>113</v>
      </c>
      <c r="O96" s="831">
        <v>1469</v>
      </c>
      <c r="P96" s="827">
        <v>0.69753086419753085</v>
      </c>
      <c r="Q96" s="832">
        <v>13</v>
      </c>
    </row>
    <row r="97" spans="1:17" ht="14.45" customHeight="1" x14ac:dyDescent="0.2">
      <c r="A97" s="821" t="s">
        <v>2985</v>
      </c>
      <c r="B97" s="822" t="s">
        <v>2986</v>
      </c>
      <c r="C97" s="822" t="s">
        <v>2549</v>
      </c>
      <c r="D97" s="822" t="s">
        <v>3097</v>
      </c>
      <c r="E97" s="822" t="s">
        <v>3098</v>
      </c>
      <c r="F97" s="831">
        <v>12</v>
      </c>
      <c r="G97" s="831">
        <v>2196</v>
      </c>
      <c r="H97" s="831">
        <v>1.0849802371541502</v>
      </c>
      <c r="I97" s="831">
        <v>183</v>
      </c>
      <c r="J97" s="831">
        <v>11</v>
      </c>
      <c r="K97" s="831">
        <v>2024</v>
      </c>
      <c r="L97" s="831">
        <v>1</v>
      </c>
      <c r="M97" s="831">
        <v>184</v>
      </c>
      <c r="N97" s="831">
        <v>16</v>
      </c>
      <c r="O97" s="831">
        <v>2960</v>
      </c>
      <c r="P97" s="827">
        <v>1.4624505928853755</v>
      </c>
      <c r="Q97" s="832">
        <v>185</v>
      </c>
    </row>
    <row r="98" spans="1:17" ht="14.45" customHeight="1" x14ac:dyDescent="0.2">
      <c r="A98" s="821" t="s">
        <v>2985</v>
      </c>
      <c r="B98" s="822" t="s">
        <v>2986</v>
      </c>
      <c r="C98" s="822" t="s">
        <v>2549</v>
      </c>
      <c r="D98" s="822" t="s">
        <v>3099</v>
      </c>
      <c r="E98" s="822" t="s">
        <v>3100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17</v>
      </c>
      <c r="P98" s="827"/>
      <c r="Q98" s="832">
        <v>17</v>
      </c>
    </row>
    <row r="99" spans="1:17" ht="14.45" customHeight="1" x14ac:dyDescent="0.2">
      <c r="A99" s="821" t="s">
        <v>2985</v>
      </c>
      <c r="B99" s="822" t="s">
        <v>2986</v>
      </c>
      <c r="C99" s="822" t="s">
        <v>2549</v>
      </c>
      <c r="D99" s="822" t="s">
        <v>3101</v>
      </c>
      <c r="E99" s="822" t="s">
        <v>3102</v>
      </c>
      <c r="F99" s="831">
        <v>26</v>
      </c>
      <c r="G99" s="831">
        <v>1898</v>
      </c>
      <c r="H99" s="831"/>
      <c r="I99" s="831">
        <v>73</v>
      </c>
      <c r="J99" s="831"/>
      <c r="K99" s="831"/>
      <c r="L99" s="831"/>
      <c r="M99" s="831"/>
      <c r="N99" s="831">
        <v>1</v>
      </c>
      <c r="O99" s="831">
        <v>74</v>
      </c>
      <c r="P99" s="827"/>
      <c r="Q99" s="832">
        <v>74</v>
      </c>
    </row>
    <row r="100" spans="1:17" ht="14.45" customHeight="1" x14ac:dyDescent="0.2">
      <c r="A100" s="821" t="s">
        <v>2985</v>
      </c>
      <c r="B100" s="822" t="s">
        <v>2986</v>
      </c>
      <c r="C100" s="822" t="s">
        <v>2549</v>
      </c>
      <c r="D100" s="822" t="s">
        <v>3103</v>
      </c>
      <c r="E100" s="822" t="s">
        <v>3104</v>
      </c>
      <c r="F100" s="831">
        <v>3</v>
      </c>
      <c r="G100" s="831">
        <v>552</v>
      </c>
      <c r="H100" s="831"/>
      <c r="I100" s="831">
        <v>184</v>
      </c>
      <c r="J100" s="831"/>
      <c r="K100" s="831"/>
      <c r="L100" s="831"/>
      <c r="M100" s="831"/>
      <c r="N100" s="831">
        <v>2</v>
      </c>
      <c r="O100" s="831">
        <v>372</v>
      </c>
      <c r="P100" s="827"/>
      <c r="Q100" s="832">
        <v>186</v>
      </c>
    </row>
    <row r="101" spans="1:17" ht="14.45" customHeight="1" x14ac:dyDescent="0.2">
      <c r="A101" s="821" t="s">
        <v>2985</v>
      </c>
      <c r="B101" s="822" t="s">
        <v>2986</v>
      </c>
      <c r="C101" s="822" t="s">
        <v>2549</v>
      </c>
      <c r="D101" s="822" t="s">
        <v>3105</v>
      </c>
      <c r="E101" s="822" t="s">
        <v>3106</v>
      </c>
      <c r="F101" s="831">
        <v>1266</v>
      </c>
      <c r="G101" s="831">
        <v>188634</v>
      </c>
      <c r="H101" s="831">
        <v>1.2057142857142857</v>
      </c>
      <c r="I101" s="831">
        <v>149</v>
      </c>
      <c r="J101" s="831">
        <v>1043</v>
      </c>
      <c r="K101" s="831">
        <v>156450</v>
      </c>
      <c r="L101" s="831">
        <v>1</v>
      </c>
      <c r="M101" s="831">
        <v>150</v>
      </c>
      <c r="N101" s="831">
        <v>1176</v>
      </c>
      <c r="O101" s="831">
        <v>176400</v>
      </c>
      <c r="P101" s="827">
        <v>1.1275167785234899</v>
      </c>
      <c r="Q101" s="832">
        <v>150</v>
      </c>
    </row>
    <row r="102" spans="1:17" ht="14.45" customHeight="1" x14ac:dyDescent="0.2">
      <c r="A102" s="821" t="s">
        <v>2985</v>
      </c>
      <c r="B102" s="822" t="s">
        <v>2986</v>
      </c>
      <c r="C102" s="822" t="s">
        <v>2549</v>
      </c>
      <c r="D102" s="822" t="s">
        <v>3107</v>
      </c>
      <c r="E102" s="822" t="s">
        <v>3108</v>
      </c>
      <c r="F102" s="831">
        <v>2552</v>
      </c>
      <c r="G102" s="831">
        <v>76560</v>
      </c>
      <c r="H102" s="831">
        <v>1.2100521574205785</v>
      </c>
      <c r="I102" s="831">
        <v>30</v>
      </c>
      <c r="J102" s="831">
        <v>2109</v>
      </c>
      <c r="K102" s="831">
        <v>63270</v>
      </c>
      <c r="L102" s="831">
        <v>1</v>
      </c>
      <c r="M102" s="831">
        <v>30</v>
      </c>
      <c r="N102" s="831">
        <v>2205</v>
      </c>
      <c r="O102" s="831">
        <v>68355</v>
      </c>
      <c r="P102" s="827">
        <v>1.0803698435277382</v>
      </c>
      <c r="Q102" s="832">
        <v>31</v>
      </c>
    </row>
    <row r="103" spans="1:17" ht="14.45" customHeight="1" x14ac:dyDescent="0.2">
      <c r="A103" s="821" t="s">
        <v>2985</v>
      </c>
      <c r="B103" s="822" t="s">
        <v>2986</v>
      </c>
      <c r="C103" s="822" t="s">
        <v>2549</v>
      </c>
      <c r="D103" s="822" t="s">
        <v>3109</v>
      </c>
      <c r="E103" s="822" t="s">
        <v>3110</v>
      </c>
      <c r="F103" s="831">
        <v>11</v>
      </c>
      <c r="G103" s="831">
        <v>341</v>
      </c>
      <c r="H103" s="831">
        <v>0.91666666666666663</v>
      </c>
      <c r="I103" s="831">
        <v>31</v>
      </c>
      <c r="J103" s="831">
        <v>12</v>
      </c>
      <c r="K103" s="831">
        <v>372</v>
      </c>
      <c r="L103" s="831">
        <v>1</v>
      </c>
      <c r="M103" s="831">
        <v>31</v>
      </c>
      <c r="N103" s="831">
        <v>10</v>
      </c>
      <c r="O103" s="831">
        <v>310</v>
      </c>
      <c r="P103" s="827">
        <v>0.83333333333333337</v>
      </c>
      <c r="Q103" s="832">
        <v>31</v>
      </c>
    </row>
    <row r="104" spans="1:17" ht="14.45" customHeight="1" x14ac:dyDescent="0.2">
      <c r="A104" s="821" t="s">
        <v>2985</v>
      </c>
      <c r="B104" s="822" t="s">
        <v>2986</v>
      </c>
      <c r="C104" s="822" t="s">
        <v>2549</v>
      </c>
      <c r="D104" s="822" t="s">
        <v>3111</v>
      </c>
      <c r="E104" s="822" t="s">
        <v>3112</v>
      </c>
      <c r="F104" s="831">
        <v>111</v>
      </c>
      <c r="G104" s="831">
        <v>3027</v>
      </c>
      <c r="H104" s="831">
        <v>1.4039888682745825</v>
      </c>
      <c r="I104" s="831">
        <v>27.27027027027027</v>
      </c>
      <c r="J104" s="831">
        <v>77</v>
      </c>
      <c r="K104" s="831">
        <v>2156</v>
      </c>
      <c r="L104" s="831">
        <v>1</v>
      </c>
      <c r="M104" s="831">
        <v>28</v>
      </c>
      <c r="N104" s="831">
        <v>87</v>
      </c>
      <c r="O104" s="831">
        <v>2436</v>
      </c>
      <c r="P104" s="827">
        <v>1.1298701298701299</v>
      </c>
      <c r="Q104" s="832">
        <v>28</v>
      </c>
    </row>
    <row r="105" spans="1:17" ht="14.45" customHeight="1" x14ac:dyDescent="0.2">
      <c r="A105" s="821" t="s">
        <v>2985</v>
      </c>
      <c r="B105" s="822" t="s">
        <v>2986</v>
      </c>
      <c r="C105" s="822" t="s">
        <v>2549</v>
      </c>
      <c r="D105" s="822" t="s">
        <v>3113</v>
      </c>
      <c r="E105" s="822" t="s">
        <v>3114</v>
      </c>
      <c r="F105" s="831">
        <v>3</v>
      </c>
      <c r="G105" s="831">
        <v>488</v>
      </c>
      <c r="H105" s="831">
        <v>1.4969325153374233</v>
      </c>
      <c r="I105" s="831">
        <v>162.66666666666666</v>
      </c>
      <c r="J105" s="831">
        <v>2</v>
      </c>
      <c r="K105" s="831">
        <v>326</v>
      </c>
      <c r="L105" s="831">
        <v>1</v>
      </c>
      <c r="M105" s="831">
        <v>163</v>
      </c>
      <c r="N105" s="831">
        <v>8</v>
      </c>
      <c r="O105" s="831">
        <v>1312</v>
      </c>
      <c r="P105" s="827">
        <v>4.0245398773006134</v>
      </c>
      <c r="Q105" s="832">
        <v>164</v>
      </c>
    </row>
    <row r="106" spans="1:17" ht="14.45" customHeight="1" x14ac:dyDescent="0.2">
      <c r="A106" s="821" t="s">
        <v>2985</v>
      </c>
      <c r="B106" s="822" t="s">
        <v>2986</v>
      </c>
      <c r="C106" s="822" t="s">
        <v>2549</v>
      </c>
      <c r="D106" s="822" t="s">
        <v>3115</v>
      </c>
      <c r="E106" s="822" t="s">
        <v>3116</v>
      </c>
      <c r="F106" s="831">
        <v>32</v>
      </c>
      <c r="G106" s="831">
        <v>715</v>
      </c>
      <c r="H106" s="831">
        <v>1.1956521739130435</v>
      </c>
      <c r="I106" s="831">
        <v>22.34375</v>
      </c>
      <c r="J106" s="831">
        <v>26</v>
      </c>
      <c r="K106" s="831">
        <v>598</v>
      </c>
      <c r="L106" s="831">
        <v>1</v>
      </c>
      <c r="M106" s="831">
        <v>23</v>
      </c>
      <c r="N106" s="831">
        <v>20</v>
      </c>
      <c r="O106" s="831">
        <v>460</v>
      </c>
      <c r="P106" s="827">
        <v>0.76923076923076927</v>
      </c>
      <c r="Q106" s="832">
        <v>23</v>
      </c>
    </row>
    <row r="107" spans="1:17" ht="14.45" customHeight="1" x14ac:dyDescent="0.2">
      <c r="A107" s="821" t="s">
        <v>2985</v>
      </c>
      <c r="B107" s="822" t="s">
        <v>2986</v>
      </c>
      <c r="C107" s="822" t="s">
        <v>2549</v>
      </c>
      <c r="D107" s="822" t="s">
        <v>3117</v>
      </c>
      <c r="E107" s="822" t="s">
        <v>3118</v>
      </c>
      <c r="F107" s="831">
        <v>19</v>
      </c>
      <c r="G107" s="831">
        <v>16573</v>
      </c>
      <c r="H107" s="831">
        <v>0.57199558224615177</v>
      </c>
      <c r="I107" s="831">
        <v>872.26315789473688</v>
      </c>
      <c r="J107" s="831">
        <v>33</v>
      </c>
      <c r="K107" s="831">
        <v>28974</v>
      </c>
      <c r="L107" s="831">
        <v>1</v>
      </c>
      <c r="M107" s="831">
        <v>878</v>
      </c>
      <c r="N107" s="831">
        <v>34</v>
      </c>
      <c r="O107" s="831">
        <v>29988</v>
      </c>
      <c r="P107" s="827">
        <v>1.0349968937668255</v>
      </c>
      <c r="Q107" s="832">
        <v>882</v>
      </c>
    </row>
    <row r="108" spans="1:17" ht="14.45" customHeight="1" x14ac:dyDescent="0.2">
      <c r="A108" s="821" t="s">
        <v>2985</v>
      </c>
      <c r="B108" s="822" t="s">
        <v>2986</v>
      </c>
      <c r="C108" s="822" t="s">
        <v>2549</v>
      </c>
      <c r="D108" s="822" t="s">
        <v>3119</v>
      </c>
      <c r="E108" s="822" t="s">
        <v>3120</v>
      </c>
      <c r="F108" s="831"/>
      <c r="G108" s="831"/>
      <c r="H108" s="831"/>
      <c r="I108" s="831"/>
      <c r="J108" s="831"/>
      <c r="K108" s="831"/>
      <c r="L108" s="831"/>
      <c r="M108" s="831"/>
      <c r="N108" s="831">
        <v>2</v>
      </c>
      <c r="O108" s="831">
        <v>44</v>
      </c>
      <c r="P108" s="827"/>
      <c r="Q108" s="832">
        <v>22</v>
      </c>
    </row>
    <row r="109" spans="1:17" ht="14.45" customHeight="1" x14ac:dyDescent="0.2">
      <c r="A109" s="821" t="s">
        <v>2985</v>
      </c>
      <c r="B109" s="822" t="s">
        <v>2986</v>
      </c>
      <c r="C109" s="822" t="s">
        <v>2549</v>
      </c>
      <c r="D109" s="822" t="s">
        <v>3121</v>
      </c>
      <c r="E109" s="822" t="s">
        <v>3122</v>
      </c>
      <c r="F109" s="831">
        <v>137</v>
      </c>
      <c r="G109" s="831">
        <v>3462</v>
      </c>
      <c r="H109" s="831">
        <v>0.99368541905855334</v>
      </c>
      <c r="I109" s="831">
        <v>25.270072992700729</v>
      </c>
      <c r="J109" s="831">
        <v>134</v>
      </c>
      <c r="K109" s="831">
        <v>3484</v>
      </c>
      <c r="L109" s="831">
        <v>1</v>
      </c>
      <c r="M109" s="831">
        <v>26</v>
      </c>
      <c r="N109" s="831">
        <v>129</v>
      </c>
      <c r="O109" s="831">
        <v>3354</v>
      </c>
      <c r="P109" s="827">
        <v>0.96268656716417911</v>
      </c>
      <c r="Q109" s="832">
        <v>26</v>
      </c>
    </row>
    <row r="110" spans="1:17" ht="14.45" customHeight="1" x14ac:dyDescent="0.2">
      <c r="A110" s="821" t="s">
        <v>2985</v>
      </c>
      <c r="B110" s="822" t="s">
        <v>2986</v>
      </c>
      <c r="C110" s="822" t="s">
        <v>2549</v>
      </c>
      <c r="D110" s="822" t="s">
        <v>3123</v>
      </c>
      <c r="E110" s="822" t="s">
        <v>3124</v>
      </c>
      <c r="F110" s="831">
        <v>32</v>
      </c>
      <c r="G110" s="831">
        <v>1056</v>
      </c>
      <c r="H110" s="831">
        <v>1.103448275862069</v>
      </c>
      <c r="I110" s="831">
        <v>33</v>
      </c>
      <c r="J110" s="831">
        <v>29</v>
      </c>
      <c r="K110" s="831">
        <v>957</v>
      </c>
      <c r="L110" s="831">
        <v>1</v>
      </c>
      <c r="M110" s="831">
        <v>33</v>
      </c>
      <c r="N110" s="831">
        <v>24</v>
      </c>
      <c r="O110" s="831">
        <v>792</v>
      </c>
      <c r="P110" s="827">
        <v>0.82758620689655171</v>
      </c>
      <c r="Q110" s="832">
        <v>33</v>
      </c>
    </row>
    <row r="111" spans="1:17" ht="14.45" customHeight="1" x14ac:dyDescent="0.2">
      <c r="A111" s="821" t="s">
        <v>2985</v>
      </c>
      <c r="B111" s="822" t="s">
        <v>2986</v>
      </c>
      <c r="C111" s="822" t="s">
        <v>2549</v>
      </c>
      <c r="D111" s="822" t="s">
        <v>3125</v>
      </c>
      <c r="E111" s="822" t="s">
        <v>3126</v>
      </c>
      <c r="F111" s="831">
        <v>24</v>
      </c>
      <c r="G111" s="831">
        <v>720</v>
      </c>
      <c r="H111" s="831">
        <v>1.2</v>
      </c>
      <c r="I111" s="831">
        <v>30</v>
      </c>
      <c r="J111" s="831">
        <v>20</v>
      </c>
      <c r="K111" s="831">
        <v>600</v>
      </c>
      <c r="L111" s="831">
        <v>1</v>
      </c>
      <c r="M111" s="831">
        <v>30</v>
      </c>
      <c r="N111" s="831">
        <v>11</v>
      </c>
      <c r="O111" s="831">
        <v>330</v>
      </c>
      <c r="P111" s="827">
        <v>0.55000000000000004</v>
      </c>
      <c r="Q111" s="832">
        <v>30</v>
      </c>
    </row>
    <row r="112" spans="1:17" ht="14.45" customHeight="1" x14ac:dyDescent="0.2">
      <c r="A112" s="821" t="s">
        <v>2985</v>
      </c>
      <c r="B112" s="822" t="s">
        <v>2986</v>
      </c>
      <c r="C112" s="822" t="s">
        <v>2549</v>
      </c>
      <c r="D112" s="822" t="s">
        <v>3127</v>
      </c>
      <c r="E112" s="822" t="s">
        <v>3128</v>
      </c>
      <c r="F112" s="831">
        <v>3</v>
      </c>
      <c r="G112" s="831">
        <v>615</v>
      </c>
      <c r="H112" s="831">
        <v>3.0147058823529411</v>
      </c>
      <c r="I112" s="831">
        <v>205</v>
      </c>
      <c r="J112" s="831">
        <v>1</v>
      </c>
      <c r="K112" s="831">
        <v>204</v>
      </c>
      <c r="L112" s="831">
        <v>1</v>
      </c>
      <c r="M112" s="831">
        <v>204</v>
      </c>
      <c r="N112" s="831"/>
      <c r="O112" s="831"/>
      <c r="P112" s="827"/>
      <c r="Q112" s="832"/>
    </row>
    <row r="113" spans="1:17" ht="14.45" customHeight="1" x14ac:dyDescent="0.2">
      <c r="A113" s="821" t="s">
        <v>2985</v>
      </c>
      <c r="B113" s="822" t="s">
        <v>2986</v>
      </c>
      <c r="C113" s="822" t="s">
        <v>2549</v>
      </c>
      <c r="D113" s="822" t="s">
        <v>3129</v>
      </c>
      <c r="E113" s="822" t="s">
        <v>3130</v>
      </c>
      <c r="F113" s="831">
        <v>47</v>
      </c>
      <c r="G113" s="831">
        <v>1222</v>
      </c>
      <c r="H113" s="831">
        <v>1.3055555555555556</v>
      </c>
      <c r="I113" s="831">
        <v>26</v>
      </c>
      <c r="J113" s="831">
        <v>36</v>
      </c>
      <c r="K113" s="831">
        <v>936</v>
      </c>
      <c r="L113" s="831">
        <v>1</v>
      </c>
      <c r="M113" s="831">
        <v>26</v>
      </c>
      <c r="N113" s="831">
        <v>39</v>
      </c>
      <c r="O113" s="831">
        <v>1014</v>
      </c>
      <c r="P113" s="827">
        <v>1.0833333333333333</v>
      </c>
      <c r="Q113" s="832">
        <v>26</v>
      </c>
    </row>
    <row r="114" spans="1:17" ht="14.45" customHeight="1" x14ac:dyDescent="0.2">
      <c r="A114" s="821" t="s">
        <v>2985</v>
      </c>
      <c r="B114" s="822" t="s">
        <v>2986</v>
      </c>
      <c r="C114" s="822" t="s">
        <v>2549</v>
      </c>
      <c r="D114" s="822" t="s">
        <v>3131</v>
      </c>
      <c r="E114" s="822" t="s">
        <v>3132</v>
      </c>
      <c r="F114" s="831">
        <v>1</v>
      </c>
      <c r="G114" s="831">
        <v>84</v>
      </c>
      <c r="H114" s="831">
        <v>1</v>
      </c>
      <c r="I114" s="831">
        <v>84</v>
      </c>
      <c r="J114" s="831">
        <v>1</v>
      </c>
      <c r="K114" s="831">
        <v>84</v>
      </c>
      <c r="L114" s="831">
        <v>1</v>
      </c>
      <c r="M114" s="831">
        <v>84</v>
      </c>
      <c r="N114" s="831">
        <v>1</v>
      </c>
      <c r="O114" s="831">
        <v>84</v>
      </c>
      <c r="P114" s="827">
        <v>1</v>
      </c>
      <c r="Q114" s="832">
        <v>84</v>
      </c>
    </row>
    <row r="115" spans="1:17" ht="14.45" customHeight="1" x14ac:dyDescent="0.2">
      <c r="A115" s="821" t="s">
        <v>2985</v>
      </c>
      <c r="B115" s="822" t="s">
        <v>2986</v>
      </c>
      <c r="C115" s="822" t="s">
        <v>2549</v>
      </c>
      <c r="D115" s="822" t="s">
        <v>3133</v>
      </c>
      <c r="E115" s="822" t="s">
        <v>3134</v>
      </c>
      <c r="F115" s="831">
        <v>11</v>
      </c>
      <c r="G115" s="831">
        <v>1936</v>
      </c>
      <c r="H115" s="831">
        <v>0.91148775894538603</v>
      </c>
      <c r="I115" s="831">
        <v>176</v>
      </c>
      <c r="J115" s="831">
        <v>12</v>
      </c>
      <c r="K115" s="831">
        <v>2124</v>
      </c>
      <c r="L115" s="831">
        <v>1</v>
      </c>
      <c r="M115" s="831">
        <v>177</v>
      </c>
      <c r="N115" s="831">
        <v>15</v>
      </c>
      <c r="O115" s="831">
        <v>2670</v>
      </c>
      <c r="P115" s="827">
        <v>1.2570621468926553</v>
      </c>
      <c r="Q115" s="832">
        <v>178</v>
      </c>
    </row>
    <row r="116" spans="1:17" ht="14.45" customHeight="1" x14ac:dyDescent="0.2">
      <c r="A116" s="821" t="s">
        <v>2985</v>
      </c>
      <c r="B116" s="822" t="s">
        <v>2986</v>
      </c>
      <c r="C116" s="822" t="s">
        <v>2549</v>
      </c>
      <c r="D116" s="822" t="s">
        <v>3135</v>
      </c>
      <c r="E116" s="822" t="s">
        <v>3136</v>
      </c>
      <c r="F116" s="831">
        <v>5</v>
      </c>
      <c r="G116" s="831">
        <v>1265</v>
      </c>
      <c r="H116" s="831"/>
      <c r="I116" s="831">
        <v>253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2985</v>
      </c>
      <c r="B117" s="822" t="s">
        <v>2986</v>
      </c>
      <c r="C117" s="822" t="s">
        <v>2549</v>
      </c>
      <c r="D117" s="822" t="s">
        <v>3137</v>
      </c>
      <c r="E117" s="822" t="s">
        <v>3138</v>
      </c>
      <c r="F117" s="831">
        <v>192</v>
      </c>
      <c r="G117" s="831">
        <v>2929</v>
      </c>
      <c r="H117" s="831">
        <v>0.91075870646766166</v>
      </c>
      <c r="I117" s="831">
        <v>15.255208333333334</v>
      </c>
      <c r="J117" s="831">
        <v>201</v>
      </c>
      <c r="K117" s="831">
        <v>3216</v>
      </c>
      <c r="L117" s="831">
        <v>1</v>
      </c>
      <c r="M117" s="831">
        <v>16</v>
      </c>
      <c r="N117" s="831">
        <v>215</v>
      </c>
      <c r="O117" s="831">
        <v>3440</v>
      </c>
      <c r="P117" s="827">
        <v>1.0696517412935322</v>
      </c>
      <c r="Q117" s="832">
        <v>16</v>
      </c>
    </row>
    <row r="118" spans="1:17" ht="14.45" customHeight="1" x14ac:dyDescent="0.2">
      <c r="A118" s="821" t="s">
        <v>2985</v>
      </c>
      <c r="B118" s="822" t="s">
        <v>2986</v>
      </c>
      <c r="C118" s="822" t="s">
        <v>2549</v>
      </c>
      <c r="D118" s="822" t="s">
        <v>3139</v>
      </c>
      <c r="E118" s="822" t="s">
        <v>3140</v>
      </c>
      <c r="F118" s="831">
        <v>106</v>
      </c>
      <c r="G118" s="831">
        <v>2438</v>
      </c>
      <c r="H118" s="831">
        <v>1</v>
      </c>
      <c r="I118" s="831">
        <v>23</v>
      </c>
      <c r="J118" s="831">
        <v>106</v>
      </c>
      <c r="K118" s="831">
        <v>2438</v>
      </c>
      <c r="L118" s="831">
        <v>1</v>
      </c>
      <c r="M118" s="831">
        <v>23</v>
      </c>
      <c r="N118" s="831">
        <v>92</v>
      </c>
      <c r="O118" s="831">
        <v>2116</v>
      </c>
      <c r="P118" s="827">
        <v>0.86792452830188682</v>
      </c>
      <c r="Q118" s="832">
        <v>23</v>
      </c>
    </row>
    <row r="119" spans="1:17" ht="14.45" customHeight="1" x14ac:dyDescent="0.2">
      <c r="A119" s="821" t="s">
        <v>2985</v>
      </c>
      <c r="B119" s="822" t="s">
        <v>2986</v>
      </c>
      <c r="C119" s="822" t="s">
        <v>2549</v>
      </c>
      <c r="D119" s="822" t="s">
        <v>3141</v>
      </c>
      <c r="E119" s="822" t="s">
        <v>3142</v>
      </c>
      <c r="F119" s="831">
        <v>3</v>
      </c>
      <c r="G119" s="831">
        <v>756</v>
      </c>
      <c r="H119" s="831"/>
      <c r="I119" s="831">
        <v>252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2985</v>
      </c>
      <c r="B120" s="822" t="s">
        <v>2986</v>
      </c>
      <c r="C120" s="822" t="s">
        <v>2549</v>
      </c>
      <c r="D120" s="822" t="s">
        <v>3143</v>
      </c>
      <c r="E120" s="822" t="s">
        <v>3144</v>
      </c>
      <c r="F120" s="831">
        <v>1</v>
      </c>
      <c r="G120" s="831">
        <v>37</v>
      </c>
      <c r="H120" s="831"/>
      <c r="I120" s="831">
        <v>37</v>
      </c>
      <c r="J120" s="831"/>
      <c r="K120" s="831"/>
      <c r="L120" s="831"/>
      <c r="M120" s="831"/>
      <c r="N120" s="831">
        <v>2</v>
      </c>
      <c r="O120" s="831">
        <v>74</v>
      </c>
      <c r="P120" s="827"/>
      <c r="Q120" s="832">
        <v>37</v>
      </c>
    </row>
    <row r="121" spans="1:17" ht="14.45" customHeight="1" x14ac:dyDescent="0.2">
      <c r="A121" s="821" t="s">
        <v>2985</v>
      </c>
      <c r="B121" s="822" t="s">
        <v>2986</v>
      </c>
      <c r="C121" s="822" t="s">
        <v>2549</v>
      </c>
      <c r="D121" s="822" t="s">
        <v>3145</v>
      </c>
      <c r="E121" s="822" t="s">
        <v>3146</v>
      </c>
      <c r="F121" s="831">
        <v>2493</v>
      </c>
      <c r="G121" s="831">
        <v>57339</v>
      </c>
      <c r="H121" s="831">
        <v>1.2402985074626867</v>
      </c>
      <c r="I121" s="831">
        <v>23</v>
      </c>
      <c r="J121" s="831">
        <v>2010</v>
      </c>
      <c r="K121" s="831">
        <v>46230</v>
      </c>
      <c r="L121" s="831">
        <v>1</v>
      </c>
      <c r="M121" s="831">
        <v>23</v>
      </c>
      <c r="N121" s="831">
        <v>2138</v>
      </c>
      <c r="O121" s="831">
        <v>49174</v>
      </c>
      <c r="P121" s="827">
        <v>1.0636815920398011</v>
      </c>
      <c r="Q121" s="832">
        <v>23</v>
      </c>
    </row>
    <row r="122" spans="1:17" ht="14.45" customHeight="1" x14ac:dyDescent="0.2">
      <c r="A122" s="821" t="s">
        <v>2985</v>
      </c>
      <c r="B122" s="822" t="s">
        <v>2986</v>
      </c>
      <c r="C122" s="822" t="s">
        <v>2549</v>
      </c>
      <c r="D122" s="822" t="s">
        <v>3147</v>
      </c>
      <c r="E122" s="822" t="s">
        <v>3148</v>
      </c>
      <c r="F122" s="831">
        <v>1</v>
      </c>
      <c r="G122" s="831">
        <v>401</v>
      </c>
      <c r="H122" s="831"/>
      <c r="I122" s="831">
        <v>401</v>
      </c>
      <c r="J122" s="831"/>
      <c r="K122" s="831"/>
      <c r="L122" s="831"/>
      <c r="M122" s="831"/>
      <c r="N122" s="831">
        <v>1</v>
      </c>
      <c r="O122" s="831">
        <v>404</v>
      </c>
      <c r="P122" s="827"/>
      <c r="Q122" s="832">
        <v>404</v>
      </c>
    </row>
    <row r="123" spans="1:17" ht="14.45" customHeight="1" x14ac:dyDescent="0.2">
      <c r="A123" s="821" t="s">
        <v>2985</v>
      </c>
      <c r="B123" s="822" t="s">
        <v>2986</v>
      </c>
      <c r="C123" s="822" t="s">
        <v>2549</v>
      </c>
      <c r="D123" s="822" t="s">
        <v>3149</v>
      </c>
      <c r="E123" s="822" t="s">
        <v>3150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21</v>
      </c>
      <c r="P123" s="827"/>
      <c r="Q123" s="832">
        <v>21</v>
      </c>
    </row>
    <row r="124" spans="1:17" ht="14.45" customHeight="1" x14ac:dyDescent="0.2">
      <c r="A124" s="821" t="s">
        <v>2985</v>
      </c>
      <c r="B124" s="822" t="s">
        <v>2986</v>
      </c>
      <c r="C124" s="822" t="s">
        <v>2549</v>
      </c>
      <c r="D124" s="822" t="s">
        <v>3151</v>
      </c>
      <c r="E124" s="822" t="s">
        <v>3152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171</v>
      </c>
      <c r="P124" s="827"/>
      <c r="Q124" s="832">
        <v>171</v>
      </c>
    </row>
    <row r="125" spans="1:17" ht="14.45" customHeight="1" x14ac:dyDescent="0.2">
      <c r="A125" s="821" t="s">
        <v>2985</v>
      </c>
      <c r="B125" s="822" t="s">
        <v>2986</v>
      </c>
      <c r="C125" s="822" t="s">
        <v>2549</v>
      </c>
      <c r="D125" s="822" t="s">
        <v>3153</v>
      </c>
      <c r="E125" s="822" t="s">
        <v>3154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331</v>
      </c>
      <c r="P125" s="827"/>
      <c r="Q125" s="832">
        <v>331</v>
      </c>
    </row>
    <row r="126" spans="1:17" ht="14.45" customHeight="1" x14ac:dyDescent="0.2">
      <c r="A126" s="821" t="s">
        <v>2985</v>
      </c>
      <c r="B126" s="822" t="s">
        <v>2986</v>
      </c>
      <c r="C126" s="822" t="s">
        <v>2549</v>
      </c>
      <c r="D126" s="822" t="s">
        <v>3155</v>
      </c>
      <c r="E126" s="822" t="s">
        <v>3156</v>
      </c>
      <c r="F126" s="831">
        <v>55</v>
      </c>
      <c r="G126" s="831">
        <v>15235</v>
      </c>
      <c r="H126" s="831">
        <v>0.859375</v>
      </c>
      <c r="I126" s="831">
        <v>277</v>
      </c>
      <c r="J126" s="831">
        <v>64</v>
      </c>
      <c r="K126" s="831">
        <v>17728</v>
      </c>
      <c r="L126" s="831">
        <v>1</v>
      </c>
      <c r="M126" s="831">
        <v>277</v>
      </c>
      <c r="N126" s="831">
        <v>40</v>
      </c>
      <c r="O126" s="831">
        <v>11080</v>
      </c>
      <c r="P126" s="827">
        <v>0.625</v>
      </c>
      <c r="Q126" s="832">
        <v>277</v>
      </c>
    </row>
    <row r="127" spans="1:17" ht="14.45" customHeight="1" x14ac:dyDescent="0.2">
      <c r="A127" s="821" t="s">
        <v>2985</v>
      </c>
      <c r="B127" s="822" t="s">
        <v>2986</v>
      </c>
      <c r="C127" s="822" t="s">
        <v>2549</v>
      </c>
      <c r="D127" s="822" t="s">
        <v>3157</v>
      </c>
      <c r="E127" s="822" t="s">
        <v>3158</v>
      </c>
      <c r="F127" s="831">
        <v>94</v>
      </c>
      <c r="G127" s="831">
        <v>2726</v>
      </c>
      <c r="H127" s="831">
        <v>1.1325301204819278</v>
      </c>
      <c r="I127" s="831">
        <v>29</v>
      </c>
      <c r="J127" s="831">
        <v>83</v>
      </c>
      <c r="K127" s="831">
        <v>2407</v>
      </c>
      <c r="L127" s="831">
        <v>1</v>
      </c>
      <c r="M127" s="831">
        <v>29</v>
      </c>
      <c r="N127" s="831">
        <v>89</v>
      </c>
      <c r="O127" s="831">
        <v>2581</v>
      </c>
      <c r="P127" s="827">
        <v>1.072289156626506</v>
      </c>
      <c r="Q127" s="832">
        <v>29</v>
      </c>
    </row>
    <row r="128" spans="1:17" ht="14.45" customHeight="1" x14ac:dyDescent="0.2">
      <c r="A128" s="821" t="s">
        <v>2985</v>
      </c>
      <c r="B128" s="822" t="s">
        <v>2986</v>
      </c>
      <c r="C128" s="822" t="s">
        <v>2549</v>
      </c>
      <c r="D128" s="822" t="s">
        <v>3159</v>
      </c>
      <c r="E128" s="822" t="s">
        <v>3160</v>
      </c>
      <c r="F128" s="831">
        <v>1</v>
      </c>
      <c r="G128" s="831">
        <v>178</v>
      </c>
      <c r="H128" s="831"/>
      <c r="I128" s="831">
        <v>178</v>
      </c>
      <c r="J128" s="831"/>
      <c r="K128" s="831"/>
      <c r="L128" s="831"/>
      <c r="M128" s="831"/>
      <c r="N128" s="831">
        <v>1</v>
      </c>
      <c r="O128" s="831">
        <v>179</v>
      </c>
      <c r="P128" s="827"/>
      <c r="Q128" s="832">
        <v>179</v>
      </c>
    </row>
    <row r="129" spans="1:17" ht="14.45" customHeight="1" x14ac:dyDescent="0.2">
      <c r="A129" s="821" t="s">
        <v>2985</v>
      </c>
      <c r="B129" s="822" t="s">
        <v>2986</v>
      </c>
      <c r="C129" s="822" t="s">
        <v>2549</v>
      </c>
      <c r="D129" s="822" t="s">
        <v>3161</v>
      </c>
      <c r="E129" s="822" t="s">
        <v>3162</v>
      </c>
      <c r="F129" s="831">
        <v>1</v>
      </c>
      <c r="G129" s="831">
        <v>199</v>
      </c>
      <c r="H129" s="831">
        <v>0.4975</v>
      </c>
      <c r="I129" s="831">
        <v>199</v>
      </c>
      <c r="J129" s="831">
        <v>2</v>
      </c>
      <c r="K129" s="831">
        <v>400</v>
      </c>
      <c r="L129" s="831">
        <v>1</v>
      </c>
      <c r="M129" s="831">
        <v>200</v>
      </c>
      <c r="N129" s="831">
        <v>5</v>
      </c>
      <c r="O129" s="831">
        <v>1005</v>
      </c>
      <c r="P129" s="827">
        <v>2.5125000000000002</v>
      </c>
      <c r="Q129" s="832">
        <v>201</v>
      </c>
    </row>
    <row r="130" spans="1:17" ht="14.45" customHeight="1" x14ac:dyDescent="0.2">
      <c r="A130" s="821" t="s">
        <v>2985</v>
      </c>
      <c r="B130" s="822" t="s">
        <v>2986</v>
      </c>
      <c r="C130" s="822" t="s">
        <v>2549</v>
      </c>
      <c r="D130" s="822" t="s">
        <v>3163</v>
      </c>
      <c r="E130" s="822" t="s">
        <v>3164</v>
      </c>
      <c r="F130" s="831">
        <v>75</v>
      </c>
      <c r="G130" s="831">
        <v>1153</v>
      </c>
      <c r="H130" s="831">
        <v>2.0017361111111112</v>
      </c>
      <c r="I130" s="831">
        <v>15.373333333333333</v>
      </c>
      <c r="J130" s="831">
        <v>36</v>
      </c>
      <c r="K130" s="831">
        <v>576</v>
      </c>
      <c r="L130" s="831">
        <v>1</v>
      </c>
      <c r="M130" s="831">
        <v>16</v>
      </c>
      <c r="N130" s="831">
        <v>28</v>
      </c>
      <c r="O130" s="831">
        <v>448</v>
      </c>
      <c r="P130" s="827">
        <v>0.77777777777777779</v>
      </c>
      <c r="Q130" s="832">
        <v>16</v>
      </c>
    </row>
    <row r="131" spans="1:17" ht="14.45" customHeight="1" x14ac:dyDescent="0.2">
      <c r="A131" s="821" t="s">
        <v>2985</v>
      </c>
      <c r="B131" s="822" t="s">
        <v>2986</v>
      </c>
      <c r="C131" s="822" t="s">
        <v>2549</v>
      </c>
      <c r="D131" s="822" t="s">
        <v>3165</v>
      </c>
      <c r="E131" s="822" t="s">
        <v>3166</v>
      </c>
      <c r="F131" s="831">
        <v>315</v>
      </c>
      <c r="G131" s="831">
        <v>6067</v>
      </c>
      <c r="H131" s="831">
        <v>0.96916932907348241</v>
      </c>
      <c r="I131" s="831">
        <v>19.260317460317459</v>
      </c>
      <c r="J131" s="831">
        <v>313</v>
      </c>
      <c r="K131" s="831">
        <v>6260</v>
      </c>
      <c r="L131" s="831">
        <v>1</v>
      </c>
      <c r="M131" s="831">
        <v>20</v>
      </c>
      <c r="N131" s="831">
        <v>274</v>
      </c>
      <c r="O131" s="831">
        <v>5480</v>
      </c>
      <c r="P131" s="827">
        <v>0.87539936102236426</v>
      </c>
      <c r="Q131" s="832">
        <v>20</v>
      </c>
    </row>
    <row r="132" spans="1:17" ht="14.45" customHeight="1" x14ac:dyDescent="0.2">
      <c r="A132" s="821" t="s">
        <v>2985</v>
      </c>
      <c r="B132" s="822" t="s">
        <v>2986</v>
      </c>
      <c r="C132" s="822" t="s">
        <v>2549</v>
      </c>
      <c r="D132" s="822" t="s">
        <v>3167</v>
      </c>
      <c r="E132" s="822" t="s">
        <v>3168</v>
      </c>
      <c r="F132" s="831">
        <v>203</v>
      </c>
      <c r="G132" s="831">
        <v>4060</v>
      </c>
      <c r="H132" s="831">
        <v>1.326797385620915</v>
      </c>
      <c r="I132" s="831">
        <v>20</v>
      </c>
      <c r="J132" s="831">
        <v>153</v>
      </c>
      <c r="K132" s="831">
        <v>3060</v>
      </c>
      <c r="L132" s="831">
        <v>1</v>
      </c>
      <c r="M132" s="831">
        <v>20</v>
      </c>
      <c r="N132" s="831">
        <v>190</v>
      </c>
      <c r="O132" s="831">
        <v>3800</v>
      </c>
      <c r="P132" s="827">
        <v>1.2418300653594772</v>
      </c>
      <c r="Q132" s="832">
        <v>20</v>
      </c>
    </row>
    <row r="133" spans="1:17" ht="14.45" customHeight="1" x14ac:dyDescent="0.2">
      <c r="A133" s="821" t="s">
        <v>2985</v>
      </c>
      <c r="B133" s="822" t="s">
        <v>2986</v>
      </c>
      <c r="C133" s="822" t="s">
        <v>2549</v>
      </c>
      <c r="D133" s="822" t="s">
        <v>3169</v>
      </c>
      <c r="E133" s="822" t="s">
        <v>3170</v>
      </c>
      <c r="F133" s="831"/>
      <c r="G133" s="831"/>
      <c r="H133" s="831"/>
      <c r="I133" s="831"/>
      <c r="J133" s="831">
        <v>1</v>
      </c>
      <c r="K133" s="831">
        <v>187</v>
      </c>
      <c r="L133" s="831">
        <v>1</v>
      </c>
      <c r="M133" s="831">
        <v>187</v>
      </c>
      <c r="N133" s="831">
        <v>2</v>
      </c>
      <c r="O133" s="831">
        <v>376</v>
      </c>
      <c r="P133" s="827">
        <v>2.0106951871657754</v>
      </c>
      <c r="Q133" s="832">
        <v>188</v>
      </c>
    </row>
    <row r="134" spans="1:17" ht="14.45" customHeight="1" x14ac:dyDescent="0.2">
      <c r="A134" s="821" t="s">
        <v>2985</v>
      </c>
      <c r="B134" s="822" t="s">
        <v>2986</v>
      </c>
      <c r="C134" s="822" t="s">
        <v>2549</v>
      </c>
      <c r="D134" s="822" t="s">
        <v>3171</v>
      </c>
      <c r="E134" s="822" t="s">
        <v>3172</v>
      </c>
      <c r="F134" s="831">
        <v>154</v>
      </c>
      <c r="G134" s="831">
        <v>41272</v>
      </c>
      <c r="H134" s="831">
        <v>1.2576025351941007</v>
      </c>
      <c r="I134" s="831">
        <v>268</v>
      </c>
      <c r="J134" s="831">
        <v>122</v>
      </c>
      <c r="K134" s="831">
        <v>32818</v>
      </c>
      <c r="L134" s="831">
        <v>1</v>
      </c>
      <c r="M134" s="831">
        <v>269</v>
      </c>
      <c r="N134" s="831">
        <v>70</v>
      </c>
      <c r="O134" s="831">
        <v>18830</v>
      </c>
      <c r="P134" s="827">
        <v>0.57377049180327866</v>
      </c>
      <c r="Q134" s="832">
        <v>269</v>
      </c>
    </row>
    <row r="135" spans="1:17" ht="14.45" customHeight="1" x14ac:dyDescent="0.2">
      <c r="A135" s="821" t="s">
        <v>2985</v>
      </c>
      <c r="B135" s="822" t="s">
        <v>2986</v>
      </c>
      <c r="C135" s="822" t="s">
        <v>2549</v>
      </c>
      <c r="D135" s="822" t="s">
        <v>3173</v>
      </c>
      <c r="E135" s="822" t="s">
        <v>3174</v>
      </c>
      <c r="F135" s="831">
        <v>3</v>
      </c>
      <c r="G135" s="831">
        <v>488</v>
      </c>
      <c r="H135" s="831">
        <v>1.4969325153374233</v>
      </c>
      <c r="I135" s="831">
        <v>162.66666666666666</v>
      </c>
      <c r="J135" s="831">
        <v>2</v>
      </c>
      <c r="K135" s="831">
        <v>326</v>
      </c>
      <c r="L135" s="831">
        <v>1</v>
      </c>
      <c r="M135" s="831">
        <v>163</v>
      </c>
      <c r="N135" s="831">
        <v>7</v>
      </c>
      <c r="O135" s="831">
        <v>1148</v>
      </c>
      <c r="P135" s="827">
        <v>3.5214723926380369</v>
      </c>
      <c r="Q135" s="832">
        <v>164</v>
      </c>
    </row>
    <row r="136" spans="1:17" ht="14.45" customHeight="1" x14ac:dyDescent="0.2">
      <c r="A136" s="821" t="s">
        <v>2985</v>
      </c>
      <c r="B136" s="822" t="s">
        <v>2986</v>
      </c>
      <c r="C136" s="822" t="s">
        <v>2549</v>
      </c>
      <c r="D136" s="822" t="s">
        <v>3175</v>
      </c>
      <c r="E136" s="822" t="s">
        <v>3176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174</v>
      </c>
      <c r="P136" s="827"/>
      <c r="Q136" s="832">
        <v>174</v>
      </c>
    </row>
    <row r="137" spans="1:17" ht="14.45" customHeight="1" x14ac:dyDescent="0.2">
      <c r="A137" s="821" t="s">
        <v>2985</v>
      </c>
      <c r="B137" s="822" t="s">
        <v>2986</v>
      </c>
      <c r="C137" s="822" t="s">
        <v>2549</v>
      </c>
      <c r="D137" s="822" t="s">
        <v>3177</v>
      </c>
      <c r="E137" s="822" t="s">
        <v>3178</v>
      </c>
      <c r="F137" s="831">
        <v>2</v>
      </c>
      <c r="G137" s="831">
        <v>168</v>
      </c>
      <c r="H137" s="831">
        <v>2</v>
      </c>
      <c r="I137" s="831">
        <v>84</v>
      </c>
      <c r="J137" s="831">
        <v>1</v>
      </c>
      <c r="K137" s="831">
        <v>84</v>
      </c>
      <c r="L137" s="831">
        <v>1</v>
      </c>
      <c r="M137" s="831">
        <v>84</v>
      </c>
      <c r="N137" s="831"/>
      <c r="O137" s="831"/>
      <c r="P137" s="827"/>
      <c r="Q137" s="832"/>
    </row>
    <row r="138" spans="1:17" ht="14.45" customHeight="1" x14ac:dyDescent="0.2">
      <c r="A138" s="821" t="s">
        <v>2985</v>
      </c>
      <c r="B138" s="822" t="s">
        <v>2986</v>
      </c>
      <c r="C138" s="822" t="s">
        <v>2549</v>
      </c>
      <c r="D138" s="822" t="s">
        <v>3179</v>
      </c>
      <c r="E138" s="822" t="s">
        <v>3180</v>
      </c>
      <c r="F138" s="831">
        <v>6</v>
      </c>
      <c r="G138" s="831">
        <v>3924</v>
      </c>
      <c r="H138" s="831">
        <v>1.1981679389312978</v>
      </c>
      <c r="I138" s="831">
        <v>654</v>
      </c>
      <c r="J138" s="831">
        <v>5</v>
      </c>
      <c r="K138" s="831">
        <v>3275</v>
      </c>
      <c r="L138" s="831">
        <v>1</v>
      </c>
      <c r="M138" s="831">
        <v>655</v>
      </c>
      <c r="N138" s="831">
        <v>15</v>
      </c>
      <c r="O138" s="831">
        <v>9855</v>
      </c>
      <c r="P138" s="827">
        <v>3.0091603053435114</v>
      </c>
      <c r="Q138" s="832">
        <v>657</v>
      </c>
    </row>
    <row r="139" spans="1:17" ht="14.45" customHeight="1" x14ac:dyDescent="0.2">
      <c r="A139" s="821" t="s">
        <v>2985</v>
      </c>
      <c r="B139" s="822" t="s">
        <v>2986</v>
      </c>
      <c r="C139" s="822" t="s">
        <v>2549</v>
      </c>
      <c r="D139" s="822" t="s">
        <v>3181</v>
      </c>
      <c r="E139" s="822" t="s">
        <v>3182</v>
      </c>
      <c r="F139" s="831">
        <v>3</v>
      </c>
      <c r="G139" s="831">
        <v>235</v>
      </c>
      <c r="H139" s="831"/>
      <c r="I139" s="831">
        <v>78.333333333333329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2985</v>
      </c>
      <c r="B140" s="822" t="s">
        <v>2986</v>
      </c>
      <c r="C140" s="822" t="s">
        <v>2549</v>
      </c>
      <c r="D140" s="822" t="s">
        <v>3183</v>
      </c>
      <c r="E140" s="822" t="s">
        <v>3184</v>
      </c>
      <c r="F140" s="831">
        <v>16</v>
      </c>
      <c r="G140" s="831">
        <v>341</v>
      </c>
      <c r="H140" s="831">
        <v>0.73809523809523814</v>
      </c>
      <c r="I140" s="831">
        <v>21.3125</v>
      </c>
      <c r="J140" s="831">
        <v>21</v>
      </c>
      <c r="K140" s="831">
        <v>462</v>
      </c>
      <c r="L140" s="831">
        <v>1</v>
      </c>
      <c r="M140" s="831">
        <v>22</v>
      </c>
      <c r="N140" s="831">
        <v>12</v>
      </c>
      <c r="O140" s="831">
        <v>264</v>
      </c>
      <c r="P140" s="827">
        <v>0.5714285714285714</v>
      </c>
      <c r="Q140" s="832">
        <v>22</v>
      </c>
    </row>
    <row r="141" spans="1:17" ht="14.45" customHeight="1" x14ac:dyDescent="0.2">
      <c r="A141" s="821" t="s">
        <v>2985</v>
      </c>
      <c r="B141" s="822" t="s">
        <v>2986</v>
      </c>
      <c r="C141" s="822" t="s">
        <v>2549</v>
      </c>
      <c r="D141" s="822" t="s">
        <v>3185</v>
      </c>
      <c r="E141" s="822" t="s">
        <v>3186</v>
      </c>
      <c r="F141" s="831">
        <v>8</v>
      </c>
      <c r="G141" s="831">
        <v>8744</v>
      </c>
      <c r="H141" s="831">
        <v>1.1418124836772003</v>
      </c>
      <c r="I141" s="831">
        <v>1093</v>
      </c>
      <c r="J141" s="831">
        <v>7</v>
      </c>
      <c r="K141" s="831">
        <v>7658</v>
      </c>
      <c r="L141" s="831">
        <v>1</v>
      </c>
      <c r="M141" s="831">
        <v>1094</v>
      </c>
      <c r="N141" s="831">
        <v>15</v>
      </c>
      <c r="O141" s="831">
        <v>16425</v>
      </c>
      <c r="P141" s="827">
        <v>2.1448158788195353</v>
      </c>
      <c r="Q141" s="832">
        <v>1095</v>
      </c>
    </row>
    <row r="142" spans="1:17" ht="14.45" customHeight="1" x14ac:dyDescent="0.2">
      <c r="A142" s="821" t="s">
        <v>2985</v>
      </c>
      <c r="B142" s="822" t="s">
        <v>2986</v>
      </c>
      <c r="C142" s="822" t="s">
        <v>2549</v>
      </c>
      <c r="D142" s="822" t="s">
        <v>3187</v>
      </c>
      <c r="E142" s="822" t="s">
        <v>3188</v>
      </c>
      <c r="F142" s="831">
        <v>6</v>
      </c>
      <c r="G142" s="831">
        <v>132</v>
      </c>
      <c r="H142" s="831">
        <v>0.54545454545454541</v>
      </c>
      <c r="I142" s="831">
        <v>22</v>
      </c>
      <c r="J142" s="831">
        <v>11</v>
      </c>
      <c r="K142" s="831">
        <v>242</v>
      </c>
      <c r="L142" s="831">
        <v>1</v>
      </c>
      <c r="M142" s="831">
        <v>22</v>
      </c>
      <c r="N142" s="831">
        <v>8</v>
      </c>
      <c r="O142" s="831">
        <v>176</v>
      </c>
      <c r="P142" s="827">
        <v>0.72727272727272729</v>
      </c>
      <c r="Q142" s="832">
        <v>22</v>
      </c>
    </row>
    <row r="143" spans="1:17" ht="14.45" customHeight="1" x14ac:dyDescent="0.2">
      <c r="A143" s="821" t="s">
        <v>2985</v>
      </c>
      <c r="B143" s="822" t="s">
        <v>2986</v>
      </c>
      <c r="C143" s="822" t="s">
        <v>2549</v>
      </c>
      <c r="D143" s="822" t="s">
        <v>3189</v>
      </c>
      <c r="E143" s="822" t="s">
        <v>3190</v>
      </c>
      <c r="F143" s="831">
        <v>12</v>
      </c>
      <c r="G143" s="831">
        <v>6830</v>
      </c>
      <c r="H143" s="831">
        <v>1.3290523448141662</v>
      </c>
      <c r="I143" s="831">
        <v>569.16666666666663</v>
      </c>
      <c r="J143" s="831">
        <v>9</v>
      </c>
      <c r="K143" s="831">
        <v>5139</v>
      </c>
      <c r="L143" s="831">
        <v>1</v>
      </c>
      <c r="M143" s="831">
        <v>571</v>
      </c>
      <c r="N143" s="831">
        <v>15</v>
      </c>
      <c r="O143" s="831">
        <v>8565</v>
      </c>
      <c r="P143" s="827">
        <v>1.6666666666666667</v>
      </c>
      <c r="Q143" s="832">
        <v>571</v>
      </c>
    </row>
    <row r="144" spans="1:17" ht="14.45" customHeight="1" x14ac:dyDescent="0.2">
      <c r="A144" s="821" t="s">
        <v>2985</v>
      </c>
      <c r="B144" s="822" t="s">
        <v>2986</v>
      </c>
      <c r="C144" s="822" t="s">
        <v>2549</v>
      </c>
      <c r="D144" s="822" t="s">
        <v>3191</v>
      </c>
      <c r="E144" s="822" t="s">
        <v>3192</v>
      </c>
      <c r="F144" s="831">
        <v>2</v>
      </c>
      <c r="G144" s="831">
        <v>344</v>
      </c>
      <c r="H144" s="831"/>
      <c r="I144" s="831">
        <v>172</v>
      </c>
      <c r="J144" s="831"/>
      <c r="K144" s="831"/>
      <c r="L144" s="831"/>
      <c r="M144" s="831"/>
      <c r="N144" s="831">
        <v>2</v>
      </c>
      <c r="O144" s="831">
        <v>348</v>
      </c>
      <c r="P144" s="827"/>
      <c r="Q144" s="832">
        <v>174</v>
      </c>
    </row>
    <row r="145" spans="1:17" ht="14.45" customHeight="1" x14ac:dyDescent="0.2">
      <c r="A145" s="821" t="s">
        <v>2985</v>
      </c>
      <c r="B145" s="822" t="s">
        <v>2986</v>
      </c>
      <c r="C145" s="822" t="s">
        <v>2549</v>
      </c>
      <c r="D145" s="822" t="s">
        <v>3193</v>
      </c>
      <c r="E145" s="822" t="s">
        <v>3194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990</v>
      </c>
      <c r="P145" s="827"/>
      <c r="Q145" s="832">
        <v>495</v>
      </c>
    </row>
    <row r="146" spans="1:17" ht="14.45" customHeight="1" x14ac:dyDescent="0.2">
      <c r="A146" s="821" t="s">
        <v>2985</v>
      </c>
      <c r="B146" s="822" t="s">
        <v>2986</v>
      </c>
      <c r="C146" s="822" t="s">
        <v>2549</v>
      </c>
      <c r="D146" s="822" t="s">
        <v>3195</v>
      </c>
      <c r="E146" s="822" t="s">
        <v>3196</v>
      </c>
      <c r="F146" s="831">
        <v>9</v>
      </c>
      <c r="G146" s="831">
        <v>1727</v>
      </c>
      <c r="H146" s="831">
        <v>1.1243489583333333</v>
      </c>
      <c r="I146" s="831">
        <v>191.88888888888889</v>
      </c>
      <c r="J146" s="831">
        <v>8</v>
      </c>
      <c r="K146" s="831">
        <v>1536</v>
      </c>
      <c r="L146" s="831">
        <v>1</v>
      </c>
      <c r="M146" s="831">
        <v>192</v>
      </c>
      <c r="N146" s="831">
        <v>12</v>
      </c>
      <c r="O146" s="831">
        <v>2316</v>
      </c>
      <c r="P146" s="827">
        <v>1.5078125</v>
      </c>
      <c r="Q146" s="832">
        <v>193</v>
      </c>
    </row>
    <row r="147" spans="1:17" ht="14.45" customHeight="1" x14ac:dyDescent="0.2">
      <c r="A147" s="821" t="s">
        <v>2985</v>
      </c>
      <c r="B147" s="822" t="s">
        <v>2986</v>
      </c>
      <c r="C147" s="822" t="s">
        <v>2549</v>
      </c>
      <c r="D147" s="822" t="s">
        <v>3197</v>
      </c>
      <c r="E147" s="822" t="s">
        <v>3198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205</v>
      </c>
      <c r="P147" s="827"/>
      <c r="Q147" s="832">
        <v>205</v>
      </c>
    </row>
    <row r="148" spans="1:17" ht="14.45" customHeight="1" x14ac:dyDescent="0.2">
      <c r="A148" s="821" t="s">
        <v>2985</v>
      </c>
      <c r="B148" s="822" t="s">
        <v>2986</v>
      </c>
      <c r="C148" s="822" t="s">
        <v>2549</v>
      </c>
      <c r="D148" s="822" t="s">
        <v>3199</v>
      </c>
      <c r="E148" s="822" t="s">
        <v>3200</v>
      </c>
      <c r="F148" s="831">
        <v>6</v>
      </c>
      <c r="G148" s="831">
        <v>10146</v>
      </c>
      <c r="H148" s="831">
        <v>1.1950530035335689</v>
      </c>
      <c r="I148" s="831">
        <v>1691</v>
      </c>
      <c r="J148" s="831">
        <v>5</v>
      </c>
      <c r="K148" s="831">
        <v>8490</v>
      </c>
      <c r="L148" s="831">
        <v>1</v>
      </c>
      <c r="M148" s="831">
        <v>1698</v>
      </c>
      <c r="N148" s="831">
        <v>9</v>
      </c>
      <c r="O148" s="831">
        <v>15336</v>
      </c>
      <c r="P148" s="827">
        <v>1.8063604240282685</v>
      </c>
      <c r="Q148" s="832">
        <v>1704</v>
      </c>
    </row>
    <row r="149" spans="1:17" ht="14.45" customHeight="1" x14ac:dyDescent="0.2">
      <c r="A149" s="821" t="s">
        <v>2985</v>
      </c>
      <c r="B149" s="822" t="s">
        <v>2986</v>
      </c>
      <c r="C149" s="822" t="s">
        <v>2549</v>
      </c>
      <c r="D149" s="822" t="s">
        <v>3201</v>
      </c>
      <c r="E149" s="822" t="s">
        <v>3202</v>
      </c>
      <c r="F149" s="831">
        <v>132</v>
      </c>
      <c r="G149" s="831">
        <v>16764</v>
      </c>
      <c r="H149" s="831">
        <v>1.0731707317073171</v>
      </c>
      <c r="I149" s="831">
        <v>127</v>
      </c>
      <c r="J149" s="831">
        <v>123</v>
      </c>
      <c r="K149" s="831">
        <v>15621</v>
      </c>
      <c r="L149" s="831">
        <v>1</v>
      </c>
      <c r="M149" s="831">
        <v>127</v>
      </c>
      <c r="N149" s="831">
        <v>69</v>
      </c>
      <c r="O149" s="831">
        <v>8763</v>
      </c>
      <c r="P149" s="827">
        <v>0.56097560975609762</v>
      </c>
      <c r="Q149" s="832">
        <v>127</v>
      </c>
    </row>
    <row r="150" spans="1:17" ht="14.45" customHeight="1" x14ac:dyDescent="0.2">
      <c r="A150" s="821" t="s">
        <v>2985</v>
      </c>
      <c r="B150" s="822" t="s">
        <v>2986</v>
      </c>
      <c r="C150" s="822" t="s">
        <v>2549</v>
      </c>
      <c r="D150" s="822" t="s">
        <v>3203</v>
      </c>
      <c r="E150" s="822" t="s">
        <v>3204</v>
      </c>
      <c r="F150" s="831"/>
      <c r="G150" s="831"/>
      <c r="H150" s="831"/>
      <c r="I150" s="831"/>
      <c r="J150" s="831">
        <v>2</v>
      </c>
      <c r="K150" s="831">
        <v>620</v>
      </c>
      <c r="L150" s="831">
        <v>1</v>
      </c>
      <c r="M150" s="831">
        <v>310</v>
      </c>
      <c r="N150" s="831"/>
      <c r="O150" s="831"/>
      <c r="P150" s="827"/>
      <c r="Q150" s="832"/>
    </row>
    <row r="151" spans="1:17" ht="14.45" customHeight="1" x14ac:dyDescent="0.2">
      <c r="A151" s="821" t="s">
        <v>2985</v>
      </c>
      <c r="B151" s="822" t="s">
        <v>2986</v>
      </c>
      <c r="C151" s="822" t="s">
        <v>2549</v>
      </c>
      <c r="D151" s="822" t="s">
        <v>3205</v>
      </c>
      <c r="E151" s="822" t="s">
        <v>3206</v>
      </c>
      <c r="F151" s="831">
        <v>22</v>
      </c>
      <c r="G151" s="831">
        <v>506</v>
      </c>
      <c r="H151" s="831">
        <v>1.4666666666666666</v>
      </c>
      <c r="I151" s="831">
        <v>23</v>
      </c>
      <c r="J151" s="831">
        <v>15</v>
      </c>
      <c r="K151" s="831">
        <v>345</v>
      </c>
      <c r="L151" s="831">
        <v>1</v>
      </c>
      <c r="M151" s="831">
        <v>23</v>
      </c>
      <c r="N151" s="831">
        <v>26</v>
      </c>
      <c r="O151" s="831">
        <v>598</v>
      </c>
      <c r="P151" s="827">
        <v>1.7333333333333334</v>
      </c>
      <c r="Q151" s="832">
        <v>23</v>
      </c>
    </row>
    <row r="152" spans="1:17" ht="14.45" customHeight="1" x14ac:dyDescent="0.2">
      <c r="A152" s="821" t="s">
        <v>2985</v>
      </c>
      <c r="B152" s="822" t="s">
        <v>2986</v>
      </c>
      <c r="C152" s="822" t="s">
        <v>2549</v>
      </c>
      <c r="D152" s="822" t="s">
        <v>3207</v>
      </c>
      <c r="E152" s="822" t="s">
        <v>3208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652</v>
      </c>
      <c r="P152" s="827"/>
      <c r="Q152" s="832">
        <v>652</v>
      </c>
    </row>
    <row r="153" spans="1:17" ht="14.45" customHeight="1" x14ac:dyDescent="0.2">
      <c r="A153" s="821" t="s">
        <v>2985</v>
      </c>
      <c r="B153" s="822" t="s">
        <v>2986</v>
      </c>
      <c r="C153" s="822" t="s">
        <v>2549</v>
      </c>
      <c r="D153" s="822" t="s">
        <v>3209</v>
      </c>
      <c r="E153" s="822" t="s">
        <v>3210</v>
      </c>
      <c r="F153" s="831">
        <v>1</v>
      </c>
      <c r="G153" s="831">
        <v>444</v>
      </c>
      <c r="H153" s="831"/>
      <c r="I153" s="831">
        <v>444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2985</v>
      </c>
      <c r="B154" s="822" t="s">
        <v>2986</v>
      </c>
      <c r="C154" s="822" t="s">
        <v>2549</v>
      </c>
      <c r="D154" s="822" t="s">
        <v>3211</v>
      </c>
      <c r="E154" s="822" t="s">
        <v>3212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296</v>
      </c>
      <c r="P154" s="827"/>
      <c r="Q154" s="832">
        <v>296</v>
      </c>
    </row>
    <row r="155" spans="1:17" ht="14.45" customHeight="1" x14ac:dyDescent="0.2">
      <c r="A155" s="821" t="s">
        <v>2985</v>
      </c>
      <c r="B155" s="822" t="s">
        <v>2986</v>
      </c>
      <c r="C155" s="822" t="s">
        <v>2549</v>
      </c>
      <c r="D155" s="822" t="s">
        <v>3213</v>
      </c>
      <c r="E155" s="822" t="s">
        <v>3214</v>
      </c>
      <c r="F155" s="831">
        <v>36</v>
      </c>
      <c r="G155" s="831">
        <v>1620</v>
      </c>
      <c r="H155" s="831">
        <v>1.2413793103448276</v>
      </c>
      <c r="I155" s="831">
        <v>45</v>
      </c>
      <c r="J155" s="831">
        <v>29</v>
      </c>
      <c r="K155" s="831">
        <v>1305</v>
      </c>
      <c r="L155" s="831">
        <v>1</v>
      </c>
      <c r="M155" s="831">
        <v>45</v>
      </c>
      <c r="N155" s="831">
        <v>22</v>
      </c>
      <c r="O155" s="831">
        <v>990</v>
      </c>
      <c r="P155" s="827">
        <v>0.75862068965517238</v>
      </c>
      <c r="Q155" s="832">
        <v>45</v>
      </c>
    </row>
    <row r="156" spans="1:17" ht="14.45" customHeight="1" x14ac:dyDescent="0.2">
      <c r="A156" s="821" t="s">
        <v>2985</v>
      </c>
      <c r="B156" s="822" t="s">
        <v>2986</v>
      </c>
      <c r="C156" s="822" t="s">
        <v>2549</v>
      </c>
      <c r="D156" s="822" t="s">
        <v>3215</v>
      </c>
      <c r="E156" s="822" t="s">
        <v>3056</v>
      </c>
      <c r="F156" s="831">
        <v>6</v>
      </c>
      <c r="G156" s="831">
        <v>1122</v>
      </c>
      <c r="H156" s="831">
        <v>1.9893617021276595</v>
      </c>
      <c r="I156" s="831">
        <v>187</v>
      </c>
      <c r="J156" s="831">
        <v>3</v>
      </c>
      <c r="K156" s="831">
        <v>564</v>
      </c>
      <c r="L156" s="831">
        <v>1</v>
      </c>
      <c r="M156" s="831">
        <v>188</v>
      </c>
      <c r="N156" s="831">
        <v>10</v>
      </c>
      <c r="O156" s="831">
        <v>1880</v>
      </c>
      <c r="P156" s="827">
        <v>3.3333333333333335</v>
      </c>
      <c r="Q156" s="832">
        <v>188</v>
      </c>
    </row>
    <row r="157" spans="1:17" ht="14.45" customHeight="1" x14ac:dyDescent="0.2">
      <c r="A157" s="821" t="s">
        <v>2985</v>
      </c>
      <c r="B157" s="822" t="s">
        <v>2986</v>
      </c>
      <c r="C157" s="822" t="s">
        <v>2549</v>
      </c>
      <c r="D157" s="822" t="s">
        <v>3216</v>
      </c>
      <c r="E157" s="822" t="s">
        <v>3217</v>
      </c>
      <c r="F157" s="831">
        <v>3</v>
      </c>
      <c r="G157" s="831">
        <v>438</v>
      </c>
      <c r="H157" s="831">
        <v>1.5</v>
      </c>
      <c r="I157" s="831">
        <v>146</v>
      </c>
      <c r="J157" s="831">
        <v>2</v>
      </c>
      <c r="K157" s="831">
        <v>292</v>
      </c>
      <c r="L157" s="831">
        <v>1</v>
      </c>
      <c r="M157" s="831">
        <v>146</v>
      </c>
      <c r="N157" s="831">
        <v>4</v>
      </c>
      <c r="O157" s="831">
        <v>584</v>
      </c>
      <c r="P157" s="827">
        <v>2</v>
      </c>
      <c r="Q157" s="832">
        <v>146</v>
      </c>
    </row>
    <row r="158" spans="1:17" ht="14.45" customHeight="1" x14ac:dyDescent="0.2">
      <c r="A158" s="821" t="s">
        <v>2985</v>
      </c>
      <c r="B158" s="822" t="s">
        <v>2986</v>
      </c>
      <c r="C158" s="822" t="s">
        <v>2549</v>
      </c>
      <c r="D158" s="822" t="s">
        <v>3218</v>
      </c>
      <c r="E158" s="822" t="s">
        <v>3219</v>
      </c>
      <c r="F158" s="831">
        <v>15</v>
      </c>
      <c r="G158" s="831">
        <v>690</v>
      </c>
      <c r="H158" s="831"/>
      <c r="I158" s="831">
        <v>46</v>
      </c>
      <c r="J158" s="831"/>
      <c r="K158" s="831"/>
      <c r="L158" s="831"/>
      <c r="M158" s="831"/>
      <c r="N158" s="831">
        <v>1</v>
      </c>
      <c r="O158" s="831">
        <v>46</v>
      </c>
      <c r="P158" s="827"/>
      <c r="Q158" s="832">
        <v>46</v>
      </c>
    </row>
    <row r="159" spans="1:17" ht="14.45" customHeight="1" x14ac:dyDescent="0.2">
      <c r="A159" s="821" t="s">
        <v>2985</v>
      </c>
      <c r="B159" s="822" t="s">
        <v>2986</v>
      </c>
      <c r="C159" s="822" t="s">
        <v>2549</v>
      </c>
      <c r="D159" s="822" t="s">
        <v>3220</v>
      </c>
      <c r="E159" s="822" t="s">
        <v>3221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310</v>
      </c>
      <c r="P159" s="827"/>
      <c r="Q159" s="832">
        <v>310</v>
      </c>
    </row>
    <row r="160" spans="1:17" ht="14.45" customHeight="1" x14ac:dyDescent="0.2">
      <c r="A160" s="821" t="s">
        <v>2985</v>
      </c>
      <c r="B160" s="822" t="s">
        <v>2986</v>
      </c>
      <c r="C160" s="822" t="s">
        <v>2549</v>
      </c>
      <c r="D160" s="822" t="s">
        <v>3222</v>
      </c>
      <c r="E160" s="822" t="s">
        <v>3223</v>
      </c>
      <c r="F160" s="831">
        <v>5</v>
      </c>
      <c r="G160" s="831">
        <v>1479</v>
      </c>
      <c r="H160" s="831">
        <v>1.2491554054054055</v>
      </c>
      <c r="I160" s="831">
        <v>295.8</v>
      </c>
      <c r="J160" s="831">
        <v>4</v>
      </c>
      <c r="K160" s="831">
        <v>1184</v>
      </c>
      <c r="L160" s="831">
        <v>1</v>
      </c>
      <c r="M160" s="831">
        <v>296</v>
      </c>
      <c r="N160" s="831">
        <v>9</v>
      </c>
      <c r="O160" s="831">
        <v>2673</v>
      </c>
      <c r="P160" s="827">
        <v>2.2576013513513513</v>
      </c>
      <c r="Q160" s="832">
        <v>297</v>
      </c>
    </row>
    <row r="161" spans="1:17" ht="14.45" customHeight="1" x14ac:dyDescent="0.2">
      <c r="A161" s="821" t="s">
        <v>2985</v>
      </c>
      <c r="B161" s="822" t="s">
        <v>2986</v>
      </c>
      <c r="C161" s="822" t="s">
        <v>2549</v>
      </c>
      <c r="D161" s="822" t="s">
        <v>3224</v>
      </c>
      <c r="E161" s="822" t="s">
        <v>3225</v>
      </c>
      <c r="F161" s="831">
        <v>3</v>
      </c>
      <c r="G161" s="831">
        <v>93</v>
      </c>
      <c r="H161" s="831">
        <v>1.5</v>
      </c>
      <c r="I161" s="831">
        <v>31</v>
      </c>
      <c r="J161" s="831">
        <v>2</v>
      </c>
      <c r="K161" s="831">
        <v>62</v>
      </c>
      <c r="L161" s="831">
        <v>1</v>
      </c>
      <c r="M161" s="831">
        <v>31</v>
      </c>
      <c r="N161" s="831">
        <v>2</v>
      </c>
      <c r="O161" s="831">
        <v>64</v>
      </c>
      <c r="P161" s="827">
        <v>1.032258064516129</v>
      </c>
      <c r="Q161" s="832">
        <v>32</v>
      </c>
    </row>
    <row r="162" spans="1:17" ht="14.45" customHeight="1" x14ac:dyDescent="0.2">
      <c r="A162" s="821" t="s">
        <v>2985</v>
      </c>
      <c r="B162" s="822" t="s">
        <v>2986</v>
      </c>
      <c r="C162" s="822" t="s">
        <v>2549</v>
      </c>
      <c r="D162" s="822" t="s">
        <v>3226</v>
      </c>
      <c r="E162" s="822" t="s">
        <v>3227</v>
      </c>
      <c r="F162" s="831">
        <v>2</v>
      </c>
      <c r="G162" s="831">
        <v>1122</v>
      </c>
      <c r="H162" s="831"/>
      <c r="I162" s="831">
        <v>561</v>
      </c>
      <c r="J162" s="831"/>
      <c r="K162" s="831"/>
      <c r="L162" s="831"/>
      <c r="M162" s="831"/>
      <c r="N162" s="831">
        <v>4</v>
      </c>
      <c r="O162" s="831">
        <v>2256</v>
      </c>
      <c r="P162" s="827"/>
      <c r="Q162" s="832">
        <v>564</v>
      </c>
    </row>
    <row r="163" spans="1:17" ht="14.45" customHeight="1" x14ac:dyDescent="0.2">
      <c r="A163" s="821" t="s">
        <v>2985</v>
      </c>
      <c r="B163" s="822" t="s">
        <v>2986</v>
      </c>
      <c r="C163" s="822" t="s">
        <v>2549</v>
      </c>
      <c r="D163" s="822" t="s">
        <v>3228</v>
      </c>
      <c r="E163" s="822" t="s">
        <v>3229</v>
      </c>
      <c r="F163" s="831">
        <v>7</v>
      </c>
      <c r="G163" s="831">
        <v>1288</v>
      </c>
      <c r="H163" s="831">
        <v>2.3207207207207206</v>
      </c>
      <c r="I163" s="831">
        <v>184</v>
      </c>
      <c r="J163" s="831">
        <v>3</v>
      </c>
      <c r="K163" s="831">
        <v>555</v>
      </c>
      <c r="L163" s="831">
        <v>1</v>
      </c>
      <c r="M163" s="831">
        <v>185</v>
      </c>
      <c r="N163" s="831">
        <v>8</v>
      </c>
      <c r="O163" s="831">
        <v>1488</v>
      </c>
      <c r="P163" s="827">
        <v>2.6810810810810812</v>
      </c>
      <c r="Q163" s="832">
        <v>186</v>
      </c>
    </row>
    <row r="164" spans="1:17" ht="14.45" customHeight="1" x14ac:dyDescent="0.2">
      <c r="A164" s="821" t="s">
        <v>2985</v>
      </c>
      <c r="B164" s="822" t="s">
        <v>2986</v>
      </c>
      <c r="C164" s="822" t="s">
        <v>2549</v>
      </c>
      <c r="D164" s="822" t="s">
        <v>3230</v>
      </c>
      <c r="E164" s="822" t="s">
        <v>3231</v>
      </c>
      <c r="F164" s="831">
        <v>1</v>
      </c>
      <c r="G164" s="831">
        <v>356</v>
      </c>
      <c r="H164" s="831"/>
      <c r="I164" s="831">
        <v>356</v>
      </c>
      <c r="J164" s="831"/>
      <c r="K164" s="831"/>
      <c r="L164" s="831"/>
      <c r="M164" s="831"/>
      <c r="N164" s="831">
        <v>4</v>
      </c>
      <c r="O164" s="831">
        <v>1436</v>
      </c>
      <c r="P164" s="827"/>
      <c r="Q164" s="832">
        <v>359</v>
      </c>
    </row>
    <row r="165" spans="1:17" ht="14.45" customHeight="1" x14ac:dyDescent="0.2">
      <c r="A165" s="821" t="s">
        <v>2985</v>
      </c>
      <c r="B165" s="822" t="s">
        <v>2986</v>
      </c>
      <c r="C165" s="822" t="s">
        <v>2549</v>
      </c>
      <c r="D165" s="822" t="s">
        <v>3232</v>
      </c>
      <c r="E165" s="822" t="s">
        <v>3233</v>
      </c>
      <c r="F165" s="831">
        <v>1</v>
      </c>
      <c r="G165" s="831">
        <v>1770</v>
      </c>
      <c r="H165" s="831"/>
      <c r="I165" s="831">
        <v>1770</v>
      </c>
      <c r="J165" s="831"/>
      <c r="K165" s="831"/>
      <c r="L165" s="831"/>
      <c r="M165" s="831"/>
      <c r="N165" s="831">
        <v>1</v>
      </c>
      <c r="O165" s="831">
        <v>1779</v>
      </c>
      <c r="P165" s="827"/>
      <c r="Q165" s="832">
        <v>1779</v>
      </c>
    </row>
    <row r="166" spans="1:17" ht="14.45" customHeight="1" x14ac:dyDescent="0.2">
      <c r="A166" s="821" t="s">
        <v>2985</v>
      </c>
      <c r="B166" s="822" t="s">
        <v>2986</v>
      </c>
      <c r="C166" s="822" t="s">
        <v>2549</v>
      </c>
      <c r="D166" s="822" t="s">
        <v>3234</v>
      </c>
      <c r="E166" s="822" t="s">
        <v>3235</v>
      </c>
      <c r="F166" s="831">
        <v>1</v>
      </c>
      <c r="G166" s="831">
        <v>135</v>
      </c>
      <c r="H166" s="831"/>
      <c r="I166" s="831">
        <v>135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2985</v>
      </c>
      <c r="B167" s="822" t="s">
        <v>2986</v>
      </c>
      <c r="C167" s="822" t="s">
        <v>2549</v>
      </c>
      <c r="D167" s="822" t="s">
        <v>3236</v>
      </c>
      <c r="E167" s="822" t="s">
        <v>3237</v>
      </c>
      <c r="F167" s="831">
        <v>6</v>
      </c>
      <c r="G167" s="831">
        <v>2442</v>
      </c>
      <c r="H167" s="831">
        <v>1.9950980392156863</v>
      </c>
      <c r="I167" s="831">
        <v>407</v>
      </c>
      <c r="J167" s="831">
        <v>3</v>
      </c>
      <c r="K167" s="831">
        <v>1224</v>
      </c>
      <c r="L167" s="831">
        <v>1</v>
      </c>
      <c r="M167" s="831">
        <v>408</v>
      </c>
      <c r="N167" s="831">
        <v>7</v>
      </c>
      <c r="O167" s="831">
        <v>2863</v>
      </c>
      <c r="P167" s="827">
        <v>2.3390522875816995</v>
      </c>
      <c r="Q167" s="832">
        <v>409</v>
      </c>
    </row>
    <row r="168" spans="1:17" ht="14.45" customHeight="1" x14ac:dyDescent="0.2">
      <c r="A168" s="821" t="s">
        <v>2985</v>
      </c>
      <c r="B168" s="822" t="s">
        <v>2986</v>
      </c>
      <c r="C168" s="822" t="s">
        <v>2549</v>
      </c>
      <c r="D168" s="822" t="s">
        <v>3238</v>
      </c>
      <c r="E168" s="822" t="s">
        <v>3239</v>
      </c>
      <c r="F168" s="831"/>
      <c r="G168" s="831"/>
      <c r="H168" s="831"/>
      <c r="I168" s="831"/>
      <c r="J168" s="831">
        <v>1</v>
      </c>
      <c r="K168" s="831">
        <v>119</v>
      </c>
      <c r="L168" s="831">
        <v>1</v>
      </c>
      <c r="M168" s="831">
        <v>119</v>
      </c>
      <c r="N168" s="831"/>
      <c r="O168" s="831"/>
      <c r="P168" s="827"/>
      <c r="Q168" s="832"/>
    </row>
    <row r="169" spans="1:17" ht="14.45" customHeight="1" x14ac:dyDescent="0.2">
      <c r="A169" s="821" t="s">
        <v>2985</v>
      </c>
      <c r="B169" s="822" t="s">
        <v>2986</v>
      </c>
      <c r="C169" s="822" t="s">
        <v>2549</v>
      </c>
      <c r="D169" s="822" t="s">
        <v>3240</v>
      </c>
      <c r="E169" s="822" t="s">
        <v>3241</v>
      </c>
      <c r="F169" s="831">
        <v>1</v>
      </c>
      <c r="G169" s="831">
        <v>516</v>
      </c>
      <c r="H169" s="831"/>
      <c r="I169" s="831">
        <v>516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2985</v>
      </c>
      <c r="B170" s="822" t="s">
        <v>2986</v>
      </c>
      <c r="C170" s="822" t="s">
        <v>2549</v>
      </c>
      <c r="D170" s="822" t="s">
        <v>3242</v>
      </c>
      <c r="E170" s="822" t="s">
        <v>3243</v>
      </c>
      <c r="F170" s="831"/>
      <c r="G170" s="831"/>
      <c r="H170" s="831"/>
      <c r="I170" s="831"/>
      <c r="J170" s="831">
        <v>1</v>
      </c>
      <c r="K170" s="831">
        <v>190</v>
      </c>
      <c r="L170" s="831">
        <v>1</v>
      </c>
      <c r="M170" s="831">
        <v>190</v>
      </c>
      <c r="N170" s="831"/>
      <c r="O170" s="831"/>
      <c r="P170" s="827"/>
      <c r="Q170" s="832"/>
    </row>
    <row r="171" spans="1:17" ht="14.45" customHeight="1" x14ac:dyDescent="0.2">
      <c r="A171" s="821" t="s">
        <v>2985</v>
      </c>
      <c r="B171" s="822" t="s">
        <v>2986</v>
      </c>
      <c r="C171" s="822" t="s">
        <v>2549</v>
      </c>
      <c r="D171" s="822" t="s">
        <v>3244</v>
      </c>
      <c r="E171" s="822" t="s">
        <v>3245</v>
      </c>
      <c r="F171" s="831">
        <v>2</v>
      </c>
      <c r="G171" s="831">
        <v>590</v>
      </c>
      <c r="H171" s="831"/>
      <c r="I171" s="831">
        <v>295</v>
      </c>
      <c r="J171" s="831"/>
      <c r="K171" s="831"/>
      <c r="L171" s="831"/>
      <c r="M171" s="831"/>
      <c r="N171" s="831">
        <v>2</v>
      </c>
      <c r="O171" s="831">
        <v>594</v>
      </c>
      <c r="P171" s="827"/>
      <c r="Q171" s="832">
        <v>297</v>
      </c>
    </row>
    <row r="172" spans="1:17" ht="14.45" customHeight="1" x14ac:dyDescent="0.2">
      <c r="A172" s="821" t="s">
        <v>2985</v>
      </c>
      <c r="B172" s="822" t="s">
        <v>2986</v>
      </c>
      <c r="C172" s="822" t="s">
        <v>2549</v>
      </c>
      <c r="D172" s="822" t="s">
        <v>3246</v>
      </c>
      <c r="E172" s="822" t="s">
        <v>3247</v>
      </c>
      <c r="F172" s="831">
        <v>13</v>
      </c>
      <c r="G172" s="831">
        <v>1729</v>
      </c>
      <c r="H172" s="831"/>
      <c r="I172" s="831">
        <v>133</v>
      </c>
      <c r="J172" s="831"/>
      <c r="K172" s="831"/>
      <c r="L172" s="831"/>
      <c r="M172" s="831"/>
      <c r="N172" s="831">
        <v>5</v>
      </c>
      <c r="O172" s="831">
        <v>665</v>
      </c>
      <c r="P172" s="827"/>
      <c r="Q172" s="832">
        <v>133</v>
      </c>
    </row>
    <row r="173" spans="1:17" ht="14.45" customHeight="1" x14ac:dyDescent="0.2">
      <c r="A173" s="821" t="s">
        <v>2985</v>
      </c>
      <c r="B173" s="822" t="s">
        <v>2986</v>
      </c>
      <c r="C173" s="822" t="s">
        <v>2549</v>
      </c>
      <c r="D173" s="822" t="s">
        <v>3248</v>
      </c>
      <c r="E173" s="822" t="s">
        <v>3249</v>
      </c>
      <c r="F173" s="831">
        <v>221</v>
      </c>
      <c r="G173" s="831">
        <v>8177</v>
      </c>
      <c r="H173" s="831">
        <v>1.3558282208588956</v>
      </c>
      <c r="I173" s="831">
        <v>37</v>
      </c>
      <c r="J173" s="831">
        <v>163</v>
      </c>
      <c r="K173" s="831">
        <v>6031</v>
      </c>
      <c r="L173" s="831">
        <v>1</v>
      </c>
      <c r="M173" s="831">
        <v>37</v>
      </c>
      <c r="N173" s="831">
        <v>150</v>
      </c>
      <c r="O173" s="831">
        <v>5550</v>
      </c>
      <c r="P173" s="827">
        <v>0.92024539877300615</v>
      </c>
      <c r="Q173" s="832">
        <v>37</v>
      </c>
    </row>
    <row r="174" spans="1:17" ht="14.45" customHeight="1" x14ac:dyDescent="0.2">
      <c r="A174" s="821" t="s">
        <v>2985</v>
      </c>
      <c r="B174" s="822" t="s">
        <v>2986</v>
      </c>
      <c r="C174" s="822" t="s">
        <v>2549</v>
      </c>
      <c r="D174" s="822" t="s">
        <v>3250</v>
      </c>
      <c r="E174" s="822" t="s">
        <v>3251</v>
      </c>
      <c r="F174" s="831">
        <v>1</v>
      </c>
      <c r="G174" s="831">
        <v>254</v>
      </c>
      <c r="H174" s="831"/>
      <c r="I174" s="831">
        <v>254</v>
      </c>
      <c r="J174" s="831"/>
      <c r="K174" s="831"/>
      <c r="L174" s="831"/>
      <c r="M174" s="831"/>
      <c r="N174" s="831">
        <v>2</v>
      </c>
      <c r="O174" s="831">
        <v>510</v>
      </c>
      <c r="P174" s="827"/>
      <c r="Q174" s="832">
        <v>255</v>
      </c>
    </row>
    <row r="175" spans="1:17" ht="14.45" customHeight="1" x14ac:dyDescent="0.2">
      <c r="A175" s="821" t="s">
        <v>2985</v>
      </c>
      <c r="B175" s="822" t="s">
        <v>2986</v>
      </c>
      <c r="C175" s="822" t="s">
        <v>2549</v>
      </c>
      <c r="D175" s="822" t="s">
        <v>3252</v>
      </c>
      <c r="E175" s="822" t="s">
        <v>3253</v>
      </c>
      <c r="F175" s="831">
        <v>6</v>
      </c>
      <c r="G175" s="831">
        <v>1044</v>
      </c>
      <c r="H175" s="831">
        <v>1.4914285714285713</v>
      </c>
      <c r="I175" s="831">
        <v>174</v>
      </c>
      <c r="J175" s="831">
        <v>4</v>
      </c>
      <c r="K175" s="831">
        <v>700</v>
      </c>
      <c r="L175" s="831">
        <v>1</v>
      </c>
      <c r="M175" s="831">
        <v>175</v>
      </c>
      <c r="N175" s="831">
        <v>17</v>
      </c>
      <c r="O175" s="831">
        <v>2992</v>
      </c>
      <c r="P175" s="827">
        <v>4.274285714285714</v>
      </c>
      <c r="Q175" s="832">
        <v>176</v>
      </c>
    </row>
    <row r="176" spans="1:17" ht="14.45" customHeight="1" x14ac:dyDescent="0.2">
      <c r="A176" s="821" t="s">
        <v>2985</v>
      </c>
      <c r="B176" s="822" t="s">
        <v>2986</v>
      </c>
      <c r="C176" s="822" t="s">
        <v>2549</v>
      </c>
      <c r="D176" s="822" t="s">
        <v>3254</v>
      </c>
      <c r="E176" s="822" t="s">
        <v>3255</v>
      </c>
      <c r="F176" s="831">
        <v>86</v>
      </c>
      <c r="G176" s="831">
        <v>71810</v>
      </c>
      <c r="H176" s="831">
        <v>3.2958509271158434</v>
      </c>
      <c r="I176" s="831">
        <v>835</v>
      </c>
      <c r="J176" s="831">
        <v>26</v>
      </c>
      <c r="K176" s="831">
        <v>21788</v>
      </c>
      <c r="L176" s="831">
        <v>1</v>
      </c>
      <c r="M176" s="831">
        <v>838</v>
      </c>
      <c r="N176" s="831">
        <v>21</v>
      </c>
      <c r="O176" s="831">
        <v>17640</v>
      </c>
      <c r="P176" s="827">
        <v>0.80961997429777854</v>
      </c>
      <c r="Q176" s="832">
        <v>840</v>
      </c>
    </row>
    <row r="177" spans="1:17" ht="14.45" customHeight="1" x14ac:dyDescent="0.2">
      <c r="A177" s="821" t="s">
        <v>2985</v>
      </c>
      <c r="B177" s="822" t="s">
        <v>2986</v>
      </c>
      <c r="C177" s="822" t="s">
        <v>2549</v>
      </c>
      <c r="D177" s="822" t="s">
        <v>3256</v>
      </c>
      <c r="E177" s="822" t="s">
        <v>3257</v>
      </c>
      <c r="F177" s="831">
        <v>2608</v>
      </c>
      <c r="G177" s="831">
        <v>242544</v>
      </c>
      <c r="H177" s="831">
        <v>0.99393502278464418</v>
      </c>
      <c r="I177" s="831">
        <v>93</v>
      </c>
      <c r="J177" s="831">
        <v>2596</v>
      </c>
      <c r="K177" s="831">
        <v>244024</v>
      </c>
      <c r="L177" s="831">
        <v>1</v>
      </c>
      <c r="M177" s="831">
        <v>94</v>
      </c>
      <c r="N177" s="831">
        <v>2338</v>
      </c>
      <c r="O177" s="831">
        <v>219772</v>
      </c>
      <c r="P177" s="827">
        <v>0.90061633281972264</v>
      </c>
      <c r="Q177" s="832">
        <v>94</v>
      </c>
    </row>
    <row r="178" spans="1:17" ht="14.45" customHeight="1" x14ac:dyDescent="0.2">
      <c r="A178" s="821" t="s">
        <v>2985</v>
      </c>
      <c r="B178" s="822" t="s">
        <v>2986</v>
      </c>
      <c r="C178" s="822" t="s">
        <v>2549</v>
      </c>
      <c r="D178" s="822" t="s">
        <v>3258</v>
      </c>
      <c r="E178" s="822" t="s">
        <v>3259</v>
      </c>
      <c r="F178" s="831">
        <v>125</v>
      </c>
      <c r="G178" s="831">
        <v>117750</v>
      </c>
      <c r="H178" s="831">
        <v>1.1363636363636365</v>
      </c>
      <c r="I178" s="831">
        <v>942</v>
      </c>
      <c r="J178" s="831">
        <v>110</v>
      </c>
      <c r="K178" s="831">
        <v>103620</v>
      </c>
      <c r="L178" s="831">
        <v>1</v>
      </c>
      <c r="M178" s="831">
        <v>942</v>
      </c>
      <c r="N178" s="831">
        <v>77</v>
      </c>
      <c r="O178" s="831">
        <v>72534</v>
      </c>
      <c r="P178" s="827">
        <v>0.7</v>
      </c>
      <c r="Q178" s="832">
        <v>942</v>
      </c>
    </row>
    <row r="179" spans="1:17" ht="14.45" customHeight="1" x14ac:dyDescent="0.2">
      <c r="A179" s="821" t="s">
        <v>2985</v>
      </c>
      <c r="B179" s="822" t="s">
        <v>2986</v>
      </c>
      <c r="C179" s="822" t="s">
        <v>2549</v>
      </c>
      <c r="D179" s="822" t="s">
        <v>3260</v>
      </c>
      <c r="E179" s="822" t="s">
        <v>3261</v>
      </c>
      <c r="F179" s="831">
        <v>146</v>
      </c>
      <c r="G179" s="831">
        <v>13578</v>
      </c>
      <c r="H179" s="831">
        <v>0.94409678765123073</v>
      </c>
      <c r="I179" s="831">
        <v>93</v>
      </c>
      <c r="J179" s="831">
        <v>153</v>
      </c>
      <c r="K179" s="831">
        <v>14382</v>
      </c>
      <c r="L179" s="831">
        <v>1</v>
      </c>
      <c r="M179" s="831">
        <v>94</v>
      </c>
      <c r="N179" s="831">
        <v>148</v>
      </c>
      <c r="O179" s="831">
        <v>13912</v>
      </c>
      <c r="P179" s="827">
        <v>0.9673202614379085</v>
      </c>
      <c r="Q179" s="832">
        <v>94</v>
      </c>
    </row>
    <row r="180" spans="1:17" ht="14.45" customHeight="1" x14ac:dyDescent="0.2">
      <c r="A180" s="821" t="s">
        <v>2985</v>
      </c>
      <c r="B180" s="822" t="s">
        <v>2986</v>
      </c>
      <c r="C180" s="822" t="s">
        <v>2549</v>
      </c>
      <c r="D180" s="822" t="s">
        <v>3262</v>
      </c>
      <c r="E180" s="822" t="s">
        <v>3263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396</v>
      </c>
      <c r="P180" s="827"/>
      <c r="Q180" s="832">
        <v>396</v>
      </c>
    </row>
    <row r="181" spans="1:17" ht="14.45" customHeight="1" x14ac:dyDescent="0.2">
      <c r="A181" s="821" t="s">
        <v>2985</v>
      </c>
      <c r="B181" s="822" t="s">
        <v>2986</v>
      </c>
      <c r="C181" s="822" t="s">
        <v>2549</v>
      </c>
      <c r="D181" s="822" t="s">
        <v>3264</v>
      </c>
      <c r="E181" s="822" t="s">
        <v>3265</v>
      </c>
      <c r="F181" s="831">
        <v>23</v>
      </c>
      <c r="G181" s="831">
        <v>12259</v>
      </c>
      <c r="H181" s="831">
        <v>9.1633466135458169E-2</v>
      </c>
      <c r="I181" s="831">
        <v>533</v>
      </c>
      <c r="J181" s="831">
        <v>251</v>
      </c>
      <c r="K181" s="831">
        <v>133783</v>
      </c>
      <c r="L181" s="831">
        <v>1</v>
      </c>
      <c r="M181" s="831">
        <v>533</v>
      </c>
      <c r="N181" s="831">
        <v>10</v>
      </c>
      <c r="O181" s="831">
        <v>5340</v>
      </c>
      <c r="P181" s="827">
        <v>3.9915385362863744E-2</v>
      </c>
      <c r="Q181" s="832">
        <v>534</v>
      </c>
    </row>
    <row r="182" spans="1:17" ht="14.45" customHeight="1" x14ac:dyDescent="0.2">
      <c r="A182" s="821" t="s">
        <v>2985</v>
      </c>
      <c r="B182" s="822" t="s">
        <v>2986</v>
      </c>
      <c r="C182" s="822" t="s">
        <v>2549</v>
      </c>
      <c r="D182" s="822" t="s">
        <v>3266</v>
      </c>
      <c r="E182" s="822" t="s">
        <v>3267</v>
      </c>
      <c r="F182" s="831"/>
      <c r="G182" s="831"/>
      <c r="H182" s="831"/>
      <c r="I182" s="831"/>
      <c r="J182" s="831"/>
      <c r="K182" s="831"/>
      <c r="L182" s="831"/>
      <c r="M182" s="831"/>
      <c r="N182" s="831">
        <v>308</v>
      </c>
      <c r="O182" s="831">
        <v>238084</v>
      </c>
      <c r="P182" s="827"/>
      <c r="Q182" s="832">
        <v>773</v>
      </c>
    </row>
    <row r="183" spans="1:17" ht="14.45" customHeight="1" x14ac:dyDescent="0.2">
      <c r="A183" s="821" t="s">
        <v>2985</v>
      </c>
      <c r="B183" s="822" t="s">
        <v>3268</v>
      </c>
      <c r="C183" s="822" t="s">
        <v>2549</v>
      </c>
      <c r="D183" s="822" t="s">
        <v>3269</v>
      </c>
      <c r="E183" s="822" t="s">
        <v>3270</v>
      </c>
      <c r="F183" s="831">
        <v>596</v>
      </c>
      <c r="G183" s="831">
        <v>618648</v>
      </c>
      <c r="H183" s="831">
        <v>0.9973641063836991</v>
      </c>
      <c r="I183" s="831">
        <v>1038</v>
      </c>
      <c r="J183" s="831">
        <v>597</v>
      </c>
      <c r="K183" s="831">
        <v>620283</v>
      </c>
      <c r="L183" s="831">
        <v>1</v>
      </c>
      <c r="M183" s="831">
        <v>1039</v>
      </c>
      <c r="N183" s="831">
        <v>254</v>
      </c>
      <c r="O183" s="831">
        <v>264160</v>
      </c>
      <c r="P183" s="827">
        <v>0.42587012702266547</v>
      </c>
      <c r="Q183" s="832">
        <v>1040</v>
      </c>
    </row>
    <row r="184" spans="1:17" ht="14.45" customHeight="1" x14ac:dyDescent="0.2">
      <c r="A184" s="821" t="s">
        <v>3271</v>
      </c>
      <c r="B184" s="822" t="s">
        <v>3272</v>
      </c>
      <c r="C184" s="822" t="s">
        <v>2539</v>
      </c>
      <c r="D184" s="822" t="s">
        <v>3273</v>
      </c>
      <c r="E184" s="822" t="s">
        <v>3274</v>
      </c>
      <c r="F184" s="831">
        <v>0.04</v>
      </c>
      <c r="G184" s="831">
        <v>194.53</v>
      </c>
      <c r="H184" s="831">
        <v>1</v>
      </c>
      <c r="I184" s="831">
        <v>4863.25</v>
      </c>
      <c r="J184" s="831">
        <v>0.04</v>
      </c>
      <c r="K184" s="831">
        <v>194.53</v>
      </c>
      <c r="L184" s="831">
        <v>1</v>
      </c>
      <c r="M184" s="831">
        <v>4863.25</v>
      </c>
      <c r="N184" s="831">
        <v>0.02</v>
      </c>
      <c r="O184" s="831">
        <v>86.37</v>
      </c>
      <c r="P184" s="827">
        <v>0.44399321441422918</v>
      </c>
      <c r="Q184" s="832">
        <v>4318.5</v>
      </c>
    </row>
    <row r="185" spans="1:17" ht="14.45" customHeight="1" x14ac:dyDescent="0.2">
      <c r="A185" s="821" t="s">
        <v>3271</v>
      </c>
      <c r="B185" s="822" t="s">
        <v>3272</v>
      </c>
      <c r="C185" s="822" t="s">
        <v>2539</v>
      </c>
      <c r="D185" s="822" t="s">
        <v>3275</v>
      </c>
      <c r="E185" s="822" t="s">
        <v>3274</v>
      </c>
      <c r="F185" s="831">
        <v>0.05</v>
      </c>
      <c r="G185" s="831">
        <v>483</v>
      </c>
      <c r="H185" s="831">
        <v>1.8402103097496858</v>
      </c>
      <c r="I185" s="831">
        <v>9660</v>
      </c>
      <c r="J185" s="831">
        <v>0.03</v>
      </c>
      <c r="K185" s="831">
        <v>262.46999999999997</v>
      </c>
      <c r="L185" s="831">
        <v>1</v>
      </c>
      <c r="M185" s="831">
        <v>8749</v>
      </c>
      <c r="N185" s="831">
        <v>0.03</v>
      </c>
      <c r="O185" s="831">
        <v>252.05</v>
      </c>
      <c r="P185" s="827">
        <v>0.96030022478759491</v>
      </c>
      <c r="Q185" s="832">
        <v>8401.6666666666679</v>
      </c>
    </row>
    <row r="186" spans="1:17" ht="14.45" customHeight="1" x14ac:dyDescent="0.2">
      <c r="A186" s="821" t="s">
        <v>3271</v>
      </c>
      <c r="B186" s="822" t="s">
        <v>3272</v>
      </c>
      <c r="C186" s="822" t="s">
        <v>2539</v>
      </c>
      <c r="D186" s="822" t="s">
        <v>3276</v>
      </c>
      <c r="E186" s="822" t="s">
        <v>3274</v>
      </c>
      <c r="F186" s="831">
        <v>0.01</v>
      </c>
      <c r="G186" s="831">
        <v>49.43</v>
      </c>
      <c r="H186" s="831"/>
      <c r="I186" s="831">
        <v>4943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3271</v>
      </c>
      <c r="B187" s="822" t="s">
        <v>3272</v>
      </c>
      <c r="C187" s="822" t="s">
        <v>2539</v>
      </c>
      <c r="D187" s="822" t="s">
        <v>3277</v>
      </c>
      <c r="E187" s="822" t="s">
        <v>3278</v>
      </c>
      <c r="F187" s="831"/>
      <c r="G187" s="831"/>
      <c r="H187" s="831"/>
      <c r="I187" s="831"/>
      <c r="J187" s="831">
        <v>0.8</v>
      </c>
      <c r="K187" s="831">
        <v>413.6</v>
      </c>
      <c r="L187" s="831">
        <v>1</v>
      </c>
      <c r="M187" s="831">
        <v>517</v>
      </c>
      <c r="N187" s="831">
        <v>0.21000000000000002</v>
      </c>
      <c r="O187" s="831">
        <v>108.57000000000001</v>
      </c>
      <c r="P187" s="827">
        <v>0.26250000000000001</v>
      </c>
      <c r="Q187" s="832">
        <v>517</v>
      </c>
    </row>
    <row r="188" spans="1:17" ht="14.45" customHeight="1" x14ac:dyDescent="0.2">
      <c r="A188" s="821" t="s">
        <v>3271</v>
      </c>
      <c r="B188" s="822" t="s">
        <v>3272</v>
      </c>
      <c r="C188" s="822" t="s">
        <v>2539</v>
      </c>
      <c r="D188" s="822" t="s">
        <v>3279</v>
      </c>
      <c r="E188" s="822" t="s">
        <v>3280</v>
      </c>
      <c r="F188" s="831">
        <v>0.17</v>
      </c>
      <c r="G188" s="831">
        <v>1106.06</v>
      </c>
      <c r="H188" s="831"/>
      <c r="I188" s="831">
        <v>6506.2352941176459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3271</v>
      </c>
      <c r="B189" s="822" t="s">
        <v>3272</v>
      </c>
      <c r="C189" s="822" t="s">
        <v>2539</v>
      </c>
      <c r="D189" s="822" t="s">
        <v>3281</v>
      </c>
      <c r="E189" s="822" t="s">
        <v>3282</v>
      </c>
      <c r="F189" s="831">
        <v>0.1</v>
      </c>
      <c r="G189" s="831">
        <v>53.23</v>
      </c>
      <c r="H189" s="831"/>
      <c r="I189" s="831">
        <v>532.29999999999995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3271</v>
      </c>
      <c r="B190" s="822" t="s">
        <v>3272</v>
      </c>
      <c r="C190" s="822" t="s">
        <v>2539</v>
      </c>
      <c r="D190" s="822" t="s">
        <v>3283</v>
      </c>
      <c r="E190" s="822" t="s">
        <v>3280</v>
      </c>
      <c r="F190" s="831">
        <v>0.15000000000000002</v>
      </c>
      <c r="G190" s="831">
        <v>272.85000000000002</v>
      </c>
      <c r="H190" s="831"/>
      <c r="I190" s="831">
        <v>1818.9999999999998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3271</v>
      </c>
      <c r="B191" s="822" t="s">
        <v>3272</v>
      </c>
      <c r="C191" s="822" t="s">
        <v>2539</v>
      </c>
      <c r="D191" s="822" t="s">
        <v>3284</v>
      </c>
      <c r="E191" s="822" t="s">
        <v>3280</v>
      </c>
      <c r="F191" s="831">
        <v>0.02</v>
      </c>
      <c r="G191" s="831">
        <v>972.12</v>
      </c>
      <c r="H191" s="831"/>
      <c r="I191" s="831">
        <v>48606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3271</v>
      </c>
      <c r="B192" s="822" t="s">
        <v>3272</v>
      </c>
      <c r="C192" s="822" t="s">
        <v>2539</v>
      </c>
      <c r="D192" s="822" t="s">
        <v>3285</v>
      </c>
      <c r="E192" s="822" t="s">
        <v>3286</v>
      </c>
      <c r="F192" s="831">
        <v>0.15</v>
      </c>
      <c r="G192" s="831">
        <v>98.33</v>
      </c>
      <c r="H192" s="831"/>
      <c r="I192" s="831">
        <v>655.5333333333333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3271</v>
      </c>
      <c r="B193" s="822" t="s">
        <v>3272</v>
      </c>
      <c r="C193" s="822" t="s">
        <v>2539</v>
      </c>
      <c r="D193" s="822" t="s">
        <v>3287</v>
      </c>
      <c r="E193" s="822" t="s">
        <v>3280</v>
      </c>
      <c r="F193" s="831"/>
      <c r="G193" s="831"/>
      <c r="H193" s="831"/>
      <c r="I193" s="831"/>
      <c r="J193" s="831"/>
      <c r="K193" s="831"/>
      <c r="L193" s="831"/>
      <c r="M193" s="831"/>
      <c r="N193" s="831">
        <v>0</v>
      </c>
      <c r="O193" s="831">
        <v>13.11</v>
      </c>
      <c r="P193" s="827"/>
      <c r="Q193" s="832"/>
    </row>
    <row r="194" spans="1:17" ht="14.45" customHeight="1" x14ac:dyDescent="0.2">
      <c r="A194" s="821" t="s">
        <v>3271</v>
      </c>
      <c r="B194" s="822" t="s">
        <v>3272</v>
      </c>
      <c r="C194" s="822" t="s">
        <v>2539</v>
      </c>
      <c r="D194" s="822" t="s">
        <v>3287</v>
      </c>
      <c r="E194" s="822" t="s">
        <v>3286</v>
      </c>
      <c r="F194" s="831">
        <v>0.01</v>
      </c>
      <c r="G194" s="831">
        <v>91.78</v>
      </c>
      <c r="H194" s="831"/>
      <c r="I194" s="831">
        <v>9178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3271</v>
      </c>
      <c r="B195" s="822" t="s">
        <v>3272</v>
      </c>
      <c r="C195" s="822" t="s">
        <v>2539</v>
      </c>
      <c r="D195" s="822" t="s">
        <v>3288</v>
      </c>
      <c r="E195" s="822" t="s">
        <v>3280</v>
      </c>
      <c r="F195" s="831"/>
      <c r="G195" s="831"/>
      <c r="H195" s="831"/>
      <c r="I195" s="831"/>
      <c r="J195" s="831">
        <v>0.16</v>
      </c>
      <c r="K195" s="831">
        <v>262.31</v>
      </c>
      <c r="L195" s="831">
        <v>1</v>
      </c>
      <c r="M195" s="831">
        <v>1639.4375</v>
      </c>
      <c r="N195" s="831">
        <v>0.04</v>
      </c>
      <c r="O195" s="831">
        <v>65.58</v>
      </c>
      <c r="P195" s="827">
        <v>0.25000953070794096</v>
      </c>
      <c r="Q195" s="832">
        <v>1639.5</v>
      </c>
    </row>
    <row r="196" spans="1:17" ht="14.45" customHeight="1" x14ac:dyDescent="0.2">
      <c r="A196" s="821" t="s">
        <v>3271</v>
      </c>
      <c r="B196" s="822" t="s">
        <v>3272</v>
      </c>
      <c r="C196" s="822" t="s">
        <v>2539</v>
      </c>
      <c r="D196" s="822" t="s">
        <v>3288</v>
      </c>
      <c r="E196" s="822" t="s">
        <v>3286</v>
      </c>
      <c r="F196" s="831"/>
      <c r="G196" s="831"/>
      <c r="H196" s="831"/>
      <c r="I196" s="831"/>
      <c r="J196" s="831">
        <v>0.17</v>
      </c>
      <c r="K196" s="831">
        <v>278.71000000000004</v>
      </c>
      <c r="L196" s="831">
        <v>1</v>
      </c>
      <c r="M196" s="831">
        <v>1639.4705882352941</v>
      </c>
      <c r="N196" s="831">
        <v>0.04</v>
      </c>
      <c r="O196" s="831">
        <v>123.74000000000001</v>
      </c>
      <c r="P196" s="827">
        <v>0.44397402317821388</v>
      </c>
      <c r="Q196" s="832">
        <v>3093.5</v>
      </c>
    </row>
    <row r="197" spans="1:17" ht="14.45" customHeight="1" x14ac:dyDescent="0.2">
      <c r="A197" s="821" t="s">
        <v>3271</v>
      </c>
      <c r="B197" s="822" t="s">
        <v>3272</v>
      </c>
      <c r="C197" s="822" t="s">
        <v>2539</v>
      </c>
      <c r="D197" s="822" t="s">
        <v>3289</v>
      </c>
      <c r="E197" s="822" t="s">
        <v>3282</v>
      </c>
      <c r="F197" s="831"/>
      <c r="G197" s="831"/>
      <c r="H197" s="831"/>
      <c r="I197" s="831"/>
      <c r="J197" s="831">
        <v>0.05</v>
      </c>
      <c r="K197" s="831">
        <v>26.62</v>
      </c>
      <c r="L197" s="831">
        <v>1</v>
      </c>
      <c r="M197" s="831">
        <v>532.4</v>
      </c>
      <c r="N197" s="831">
        <v>0.08</v>
      </c>
      <c r="O197" s="831">
        <v>39.92</v>
      </c>
      <c r="P197" s="827">
        <v>1.4996243425995492</v>
      </c>
      <c r="Q197" s="832">
        <v>499</v>
      </c>
    </row>
    <row r="198" spans="1:17" ht="14.45" customHeight="1" x14ac:dyDescent="0.2">
      <c r="A198" s="821" t="s">
        <v>3271</v>
      </c>
      <c r="B198" s="822" t="s">
        <v>3272</v>
      </c>
      <c r="C198" s="822" t="s">
        <v>2539</v>
      </c>
      <c r="D198" s="822" t="s">
        <v>3289</v>
      </c>
      <c r="E198" s="822" t="s">
        <v>3286</v>
      </c>
      <c r="F198" s="831"/>
      <c r="G198" s="831"/>
      <c r="H198" s="831"/>
      <c r="I198" s="831"/>
      <c r="J198" s="831">
        <v>0.08</v>
      </c>
      <c r="K198" s="831">
        <v>39.92</v>
      </c>
      <c r="L198" s="831">
        <v>1</v>
      </c>
      <c r="M198" s="831">
        <v>499</v>
      </c>
      <c r="N198" s="831"/>
      <c r="O198" s="831"/>
      <c r="P198" s="827"/>
      <c r="Q198" s="832"/>
    </row>
    <row r="199" spans="1:17" ht="14.45" customHeight="1" x14ac:dyDescent="0.2">
      <c r="A199" s="821" t="s">
        <v>3271</v>
      </c>
      <c r="B199" s="822" t="s">
        <v>3272</v>
      </c>
      <c r="C199" s="822" t="s">
        <v>2539</v>
      </c>
      <c r="D199" s="822" t="s">
        <v>3290</v>
      </c>
      <c r="E199" s="822" t="s">
        <v>3280</v>
      </c>
      <c r="F199" s="831"/>
      <c r="G199" s="831"/>
      <c r="H199" s="831"/>
      <c r="I199" s="831"/>
      <c r="J199" s="831">
        <v>0.06</v>
      </c>
      <c r="K199" s="831">
        <v>196.56</v>
      </c>
      <c r="L199" s="831">
        <v>1</v>
      </c>
      <c r="M199" s="831">
        <v>3276</v>
      </c>
      <c r="N199" s="831"/>
      <c r="O199" s="831"/>
      <c r="P199" s="827"/>
      <c r="Q199" s="832"/>
    </row>
    <row r="200" spans="1:17" ht="14.45" customHeight="1" x14ac:dyDescent="0.2">
      <c r="A200" s="821" t="s">
        <v>3271</v>
      </c>
      <c r="B200" s="822" t="s">
        <v>3272</v>
      </c>
      <c r="C200" s="822" t="s">
        <v>2623</v>
      </c>
      <c r="D200" s="822" t="s">
        <v>3291</v>
      </c>
      <c r="E200" s="822" t="s">
        <v>3292</v>
      </c>
      <c r="F200" s="831">
        <v>1</v>
      </c>
      <c r="G200" s="831">
        <v>972.32</v>
      </c>
      <c r="H200" s="831"/>
      <c r="I200" s="831">
        <v>972.32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3271</v>
      </c>
      <c r="B201" s="822" t="s">
        <v>3272</v>
      </c>
      <c r="C201" s="822" t="s">
        <v>2623</v>
      </c>
      <c r="D201" s="822" t="s">
        <v>3293</v>
      </c>
      <c r="E201" s="822" t="s">
        <v>3294</v>
      </c>
      <c r="F201" s="831">
        <v>1</v>
      </c>
      <c r="G201" s="831">
        <v>943.25</v>
      </c>
      <c r="H201" s="831"/>
      <c r="I201" s="831">
        <v>943.25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3271</v>
      </c>
      <c r="B202" s="822" t="s">
        <v>3272</v>
      </c>
      <c r="C202" s="822" t="s">
        <v>2623</v>
      </c>
      <c r="D202" s="822" t="s">
        <v>3295</v>
      </c>
      <c r="E202" s="822" t="s">
        <v>3296</v>
      </c>
      <c r="F202" s="831">
        <v>1</v>
      </c>
      <c r="G202" s="831">
        <v>7650</v>
      </c>
      <c r="H202" s="831"/>
      <c r="I202" s="831">
        <v>7650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3271</v>
      </c>
      <c r="B203" s="822" t="s">
        <v>3272</v>
      </c>
      <c r="C203" s="822" t="s">
        <v>2623</v>
      </c>
      <c r="D203" s="822" t="s">
        <v>3297</v>
      </c>
      <c r="E203" s="822" t="s">
        <v>3298</v>
      </c>
      <c r="F203" s="831">
        <v>2</v>
      </c>
      <c r="G203" s="831">
        <v>23666.12</v>
      </c>
      <c r="H203" s="831"/>
      <c r="I203" s="831">
        <v>11833.06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3271</v>
      </c>
      <c r="B204" s="822" t="s">
        <v>3272</v>
      </c>
      <c r="C204" s="822" t="s">
        <v>2623</v>
      </c>
      <c r="D204" s="822" t="s">
        <v>3299</v>
      </c>
      <c r="E204" s="822" t="s">
        <v>3300</v>
      </c>
      <c r="F204" s="831">
        <v>1</v>
      </c>
      <c r="G204" s="831">
        <v>831.16</v>
      </c>
      <c r="H204" s="831"/>
      <c r="I204" s="831">
        <v>831.16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3271</v>
      </c>
      <c r="B205" s="822" t="s">
        <v>3272</v>
      </c>
      <c r="C205" s="822" t="s">
        <v>2623</v>
      </c>
      <c r="D205" s="822" t="s">
        <v>3301</v>
      </c>
      <c r="E205" s="822" t="s">
        <v>3302</v>
      </c>
      <c r="F205" s="831">
        <v>1</v>
      </c>
      <c r="G205" s="831">
        <v>1086.17</v>
      </c>
      <c r="H205" s="831"/>
      <c r="I205" s="831">
        <v>1086.17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3271</v>
      </c>
      <c r="B206" s="822" t="s">
        <v>3272</v>
      </c>
      <c r="C206" s="822" t="s">
        <v>2623</v>
      </c>
      <c r="D206" s="822" t="s">
        <v>3303</v>
      </c>
      <c r="E206" s="822" t="s">
        <v>3304</v>
      </c>
      <c r="F206" s="831">
        <v>1</v>
      </c>
      <c r="G206" s="831">
        <v>16831.689999999999</v>
      </c>
      <c r="H206" s="831"/>
      <c r="I206" s="831">
        <v>16831.689999999999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3271</v>
      </c>
      <c r="B207" s="822" t="s">
        <v>3272</v>
      </c>
      <c r="C207" s="822" t="s">
        <v>2623</v>
      </c>
      <c r="D207" s="822" t="s">
        <v>3305</v>
      </c>
      <c r="E207" s="822" t="s">
        <v>3306</v>
      </c>
      <c r="F207" s="831">
        <v>1</v>
      </c>
      <c r="G207" s="831">
        <v>4066.69</v>
      </c>
      <c r="H207" s="831"/>
      <c r="I207" s="831">
        <v>4066.69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3271</v>
      </c>
      <c r="B208" s="822" t="s">
        <v>3272</v>
      </c>
      <c r="C208" s="822" t="s">
        <v>2549</v>
      </c>
      <c r="D208" s="822" t="s">
        <v>3307</v>
      </c>
      <c r="E208" s="822" t="s">
        <v>3308</v>
      </c>
      <c r="F208" s="831">
        <v>31</v>
      </c>
      <c r="G208" s="831">
        <v>6944</v>
      </c>
      <c r="H208" s="831">
        <v>0.90771241830065363</v>
      </c>
      <c r="I208" s="831">
        <v>224</v>
      </c>
      <c r="J208" s="831">
        <v>34</v>
      </c>
      <c r="K208" s="831">
        <v>7650</v>
      </c>
      <c r="L208" s="831">
        <v>1</v>
      </c>
      <c r="M208" s="831">
        <v>225</v>
      </c>
      <c r="N208" s="831">
        <v>24</v>
      </c>
      <c r="O208" s="831">
        <v>5424</v>
      </c>
      <c r="P208" s="827">
        <v>0.70901960784313722</v>
      </c>
      <c r="Q208" s="832">
        <v>226</v>
      </c>
    </row>
    <row r="209" spans="1:17" ht="14.45" customHeight="1" x14ac:dyDescent="0.2">
      <c r="A209" s="821" t="s">
        <v>3271</v>
      </c>
      <c r="B209" s="822" t="s">
        <v>3272</v>
      </c>
      <c r="C209" s="822" t="s">
        <v>2549</v>
      </c>
      <c r="D209" s="822" t="s">
        <v>3309</v>
      </c>
      <c r="E209" s="822" t="s">
        <v>3310</v>
      </c>
      <c r="F209" s="831">
        <v>41</v>
      </c>
      <c r="G209" s="831">
        <v>9266</v>
      </c>
      <c r="H209" s="831">
        <v>1.7008076358296622</v>
      </c>
      <c r="I209" s="831">
        <v>226</v>
      </c>
      <c r="J209" s="831">
        <v>24</v>
      </c>
      <c r="K209" s="831">
        <v>5448</v>
      </c>
      <c r="L209" s="831">
        <v>1</v>
      </c>
      <c r="M209" s="831">
        <v>227</v>
      </c>
      <c r="N209" s="831">
        <v>18</v>
      </c>
      <c r="O209" s="831">
        <v>4104</v>
      </c>
      <c r="P209" s="827">
        <v>0.75330396475770922</v>
      </c>
      <c r="Q209" s="832">
        <v>228</v>
      </c>
    </row>
    <row r="210" spans="1:17" ht="14.45" customHeight="1" x14ac:dyDescent="0.2">
      <c r="A210" s="821" t="s">
        <v>3271</v>
      </c>
      <c r="B210" s="822" t="s">
        <v>3272</v>
      </c>
      <c r="C210" s="822" t="s">
        <v>2549</v>
      </c>
      <c r="D210" s="822" t="s">
        <v>3311</v>
      </c>
      <c r="E210" s="822" t="s">
        <v>3312</v>
      </c>
      <c r="F210" s="831"/>
      <c r="G210" s="831"/>
      <c r="H210" s="831"/>
      <c r="I210" s="831"/>
      <c r="J210" s="831">
        <v>2</v>
      </c>
      <c r="K210" s="831">
        <v>1258</v>
      </c>
      <c r="L210" s="831">
        <v>1</v>
      </c>
      <c r="M210" s="831">
        <v>629</v>
      </c>
      <c r="N210" s="831">
        <v>1</v>
      </c>
      <c r="O210" s="831">
        <v>631</v>
      </c>
      <c r="P210" s="827">
        <v>0.50158982511923689</v>
      </c>
      <c r="Q210" s="832">
        <v>631</v>
      </c>
    </row>
    <row r="211" spans="1:17" ht="14.45" customHeight="1" x14ac:dyDescent="0.2">
      <c r="A211" s="821" t="s">
        <v>3271</v>
      </c>
      <c r="B211" s="822" t="s">
        <v>3272</v>
      </c>
      <c r="C211" s="822" t="s">
        <v>2549</v>
      </c>
      <c r="D211" s="822" t="s">
        <v>3313</v>
      </c>
      <c r="E211" s="822" t="s">
        <v>3314</v>
      </c>
      <c r="F211" s="831">
        <v>4</v>
      </c>
      <c r="G211" s="831">
        <v>1844</v>
      </c>
      <c r="H211" s="831">
        <v>0.99783549783549785</v>
      </c>
      <c r="I211" s="831">
        <v>461</v>
      </c>
      <c r="J211" s="831">
        <v>4</v>
      </c>
      <c r="K211" s="831">
        <v>1848</v>
      </c>
      <c r="L211" s="831">
        <v>1</v>
      </c>
      <c r="M211" s="831">
        <v>462</v>
      </c>
      <c r="N211" s="831">
        <v>4</v>
      </c>
      <c r="O211" s="831">
        <v>1856</v>
      </c>
      <c r="P211" s="827">
        <v>1.0043290043290043</v>
      </c>
      <c r="Q211" s="832">
        <v>464</v>
      </c>
    </row>
    <row r="212" spans="1:17" ht="14.45" customHeight="1" x14ac:dyDescent="0.2">
      <c r="A212" s="821" t="s">
        <v>3271</v>
      </c>
      <c r="B212" s="822" t="s">
        <v>3272</v>
      </c>
      <c r="C212" s="822" t="s">
        <v>2549</v>
      </c>
      <c r="D212" s="822" t="s">
        <v>3315</v>
      </c>
      <c r="E212" s="822" t="s">
        <v>3316</v>
      </c>
      <c r="F212" s="831">
        <v>1</v>
      </c>
      <c r="G212" s="831">
        <v>1577</v>
      </c>
      <c r="H212" s="831"/>
      <c r="I212" s="831">
        <v>1577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3271</v>
      </c>
      <c r="B213" s="822" t="s">
        <v>3272</v>
      </c>
      <c r="C213" s="822" t="s">
        <v>2549</v>
      </c>
      <c r="D213" s="822" t="s">
        <v>3317</v>
      </c>
      <c r="E213" s="822" t="s">
        <v>3318</v>
      </c>
      <c r="F213" s="831"/>
      <c r="G213" s="831"/>
      <c r="H213" s="831"/>
      <c r="I213" s="831"/>
      <c r="J213" s="831"/>
      <c r="K213" s="831"/>
      <c r="L213" s="831"/>
      <c r="M213" s="831"/>
      <c r="N213" s="831">
        <v>2</v>
      </c>
      <c r="O213" s="831">
        <v>698</v>
      </c>
      <c r="P213" s="827"/>
      <c r="Q213" s="832">
        <v>349</v>
      </c>
    </row>
    <row r="214" spans="1:17" ht="14.45" customHeight="1" x14ac:dyDescent="0.2">
      <c r="A214" s="821" t="s">
        <v>3271</v>
      </c>
      <c r="B214" s="822" t="s">
        <v>3272</v>
      </c>
      <c r="C214" s="822" t="s">
        <v>2549</v>
      </c>
      <c r="D214" s="822" t="s">
        <v>3319</v>
      </c>
      <c r="E214" s="822" t="s">
        <v>3320</v>
      </c>
      <c r="F214" s="831"/>
      <c r="G214" s="831"/>
      <c r="H214" s="831"/>
      <c r="I214" s="831"/>
      <c r="J214" s="831">
        <v>1</v>
      </c>
      <c r="K214" s="831">
        <v>877</v>
      </c>
      <c r="L214" s="831">
        <v>1</v>
      </c>
      <c r="M214" s="831">
        <v>877</v>
      </c>
      <c r="N214" s="831"/>
      <c r="O214" s="831"/>
      <c r="P214" s="827"/>
      <c r="Q214" s="832"/>
    </row>
    <row r="215" spans="1:17" ht="14.45" customHeight="1" x14ac:dyDescent="0.2">
      <c r="A215" s="821" t="s">
        <v>3271</v>
      </c>
      <c r="B215" s="822" t="s">
        <v>3272</v>
      </c>
      <c r="C215" s="822" t="s">
        <v>2549</v>
      </c>
      <c r="D215" s="822" t="s">
        <v>3321</v>
      </c>
      <c r="E215" s="822" t="s">
        <v>3322</v>
      </c>
      <c r="F215" s="831">
        <v>34</v>
      </c>
      <c r="G215" s="831">
        <v>175362</v>
      </c>
      <c r="H215" s="831">
        <v>1.0294459511817124</v>
      </c>
      <c r="I215" s="831">
        <v>5157.7058823529414</v>
      </c>
      <c r="J215" s="831">
        <v>33</v>
      </c>
      <c r="K215" s="831">
        <v>170346</v>
      </c>
      <c r="L215" s="831">
        <v>1</v>
      </c>
      <c r="M215" s="831">
        <v>5162</v>
      </c>
      <c r="N215" s="831">
        <v>16</v>
      </c>
      <c r="O215" s="831">
        <v>82656</v>
      </c>
      <c r="P215" s="827">
        <v>0.48522419076467893</v>
      </c>
      <c r="Q215" s="832">
        <v>5166</v>
      </c>
    </row>
    <row r="216" spans="1:17" ht="14.45" customHeight="1" x14ac:dyDescent="0.2">
      <c r="A216" s="821" t="s">
        <v>3271</v>
      </c>
      <c r="B216" s="822" t="s">
        <v>3272</v>
      </c>
      <c r="C216" s="822" t="s">
        <v>2549</v>
      </c>
      <c r="D216" s="822" t="s">
        <v>3323</v>
      </c>
      <c r="E216" s="822" t="s">
        <v>3324</v>
      </c>
      <c r="F216" s="831">
        <v>4</v>
      </c>
      <c r="G216" s="831">
        <v>22484</v>
      </c>
      <c r="H216" s="831">
        <v>0.99911126910771419</v>
      </c>
      <c r="I216" s="831">
        <v>5621</v>
      </c>
      <c r="J216" s="831">
        <v>4</v>
      </c>
      <c r="K216" s="831">
        <v>22504</v>
      </c>
      <c r="L216" s="831">
        <v>1</v>
      </c>
      <c r="M216" s="831">
        <v>5626</v>
      </c>
      <c r="N216" s="831">
        <v>2</v>
      </c>
      <c r="O216" s="831">
        <v>11260</v>
      </c>
      <c r="P216" s="827">
        <v>0.50035549235691434</v>
      </c>
      <c r="Q216" s="832">
        <v>5630</v>
      </c>
    </row>
    <row r="217" spans="1:17" ht="14.45" customHeight="1" x14ac:dyDescent="0.2">
      <c r="A217" s="821" t="s">
        <v>3271</v>
      </c>
      <c r="B217" s="822" t="s">
        <v>3272</v>
      </c>
      <c r="C217" s="822" t="s">
        <v>2549</v>
      </c>
      <c r="D217" s="822" t="s">
        <v>3325</v>
      </c>
      <c r="E217" s="822" t="s">
        <v>3326</v>
      </c>
      <c r="F217" s="831">
        <v>282</v>
      </c>
      <c r="G217" s="831">
        <v>50196</v>
      </c>
      <c r="H217" s="831">
        <v>1.3951471691820228</v>
      </c>
      <c r="I217" s="831">
        <v>178</v>
      </c>
      <c r="J217" s="831">
        <v>201</v>
      </c>
      <c r="K217" s="831">
        <v>35979</v>
      </c>
      <c r="L217" s="831">
        <v>1</v>
      </c>
      <c r="M217" s="831">
        <v>179</v>
      </c>
      <c r="N217" s="831">
        <v>234</v>
      </c>
      <c r="O217" s="831">
        <v>42120</v>
      </c>
      <c r="P217" s="827">
        <v>1.1706828983573752</v>
      </c>
      <c r="Q217" s="832">
        <v>180</v>
      </c>
    </row>
    <row r="218" spans="1:17" ht="14.45" customHeight="1" x14ac:dyDescent="0.2">
      <c r="A218" s="821" t="s">
        <v>3271</v>
      </c>
      <c r="B218" s="822" t="s">
        <v>3272</v>
      </c>
      <c r="C218" s="822" t="s">
        <v>2549</v>
      </c>
      <c r="D218" s="822" t="s">
        <v>3327</v>
      </c>
      <c r="E218" s="822" t="s">
        <v>3328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2056</v>
      </c>
      <c r="P218" s="827"/>
      <c r="Q218" s="832">
        <v>2056</v>
      </c>
    </row>
    <row r="219" spans="1:17" ht="14.45" customHeight="1" x14ac:dyDescent="0.2">
      <c r="A219" s="821" t="s">
        <v>3271</v>
      </c>
      <c r="B219" s="822" t="s">
        <v>3272</v>
      </c>
      <c r="C219" s="822" t="s">
        <v>2549</v>
      </c>
      <c r="D219" s="822" t="s">
        <v>3329</v>
      </c>
      <c r="E219" s="822" t="s">
        <v>3330</v>
      </c>
      <c r="F219" s="831"/>
      <c r="G219" s="831"/>
      <c r="H219" s="831"/>
      <c r="I219" s="831"/>
      <c r="J219" s="831"/>
      <c r="K219" s="831"/>
      <c r="L219" s="831"/>
      <c r="M219" s="831"/>
      <c r="N219" s="831">
        <v>2</v>
      </c>
      <c r="O219" s="831">
        <v>698</v>
      </c>
      <c r="P219" s="827"/>
      <c r="Q219" s="832">
        <v>349</v>
      </c>
    </row>
    <row r="220" spans="1:17" ht="14.45" customHeight="1" x14ac:dyDescent="0.2">
      <c r="A220" s="821" t="s">
        <v>3271</v>
      </c>
      <c r="B220" s="822" t="s">
        <v>3272</v>
      </c>
      <c r="C220" s="822" t="s">
        <v>2549</v>
      </c>
      <c r="D220" s="822" t="s">
        <v>3331</v>
      </c>
      <c r="E220" s="822" t="s">
        <v>3332</v>
      </c>
      <c r="F220" s="831">
        <v>20</v>
      </c>
      <c r="G220" s="831">
        <v>54740</v>
      </c>
      <c r="H220" s="831">
        <v>1.1098945660989457</v>
      </c>
      <c r="I220" s="831">
        <v>2737</v>
      </c>
      <c r="J220" s="831">
        <v>18</v>
      </c>
      <c r="K220" s="831">
        <v>49320</v>
      </c>
      <c r="L220" s="831">
        <v>1</v>
      </c>
      <c r="M220" s="831">
        <v>2740</v>
      </c>
      <c r="N220" s="831">
        <v>11</v>
      </c>
      <c r="O220" s="831">
        <v>30162</v>
      </c>
      <c r="P220" s="827">
        <v>0.61155717761557182</v>
      </c>
      <c r="Q220" s="832">
        <v>2742</v>
      </c>
    </row>
    <row r="221" spans="1:17" ht="14.45" customHeight="1" x14ac:dyDescent="0.2">
      <c r="A221" s="821" t="s">
        <v>3271</v>
      </c>
      <c r="B221" s="822" t="s">
        <v>3272</v>
      </c>
      <c r="C221" s="822" t="s">
        <v>2549</v>
      </c>
      <c r="D221" s="822" t="s">
        <v>3333</v>
      </c>
      <c r="E221" s="822" t="s">
        <v>3334</v>
      </c>
      <c r="F221" s="831">
        <v>2</v>
      </c>
      <c r="G221" s="831">
        <v>10540</v>
      </c>
      <c r="H221" s="831">
        <v>0.66616104158766276</v>
      </c>
      <c r="I221" s="831">
        <v>5270</v>
      </c>
      <c r="J221" s="831">
        <v>3</v>
      </c>
      <c r="K221" s="831">
        <v>15822</v>
      </c>
      <c r="L221" s="831">
        <v>1</v>
      </c>
      <c r="M221" s="831">
        <v>5274</v>
      </c>
      <c r="N221" s="831">
        <v>5</v>
      </c>
      <c r="O221" s="831">
        <v>26390</v>
      </c>
      <c r="P221" s="827">
        <v>1.6679307293641765</v>
      </c>
      <c r="Q221" s="832">
        <v>5278</v>
      </c>
    </row>
    <row r="222" spans="1:17" ht="14.45" customHeight="1" x14ac:dyDescent="0.2">
      <c r="A222" s="821" t="s">
        <v>3271</v>
      </c>
      <c r="B222" s="822" t="s">
        <v>3272</v>
      </c>
      <c r="C222" s="822" t="s">
        <v>2549</v>
      </c>
      <c r="D222" s="822" t="s">
        <v>3335</v>
      </c>
      <c r="E222" s="822" t="s">
        <v>3336</v>
      </c>
      <c r="F222" s="831">
        <v>5</v>
      </c>
      <c r="G222" s="831">
        <v>3375</v>
      </c>
      <c r="H222" s="831">
        <v>4.9778761061946906</v>
      </c>
      <c r="I222" s="831">
        <v>675</v>
      </c>
      <c r="J222" s="831">
        <v>1</v>
      </c>
      <c r="K222" s="831">
        <v>678</v>
      </c>
      <c r="L222" s="831">
        <v>1</v>
      </c>
      <c r="M222" s="831">
        <v>678</v>
      </c>
      <c r="N222" s="831">
        <v>1</v>
      </c>
      <c r="O222" s="831">
        <v>680</v>
      </c>
      <c r="P222" s="827">
        <v>1.0029498525073746</v>
      </c>
      <c r="Q222" s="832">
        <v>680</v>
      </c>
    </row>
    <row r="223" spans="1:17" ht="14.45" customHeight="1" x14ac:dyDescent="0.2">
      <c r="A223" s="821" t="s">
        <v>3271</v>
      </c>
      <c r="B223" s="822" t="s">
        <v>3272</v>
      </c>
      <c r="C223" s="822" t="s">
        <v>2549</v>
      </c>
      <c r="D223" s="822" t="s">
        <v>3337</v>
      </c>
      <c r="E223" s="822" t="s">
        <v>3338</v>
      </c>
      <c r="F223" s="831">
        <v>4</v>
      </c>
      <c r="G223" s="831">
        <v>2276</v>
      </c>
      <c r="H223" s="831">
        <v>0.99649737302977237</v>
      </c>
      <c r="I223" s="831">
        <v>569</v>
      </c>
      <c r="J223" s="831">
        <v>4</v>
      </c>
      <c r="K223" s="831">
        <v>2284</v>
      </c>
      <c r="L223" s="831">
        <v>1</v>
      </c>
      <c r="M223" s="831">
        <v>571</v>
      </c>
      <c r="N223" s="831">
        <v>4</v>
      </c>
      <c r="O223" s="831">
        <v>2292</v>
      </c>
      <c r="P223" s="827">
        <v>1.0035026269702276</v>
      </c>
      <c r="Q223" s="832">
        <v>573</v>
      </c>
    </row>
    <row r="224" spans="1:17" ht="14.45" customHeight="1" x14ac:dyDescent="0.2">
      <c r="A224" s="821" t="s">
        <v>3271</v>
      </c>
      <c r="B224" s="822" t="s">
        <v>3272</v>
      </c>
      <c r="C224" s="822" t="s">
        <v>2549</v>
      </c>
      <c r="D224" s="822" t="s">
        <v>3339</v>
      </c>
      <c r="E224" s="822" t="s">
        <v>3340</v>
      </c>
      <c r="F224" s="831">
        <v>1</v>
      </c>
      <c r="G224" s="831">
        <v>155</v>
      </c>
      <c r="H224" s="831">
        <v>0.99358974358974361</v>
      </c>
      <c r="I224" s="831">
        <v>155</v>
      </c>
      <c r="J224" s="831">
        <v>1</v>
      </c>
      <c r="K224" s="831">
        <v>156</v>
      </c>
      <c r="L224" s="831">
        <v>1</v>
      </c>
      <c r="M224" s="831">
        <v>156</v>
      </c>
      <c r="N224" s="831">
        <v>1</v>
      </c>
      <c r="O224" s="831">
        <v>157</v>
      </c>
      <c r="P224" s="827">
        <v>1.0064102564102564</v>
      </c>
      <c r="Q224" s="832">
        <v>157</v>
      </c>
    </row>
    <row r="225" spans="1:17" ht="14.45" customHeight="1" x14ac:dyDescent="0.2">
      <c r="A225" s="821" t="s">
        <v>3271</v>
      </c>
      <c r="B225" s="822" t="s">
        <v>3272</v>
      </c>
      <c r="C225" s="822" t="s">
        <v>2549</v>
      </c>
      <c r="D225" s="822" t="s">
        <v>3341</v>
      </c>
      <c r="E225" s="822" t="s">
        <v>3342</v>
      </c>
      <c r="F225" s="831">
        <v>3</v>
      </c>
      <c r="G225" s="831">
        <v>615</v>
      </c>
      <c r="H225" s="831"/>
      <c r="I225" s="831">
        <v>205</v>
      </c>
      <c r="J225" s="831"/>
      <c r="K225" s="831"/>
      <c r="L225" s="831"/>
      <c r="M225" s="831"/>
      <c r="N225" s="831">
        <v>4</v>
      </c>
      <c r="O225" s="831">
        <v>832</v>
      </c>
      <c r="P225" s="827"/>
      <c r="Q225" s="832">
        <v>208</v>
      </c>
    </row>
    <row r="226" spans="1:17" ht="14.45" customHeight="1" x14ac:dyDescent="0.2">
      <c r="A226" s="821" t="s">
        <v>3271</v>
      </c>
      <c r="B226" s="822" t="s">
        <v>3272</v>
      </c>
      <c r="C226" s="822" t="s">
        <v>2549</v>
      </c>
      <c r="D226" s="822" t="s">
        <v>3343</v>
      </c>
      <c r="E226" s="822" t="s">
        <v>3344</v>
      </c>
      <c r="F226" s="831"/>
      <c r="G226" s="831"/>
      <c r="H226" s="831"/>
      <c r="I226" s="831"/>
      <c r="J226" s="831">
        <v>5</v>
      </c>
      <c r="K226" s="831">
        <v>2140</v>
      </c>
      <c r="L226" s="831">
        <v>1</v>
      </c>
      <c r="M226" s="831">
        <v>428</v>
      </c>
      <c r="N226" s="831">
        <v>2</v>
      </c>
      <c r="O226" s="831">
        <v>860</v>
      </c>
      <c r="P226" s="827">
        <v>0.40186915887850466</v>
      </c>
      <c r="Q226" s="832">
        <v>430</v>
      </c>
    </row>
    <row r="227" spans="1:17" ht="14.45" customHeight="1" x14ac:dyDescent="0.2">
      <c r="A227" s="821" t="s">
        <v>3271</v>
      </c>
      <c r="B227" s="822" t="s">
        <v>3272</v>
      </c>
      <c r="C227" s="822" t="s">
        <v>2549</v>
      </c>
      <c r="D227" s="822" t="s">
        <v>3345</v>
      </c>
      <c r="E227" s="822" t="s">
        <v>3346</v>
      </c>
      <c r="F227" s="831">
        <v>2</v>
      </c>
      <c r="G227" s="831">
        <v>326</v>
      </c>
      <c r="H227" s="831"/>
      <c r="I227" s="831">
        <v>163</v>
      </c>
      <c r="J227" s="831"/>
      <c r="K227" s="831"/>
      <c r="L227" s="831"/>
      <c r="M227" s="831"/>
      <c r="N227" s="831">
        <v>1</v>
      </c>
      <c r="O227" s="831">
        <v>165</v>
      </c>
      <c r="P227" s="827"/>
      <c r="Q227" s="832">
        <v>165</v>
      </c>
    </row>
    <row r="228" spans="1:17" ht="14.45" customHeight="1" x14ac:dyDescent="0.2">
      <c r="A228" s="821" t="s">
        <v>3271</v>
      </c>
      <c r="B228" s="822" t="s">
        <v>3272</v>
      </c>
      <c r="C228" s="822" t="s">
        <v>2549</v>
      </c>
      <c r="D228" s="822" t="s">
        <v>3347</v>
      </c>
      <c r="E228" s="822" t="s">
        <v>3348</v>
      </c>
      <c r="F228" s="831">
        <v>2</v>
      </c>
      <c r="G228" s="831">
        <v>4312</v>
      </c>
      <c r="H228" s="831"/>
      <c r="I228" s="831">
        <v>2156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3271</v>
      </c>
      <c r="B229" s="822" t="s">
        <v>3272</v>
      </c>
      <c r="C229" s="822" t="s">
        <v>2549</v>
      </c>
      <c r="D229" s="822" t="s">
        <v>3349</v>
      </c>
      <c r="E229" s="822" t="s">
        <v>3350</v>
      </c>
      <c r="F229" s="831">
        <v>9</v>
      </c>
      <c r="G229" s="831">
        <v>8415</v>
      </c>
      <c r="H229" s="831">
        <v>2.2428038379530917</v>
      </c>
      <c r="I229" s="831">
        <v>935</v>
      </c>
      <c r="J229" s="831">
        <v>4</v>
      </c>
      <c r="K229" s="831">
        <v>3752</v>
      </c>
      <c r="L229" s="831">
        <v>1</v>
      </c>
      <c r="M229" s="831">
        <v>938</v>
      </c>
      <c r="N229" s="831">
        <v>1</v>
      </c>
      <c r="O229" s="831">
        <v>941</v>
      </c>
      <c r="P229" s="827">
        <v>0.2507995735607676</v>
      </c>
      <c r="Q229" s="832">
        <v>941</v>
      </c>
    </row>
    <row r="230" spans="1:17" ht="14.45" customHeight="1" x14ac:dyDescent="0.2">
      <c r="A230" s="821" t="s">
        <v>3271</v>
      </c>
      <c r="B230" s="822" t="s">
        <v>3272</v>
      </c>
      <c r="C230" s="822" t="s">
        <v>2549</v>
      </c>
      <c r="D230" s="822" t="s">
        <v>3351</v>
      </c>
      <c r="E230" s="822" t="s">
        <v>3352</v>
      </c>
      <c r="F230" s="831">
        <v>1</v>
      </c>
      <c r="G230" s="831">
        <v>8462</v>
      </c>
      <c r="H230" s="831"/>
      <c r="I230" s="831">
        <v>8462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3271</v>
      </c>
      <c r="B231" s="822" t="s">
        <v>3272</v>
      </c>
      <c r="C231" s="822" t="s">
        <v>2549</v>
      </c>
      <c r="D231" s="822" t="s">
        <v>3353</v>
      </c>
      <c r="E231" s="822" t="s">
        <v>3354</v>
      </c>
      <c r="F231" s="831"/>
      <c r="G231" s="831"/>
      <c r="H231" s="831"/>
      <c r="I231" s="831"/>
      <c r="J231" s="831">
        <v>1</v>
      </c>
      <c r="K231" s="831">
        <v>690</v>
      </c>
      <c r="L231" s="831">
        <v>1</v>
      </c>
      <c r="M231" s="831">
        <v>690</v>
      </c>
      <c r="N231" s="831"/>
      <c r="O231" s="831"/>
      <c r="P231" s="827"/>
      <c r="Q231" s="832"/>
    </row>
    <row r="232" spans="1:17" ht="14.45" customHeight="1" x14ac:dyDescent="0.2">
      <c r="A232" s="821" t="s">
        <v>3355</v>
      </c>
      <c r="B232" s="822" t="s">
        <v>3356</v>
      </c>
      <c r="C232" s="822" t="s">
        <v>2549</v>
      </c>
      <c r="D232" s="822" t="s">
        <v>3357</v>
      </c>
      <c r="E232" s="822" t="s">
        <v>3358</v>
      </c>
      <c r="F232" s="831">
        <v>23</v>
      </c>
      <c r="G232" s="831">
        <v>4876</v>
      </c>
      <c r="H232" s="831">
        <v>1.6351441985244801</v>
      </c>
      <c r="I232" s="831">
        <v>212</v>
      </c>
      <c r="J232" s="831">
        <v>14</v>
      </c>
      <c r="K232" s="831">
        <v>2982</v>
      </c>
      <c r="L232" s="831">
        <v>1</v>
      </c>
      <c r="M232" s="831">
        <v>213</v>
      </c>
      <c r="N232" s="831">
        <v>12</v>
      </c>
      <c r="O232" s="831">
        <v>2580</v>
      </c>
      <c r="P232" s="827">
        <v>0.86519114688128773</v>
      </c>
      <c r="Q232" s="832">
        <v>215</v>
      </c>
    </row>
    <row r="233" spans="1:17" ht="14.45" customHeight="1" x14ac:dyDescent="0.2">
      <c r="A233" s="821" t="s">
        <v>3355</v>
      </c>
      <c r="B233" s="822" t="s">
        <v>3356</v>
      </c>
      <c r="C233" s="822" t="s">
        <v>2549</v>
      </c>
      <c r="D233" s="822" t="s">
        <v>3359</v>
      </c>
      <c r="E233" s="822" t="s">
        <v>3360</v>
      </c>
      <c r="F233" s="831">
        <v>299</v>
      </c>
      <c r="G233" s="831">
        <v>90298</v>
      </c>
      <c r="H233" s="831">
        <v>2.3651841374613651</v>
      </c>
      <c r="I233" s="831">
        <v>302</v>
      </c>
      <c r="J233" s="831">
        <v>126</v>
      </c>
      <c r="K233" s="831">
        <v>38178</v>
      </c>
      <c r="L233" s="831">
        <v>1</v>
      </c>
      <c r="M233" s="831">
        <v>303</v>
      </c>
      <c r="N233" s="831">
        <v>229</v>
      </c>
      <c r="O233" s="831">
        <v>69845</v>
      </c>
      <c r="P233" s="827">
        <v>1.8294567551993295</v>
      </c>
      <c r="Q233" s="832">
        <v>305</v>
      </c>
    </row>
    <row r="234" spans="1:17" ht="14.45" customHeight="1" x14ac:dyDescent="0.2">
      <c r="A234" s="821" t="s">
        <v>3355</v>
      </c>
      <c r="B234" s="822" t="s">
        <v>3356</v>
      </c>
      <c r="C234" s="822" t="s">
        <v>2549</v>
      </c>
      <c r="D234" s="822" t="s">
        <v>3361</v>
      </c>
      <c r="E234" s="822" t="s">
        <v>3362</v>
      </c>
      <c r="F234" s="831">
        <v>15</v>
      </c>
      <c r="G234" s="831">
        <v>1497</v>
      </c>
      <c r="H234" s="831">
        <v>0.71285714285714286</v>
      </c>
      <c r="I234" s="831">
        <v>99.8</v>
      </c>
      <c r="J234" s="831">
        <v>21</v>
      </c>
      <c r="K234" s="831">
        <v>2100</v>
      </c>
      <c r="L234" s="831">
        <v>1</v>
      </c>
      <c r="M234" s="831">
        <v>100</v>
      </c>
      <c r="N234" s="831">
        <v>24</v>
      </c>
      <c r="O234" s="831">
        <v>2424</v>
      </c>
      <c r="P234" s="827">
        <v>1.1542857142857144</v>
      </c>
      <c r="Q234" s="832">
        <v>101</v>
      </c>
    </row>
    <row r="235" spans="1:17" ht="14.45" customHeight="1" x14ac:dyDescent="0.2">
      <c r="A235" s="821" t="s">
        <v>3355</v>
      </c>
      <c r="B235" s="822" t="s">
        <v>3356</v>
      </c>
      <c r="C235" s="822" t="s">
        <v>2549</v>
      </c>
      <c r="D235" s="822" t="s">
        <v>3363</v>
      </c>
      <c r="E235" s="822" t="s">
        <v>3364</v>
      </c>
      <c r="F235" s="831">
        <v>7</v>
      </c>
      <c r="G235" s="831">
        <v>1624</v>
      </c>
      <c r="H235" s="831">
        <v>1.382127659574468</v>
      </c>
      <c r="I235" s="831">
        <v>232</v>
      </c>
      <c r="J235" s="831">
        <v>5</v>
      </c>
      <c r="K235" s="831">
        <v>1175</v>
      </c>
      <c r="L235" s="831">
        <v>1</v>
      </c>
      <c r="M235" s="831">
        <v>235</v>
      </c>
      <c r="N235" s="831">
        <v>6</v>
      </c>
      <c r="O235" s="831">
        <v>1422</v>
      </c>
      <c r="P235" s="827">
        <v>1.2102127659574469</v>
      </c>
      <c r="Q235" s="832">
        <v>237</v>
      </c>
    </row>
    <row r="236" spans="1:17" ht="14.45" customHeight="1" x14ac:dyDescent="0.2">
      <c r="A236" s="821" t="s">
        <v>3355</v>
      </c>
      <c r="B236" s="822" t="s">
        <v>3356</v>
      </c>
      <c r="C236" s="822" t="s">
        <v>2549</v>
      </c>
      <c r="D236" s="822" t="s">
        <v>3365</v>
      </c>
      <c r="E236" s="822" t="s">
        <v>3366</v>
      </c>
      <c r="F236" s="831">
        <v>52</v>
      </c>
      <c r="G236" s="831">
        <v>7124</v>
      </c>
      <c r="H236" s="831">
        <v>1.1471819645732688</v>
      </c>
      <c r="I236" s="831">
        <v>137</v>
      </c>
      <c r="J236" s="831">
        <v>45</v>
      </c>
      <c r="K236" s="831">
        <v>6210</v>
      </c>
      <c r="L236" s="831">
        <v>1</v>
      </c>
      <c r="M236" s="831">
        <v>138</v>
      </c>
      <c r="N236" s="831">
        <v>33</v>
      </c>
      <c r="O236" s="831">
        <v>4587</v>
      </c>
      <c r="P236" s="827">
        <v>0.7386473429951691</v>
      </c>
      <c r="Q236" s="832">
        <v>139</v>
      </c>
    </row>
    <row r="237" spans="1:17" ht="14.45" customHeight="1" x14ac:dyDescent="0.2">
      <c r="A237" s="821" t="s">
        <v>3355</v>
      </c>
      <c r="B237" s="822" t="s">
        <v>3356</v>
      </c>
      <c r="C237" s="822" t="s">
        <v>2549</v>
      </c>
      <c r="D237" s="822" t="s">
        <v>3367</v>
      </c>
      <c r="E237" s="822" t="s">
        <v>3366</v>
      </c>
      <c r="F237" s="831">
        <v>11</v>
      </c>
      <c r="G237" s="831">
        <v>2024</v>
      </c>
      <c r="H237" s="831">
        <v>3.6468468468468469</v>
      </c>
      <c r="I237" s="831">
        <v>184</v>
      </c>
      <c r="J237" s="831">
        <v>3</v>
      </c>
      <c r="K237" s="831">
        <v>555</v>
      </c>
      <c r="L237" s="831">
        <v>1</v>
      </c>
      <c r="M237" s="831">
        <v>185</v>
      </c>
      <c r="N237" s="831">
        <v>13</v>
      </c>
      <c r="O237" s="831">
        <v>2431</v>
      </c>
      <c r="P237" s="827">
        <v>4.3801801801801803</v>
      </c>
      <c r="Q237" s="832">
        <v>187</v>
      </c>
    </row>
    <row r="238" spans="1:17" ht="14.45" customHeight="1" x14ac:dyDescent="0.2">
      <c r="A238" s="821" t="s">
        <v>3355</v>
      </c>
      <c r="B238" s="822" t="s">
        <v>3356</v>
      </c>
      <c r="C238" s="822" t="s">
        <v>2549</v>
      </c>
      <c r="D238" s="822" t="s">
        <v>3368</v>
      </c>
      <c r="E238" s="822" t="s">
        <v>3369</v>
      </c>
      <c r="F238" s="831">
        <v>18</v>
      </c>
      <c r="G238" s="831">
        <v>5382</v>
      </c>
      <c r="H238" s="831">
        <v>2.2276490066225167</v>
      </c>
      <c r="I238" s="831">
        <v>299</v>
      </c>
      <c r="J238" s="831">
        <v>8</v>
      </c>
      <c r="K238" s="831">
        <v>2416</v>
      </c>
      <c r="L238" s="831">
        <v>1</v>
      </c>
      <c r="M238" s="831">
        <v>302</v>
      </c>
      <c r="N238" s="831">
        <v>16</v>
      </c>
      <c r="O238" s="831">
        <v>4880</v>
      </c>
      <c r="P238" s="827">
        <v>2.0198675496688741</v>
      </c>
      <c r="Q238" s="832">
        <v>305</v>
      </c>
    </row>
    <row r="239" spans="1:17" ht="14.45" customHeight="1" x14ac:dyDescent="0.2">
      <c r="A239" s="821" t="s">
        <v>3355</v>
      </c>
      <c r="B239" s="822" t="s">
        <v>3356</v>
      </c>
      <c r="C239" s="822" t="s">
        <v>2549</v>
      </c>
      <c r="D239" s="822" t="s">
        <v>3370</v>
      </c>
      <c r="E239" s="822" t="s">
        <v>3371</v>
      </c>
      <c r="F239" s="831">
        <v>1</v>
      </c>
      <c r="G239" s="831">
        <v>609</v>
      </c>
      <c r="H239" s="831"/>
      <c r="I239" s="831">
        <v>609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3355</v>
      </c>
      <c r="B240" s="822" t="s">
        <v>3356</v>
      </c>
      <c r="C240" s="822" t="s">
        <v>2549</v>
      </c>
      <c r="D240" s="822" t="s">
        <v>3372</v>
      </c>
      <c r="E240" s="822" t="s">
        <v>3373</v>
      </c>
      <c r="F240" s="831">
        <v>64</v>
      </c>
      <c r="G240" s="831">
        <v>11136</v>
      </c>
      <c r="H240" s="831">
        <v>1.7676190476190476</v>
      </c>
      <c r="I240" s="831">
        <v>174</v>
      </c>
      <c r="J240" s="831">
        <v>36</v>
      </c>
      <c r="K240" s="831">
        <v>6300</v>
      </c>
      <c r="L240" s="831">
        <v>1</v>
      </c>
      <c r="M240" s="831">
        <v>175</v>
      </c>
      <c r="N240" s="831">
        <v>70</v>
      </c>
      <c r="O240" s="831">
        <v>12320</v>
      </c>
      <c r="P240" s="827">
        <v>1.9555555555555555</v>
      </c>
      <c r="Q240" s="832">
        <v>176</v>
      </c>
    </row>
    <row r="241" spans="1:17" ht="14.45" customHeight="1" x14ac:dyDescent="0.2">
      <c r="A241" s="821" t="s">
        <v>3355</v>
      </c>
      <c r="B241" s="822" t="s">
        <v>3356</v>
      </c>
      <c r="C241" s="822" t="s">
        <v>2549</v>
      </c>
      <c r="D241" s="822" t="s">
        <v>3374</v>
      </c>
      <c r="E241" s="822" t="s">
        <v>3375</v>
      </c>
      <c r="F241" s="831">
        <v>15</v>
      </c>
      <c r="G241" s="831">
        <v>5205</v>
      </c>
      <c r="H241" s="831">
        <v>0.48248053392658508</v>
      </c>
      <c r="I241" s="831">
        <v>347</v>
      </c>
      <c r="J241" s="831">
        <v>31</v>
      </c>
      <c r="K241" s="831">
        <v>10788</v>
      </c>
      <c r="L241" s="831">
        <v>1</v>
      </c>
      <c r="M241" s="831">
        <v>348</v>
      </c>
      <c r="N241" s="831"/>
      <c r="O241" s="831"/>
      <c r="P241" s="827"/>
      <c r="Q241" s="832"/>
    </row>
    <row r="242" spans="1:17" ht="14.45" customHeight="1" x14ac:dyDescent="0.2">
      <c r="A242" s="821" t="s">
        <v>3355</v>
      </c>
      <c r="B242" s="822" t="s">
        <v>3356</v>
      </c>
      <c r="C242" s="822" t="s">
        <v>2549</v>
      </c>
      <c r="D242" s="822" t="s">
        <v>3376</v>
      </c>
      <c r="E242" s="822" t="s">
        <v>3377</v>
      </c>
      <c r="F242" s="831">
        <v>1</v>
      </c>
      <c r="G242" s="831">
        <v>274</v>
      </c>
      <c r="H242" s="831"/>
      <c r="I242" s="831">
        <v>274</v>
      </c>
      <c r="J242" s="831"/>
      <c r="K242" s="831"/>
      <c r="L242" s="831"/>
      <c r="M242" s="831"/>
      <c r="N242" s="831">
        <v>1</v>
      </c>
      <c r="O242" s="831">
        <v>279</v>
      </c>
      <c r="P242" s="827"/>
      <c r="Q242" s="832">
        <v>279</v>
      </c>
    </row>
    <row r="243" spans="1:17" ht="14.45" customHeight="1" x14ac:dyDescent="0.2">
      <c r="A243" s="821" t="s">
        <v>3355</v>
      </c>
      <c r="B243" s="822" t="s">
        <v>3356</v>
      </c>
      <c r="C243" s="822" t="s">
        <v>2549</v>
      </c>
      <c r="D243" s="822" t="s">
        <v>3378</v>
      </c>
      <c r="E243" s="822" t="s">
        <v>3379</v>
      </c>
      <c r="F243" s="831">
        <v>1</v>
      </c>
      <c r="G243" s="831">
        <v>142</v>
      </c>
      <c r="H243" s="831"/>
      <c r="I243" s="831">
        <v>142</v>
      </c>
      <c r="J243" s="831"/>
      <c r="K243" s="831"/>
      <c r="L243" s="831"/>
      <c r="M243" s="831"/>
      <c r="N243" s="831">
        <v>2</v>
      </c>
      <c r="O243" s="831">
        <v>284</v>
      </c>
      <c r="P243" s="827"/>
      <c r="Q243" s="832">
        <v>142</v>
      </c>
    </row>
    <row r="244" spans="1:17" ht="14.45" customHeight="1" x14ac:dyDescent="0.2">
      <c r="A244" s="821" t="s">
        <v>3355</v>
      </c>
      <c r="B244" s="822" t="s">
        <v>3356</v>
      </c>
      <c r="C244" s="822" t="s">
        <v>2549</v>
      </c>
      <c r="D244" s="822" t="s">
        <v>3380</v>
      </c>
      <c r="E244" s="822" t="s">
        <v>3379</v>
      </c>
      <c r="F244" s="831">
        <v>51</v>
      </c>
      <c r="G244" s="831">
        <v>3993</v>
      </c>
      <c r="H244" s="831">
        <v>1.1232067510548522</v>
      </c>
      <c r="I244" s="831">
        <v>78.294117647058826</v>
      </c>
      <c r="J244" s="831">
        <v>45</v>
      </c>
      <c r="K244" s="831">
        <v>3555</v>
      </c>
      <c r="L244" s="831">
        <v>1</v>
      </c>
      <c r="M244" s="831">
        <v>79</v>
      </c>
      <c r="N244" s="831">
        <v>33</v>
      </c>
      <c r="O244" s="831">
        <v>2607</v>
      </c>
      <c r="P244" s="827">
        <v>0.73333333333333328</v>
      </c>
      <c r="Q244" s="832">
        <v>79</v>
      </c>
    </row>
    <row r="245" spans="1:17" ht="14.45" customHeight="1" x14ac:dyDescent="0.2">
      <c r="A245" s="821" t="s">
        <v>3355</v>
      </c>
      <c r="B245" s="822" t="s">
        <v>3356</v>
      </c>
      <c r="C245" s="822" t="s">
        <v>2549</v>
      </c>
      <c r="D245" s="822" t="s">
        <v>3381</v>
      </c>
      <c r="E245" s="822" t="s">
        <v>3382</v>
      </c>
      <c r="F245" s="831">
        <v>2</v>
      </c>
      <c r="G245" s="831">
        <v>628</v>
      </c>
      <c r="H245" s="831"/>
      <c r="I245" s="831">
        <v>314</v>
      </c>
      <c r="J245" s="831"/>
      <c r="K245" s="831"/>
      <c r="L245" s="831"/>
      <c r="M245" s="831"/>
      <c r="N245" s="831">
        <v>2</v>
      </c>
      <c r="O245" s="831">
        <v>636</v>
      </c>
      <c r="P245" s="827"/>
      <c r="Q245" s="832">
        <v>318</v>
      </c>
    </row>
    <row r="246" spans="1:17" ht="14.45" customHeight="1" x14ac:dyDescent="0.2">
      <c r="A246" s="821" t="s">
        <v>3355</v>
      </c>
      <c r="B246" s="822" t="s">
        <v>3356</v>
      </c>
      <c r="C246" s="822" t="s">
        <v>2549</v>
      </c>
      <c r="D246" s="822" t="s">
        <v>3383</v>
      </c>
      <c r="E246" s="822" t="s">
        <v>3384</v>
      </c>
      <c r="F246" s="831">
        <v>2237</v>
      </c>
      <c r="G246" s="831">
        <v>733736</v>
      </c>
      <c r="H246" s="831">
        <v>1.0334571862385245</v>
      </c>
      <c r="I246" s="831">
        <v>328</v>
      </c>
      <c r="J246" s="831">
        <v>2158</v>
      </c>
      <c r="K246" s="831">
        <v>709982</v>
      </c>
      <c r="L246" s="831">
        <v>1</v>
      </c>
      <c r="M246" s="831">
        <v>329</v>
      </c>
      <c r="N246" s="831">
        <v>2504</v>
      </c>
      <c r="O246" s="831">
        <v>823816</v>
      </c>
      <c r="P246" s="827">
        <v>1.160333642261353</v>
      </c>
      <c r="Q246" s="832">
        <v>329</v>
      </c>
    </row>
    <row r="247" spans="1:17" ht="14.45" customHeight="1" x14ac:dyDescent="0.2">
      <c r="A247" s="821" t="s">
        <v>3355</v>
      </c>
      <c r="B247" s="822" t="s">
        <v>3356</v>
      </c>
      <c r="C247" s="822" t="s">
        <v>2549</v>
      </c>
      <c r="D247" s="822" t="s">
        <v>3385</v>
      </c>
      <c r="E247" s="822" t="s">
        <v>3386</v>
      </c>
      <c r="F247" s="831">
        <v>17</v>
      </c>
      <c r="G247" s="831">
        <v>2772</v>
      </c>
      <c r="H247" s="831">
        <v>0.93333333333333335</v>
      </c>
      <c r="I247" s="831">
        <v>163.05882352941177</v>
      </c>
      <c r="J247" s="831">
        <v>18</v>
      </c>
      <c r="K247" s="831">
        <v>2970</v>
      </c>
      <c r="L247" s="831">
        <v>1</v>
      </c>
      <c r="M247" s="831">
        <v>165</v>
      </c>
      <c r="N247" s="831">
        <v>11</v>
      </c>
      <c r="O247" s="831">
        <v>1826</v>
      </c>
      <c r="P247" s="827">
        <v>0.61481481481481481</v>
      </c>
      <c r="Q247" s="832">
        <v>166</v>
      </c>
    </row>
    <row r="248" spans="1:17" ht="14.45" customHeight="1" x14ac:dyDescent="0.2">
      <c r="A248" s="821" t="s">
        <v>3355</v>
      </c>
      <c r="B248" s="822" t="s">
        <v>3356</v>
      </c>
      <c r="C248" s="822" t="s">
        <v>2549</v>
      </c>
      <c r="D248" s="822" t="s">
        <v>3387</v>
      </c>
      <c r="E248" s="822" t="s">
        <v>3358</v>
      </c>
      <c r="F248" s="831">
        <v>77</v>
      </c>
      <c r="G248" s="831">
        <v>5567</v>
      </c>
      <c r="H248" s="831">
        <v>1.0448573573573574</v>
      </c>
      <c r="I248" s="831">
        <v>72.298701298701303</v>
      </c>
      <c r="J248" s="831">
        <v>72</v>
      </c>
      <c r="K248" s="831">
        <v>5328</v>
      </c>
      <c r="L248" s="831">
        <v>1</v>
      </c>
      <c r="M248" s="831">
        <v>74</v>
      </c>
      <c r="N248" s="831">
        <v>68</v>
      </c>
      <c r="O248" s="831">
        <v>5032</v>
      </c>
      <c r="P248" s="827">
        <v>0.94444444444444442</v>
      </c>
      <c r="Q248" s="832">
        <v>74</v>
      </c>
    </row>
    <row r="249" spans="1:17" ht="14.45" customHeight="1" x14ac:dyDescent="0.2">
      <c r="A249" s="821" t="s">
        <v>3355</v>
      </c>
      <c r="B249" s="822" t="s">
        <v>3356</v>
      </c>
      <c r="C249" s="822" t="s">
        <v>2549</v>
      </c>
      <c r="D249" s="822" t="s">
        <v>3388</v>
      </c>
      <c r="E249" s="822" t="s">
        <v>3389</v>
      </c>
      <c r="F249" s="831">
        <v>32</v>
      </c>
      <c r="G249" s="831">
        <v>38784</v>
      </c>
      <c r="H249" s="831">
        <v>2.4534412955465585</v>
      </c>
      <c r="I249" s="831">
        <v>1212</v>
      </c>
      <c r="J249" s="831">
        <v>13</v>
      </c>
      <c r="K249" s="831">
        <v>15808</v>
      </c>
      <c r="L249" s="831">
        <v>1</v>
      </c>
      <c r="M249" s="831">
        <v>1216</v>
      </c>
      <c r="N249" s="831">
        <v>25</v>
      </c>
      <c r="O249" s="831">
        <v>30500</v>
      </c>
      <c r="P249" s="827">
        <v>1.9294028340080971</v>
      </c>
      <c r="Q249" s="832">
        <v>1220</v>
      </c>
    </row>
    <row r="250" spans="1:17" ht="14.45" customHeight="1" x14ac:dyDescent="0.2">
      <c r="A250" s="821" t="s">
        <v>3355</v>
      </c>
      <c r="B250" s="822" t="s">
        <v>3356</v>
      </c>
      <c r="C250" s="822" t="s">
        <v>2549</v>
      </c>
      <c r="D250" s="822" t="s">
        <v>3390</v>
      </c>
      <c r="E250" s="822" t="s">
        <v>3391</v>
      </c>
      <c r="F250" s="831">
        <v>512</v>
      </c>
      <c r="G250" s="831">
        <v>58880</v>
      </c>
      <c r="H250" s="831">
        <v>1.1804330392943063</v>
      </c>
      <c r="I250" s="831">
        <v>115</v>
      </c>
      <c r="J250" s="831">
        <v>430</v>
      </c>
      <c r="K250" s="831">
        <v>49880</v>
      </c>
      <c r="L250" s="831">
        <v>1</v>
      </c>
      <c r="M250" s="831">
        <v>116</v>
      </c>
      <c r="N250" s="831">
        <v>413</v>
      </c>
      <c r="O250" s="831">
        <v>48321</v>
      </c>
      <c r="P250" s="827">
        <v>0.96874498797113073</v>
      </c>
      <c r="Q250" s="832">
        <v>117</v>
      </c>
    </row>
    <row r="251" spans="1:17" ht="14.45" customHeight="1" x14ac:dyDescent="0.2">
      <c r="A251" s="821" t="s">
        <v>3355</v>
      </c>
      <c r="B251" s="822" t="s">
        <v>3356</v>
      </c>
      <c r="C251" s="822" t="s">
        <v>2549</v>
      </c>
      <c r="D251" s="822" t="s">
        <v>3392</v>
      </c>
      <c r="E251" s="822" t="s">
        <v>3393</v>
      </c>
      <c r="F251" s="831">
        <v>1</v>
      </c>
      <c r="G251" s="831">
        <v>347</v>
      </c>
      <c r="H251" s="831"/>
      <c r="I251" s="831">
        <v>347</v>
      </c>
      <c r="J251" s="831"/>
      <c r="K251" s="831"/>
      <c r="L251" s="831"/>
      <c r="M251" s="831"/>
      <c r="N251" s="831">
        <v>7</v>
      </c>
      <c r="O251" s="831">
        <v>2464</v>
      </c>
      <c r="P251" s="827"/>
      <c r="Q251" s="832">
        <v>352</v>
      </c>
    </row>
    <row r="252" spans="1:17" ht="14.45" customHeight="1" x14ac:dyDescent="0.2">
      <c r="A252" s="821" t="s">
        <v>3355</v>
      </c>
      <c r="B252" s="822" t="s">
        <v>3356</v>
      </c>
      <c r="C252" s="822" t="s">
        <v>2549</v>
      </c>
      <c r="D252" s="822" t="s">
        <v>3394</v>
      </c>
      <c r="E252" s="822" t="s">
        <v>3395</v>
      </c>
      <c r="F252" s="831">
        <v>1119</v>
      </c>
      <c r="G252" s="831">
        <v>168969</v>
      </c>
      <c r="H252" s="831">
        <v>1.0447727047882864</v>
      </c>
      <c r="I252" s="831">
        <v>151</v>
      </c>
      <c r="J252" s="831">
        <v>1064</v>
      </c>
      <c r="K252" s="831">
        <v>161728</v>
      </c>
      <c r="L252" s="831">
        <v>1</v>
      </c>
      <c r="M252" s="831">
        <v>152</v>
      </c>
      <c r="N252" s="831">
        <v>1036</v>
      </c>
      <c r="O252" s="831">
        <v>158508</v>
      </c>
      <c r="P252" s="827">
        <v>0.98009002770083098</v>
      </c>
      <c r="Q252" s="832">
        <v>153</v>
      </c>
    </row>
    <row r="253" spans="1:17" ht="14.45" customHeight="1" x14ac:dyDescent="0.2">
      <c r="A253" s="821" t="s">
        <v>3355</v>
      </c>
      <c r="B253" s="822" t="s">
        <v>3356</v>
      </c>
      <c r="C253" s="822" t="s">
        <v>2549</v>
      </c>
      <c r="D253" s="822" t="s">
        <v>3396</v>
      </c>
      <c r="E253" s="822" t="s">
        <v>3397</v>
      </c>
      <c r="F253" s="831">
        <v>8</v>
      </c>
      <c r="G253" s="831">
        <v>2416</v>
      </c>
      <c r="H253" s="831">
        <v>1.986842105263158</v>
      </c>
      <c r="I253" s="831">
        <v>302</v>
      </c>
      <c r="J253" s="831">
        <v>4</v>
      </c>
      <c r="K253" s="831">
        <v>1216</v>
      </c>
      <c r="L253" s="831">
        <v>1</v>
      </c>
      <c r="M253" s="831">
        <v>304</v>
      </c>
      <c r="N253" s="831">
        <v>7</v>
      </c>
      <c r="O253" s="831">
        <v>2142</v>
      </c>
      <c r="P253" s="827">
        <v>1.7615131578947369</v>
      </c>
      <c r="Q253" s="832">
        <v>306</v>
      </c>
    </row>
    <row r="254" spans="1:17" ht="14.45" customHeight="1" x14ac:dyDescent="0.2">
      <c r="A254" s="821" t="s">
        <v>3398</v>
      </c>
      <c r="B254" s="822" t="s">
        <v>3399</v>
      </c>
      <c r="C254" s="822" t="s">
        <v>2549</v>
      </c>
      <c r="D254" s="822" t="s">
        <v>3400</v>
      </c>
      <c r="E254" s="822" t="s">
        <v>3401</v>
      </c>
      <c r="F254" s="831">
        <v>9</v>
      </c>
      <c r="G254" s="831">
        <v>522</v>
      </c>
      <c r="H254" s="831">
        <v>2.9491525423728815</v>
      </c>
      <c r="I254" s="831">
        <v>58</v>
      </c>
      <c r="J254" s="831">
        <v>3</v>
      </c>
      <c r="K254" s="831">
        <v>177</v>
      </c>
      <c r="L254" s="831">
        <v>1</v>
      </c>
      <c r="M254" s="831">
        <v>59</v>
      </c>
      <c r="N254" s="831">
        <v>9</v>
      </c>
      <c r="O254" s="831">
        <v>531</v>
      </c>
      <c r="P254" s="827">
        <v>3</v>
      </c>
      <c r="Q254" s="832">
        <v>59</v>
      </c>
    </row>
    <row r="255" spans="1:17" ht="14.45" customHeight="1" x14ac:dyDescent="0.2">
      <c r="A255" s="821" t="s">
        <v>3398</v>
      </c>
      <c r="B255" s="822" t="s">
        <v>3399</v>
      </c>
      <c r="C255" s="822" t="s">
        <v>2549</v>
      </c>
      <c r="D255" s="822" t="s">
        <v>3402</v>
      </c>
      <c r="E255" s="822" t="s">
        <v>3403</v>
      </c>
      <c r="F255" s="831">
        <v>13</v>
      </c>
      <c r="G255" s="831">
        <v>1709</v>
      </c>
      <c r="H255" s="831">
        <v>4.3156565656565657</v>
      </c>
      <c r="I255" s="831">
        <v>131.46153846153845</v>
      </c>
      <c r="J255" s="831">
        <v>3</v>
      </c>
      <c r="K255" s="831">
        <v>396</v>
      </c>
      <c r="L255" s="831">
        <v>1</v>
      </c>
      <c r="M255" s="831">
        <v>132</v>
      </c>
      <c r="N255" s="831">
        <v>4</v>
      </c>
      <c r="O255" s="831">
        <v>532</v>
      </c>
      <c r="P255" s="827">
        <v>1.3434343434343434</v>
      </c>
      <c r="Q255" s="832">
        <v>133</v>
      </c>
    </row>
    <row r="256" spans="1:17" ht="14.45" customHeight="1" x14ac:dyDescent="0.2">
      <c r="A256" s="821" t="s">
        <v>3398</v>
      </c>
      <c r="B256" s="822" t="s">
        <v>3399</v>
      </c>
      <c r="C256" s="822" t="s">
        <v>2549</v>
      </c>
      <c r="D256" s="822" t="s">
        <v>3404</v>
      </c>
      <c r="E256" s="822" t="s">
        <v>3405</v>
      </c>
      <c r="F256" s="831">
        <v>3</v>
      </c>
      <c r="G256" s="831">
        <v>1224</v>
      </c>
      <c r="H256" s="831"/>
      <c r="I256" s="831">
        <v>408</v>
      </c>
      <c r="J256" s="831"/>
      <c r="K256" s="831"/>
      <c r="L256" s="831"/>
      <c r="M256" s="831"/>
      <c r="N256" s="831">
        <v>1</v>
      </c>
      <c r="O256" s="831">
        <v>413</v>
      </c>
      <c r="P256" s="827"/>
      <c r="Q256" s="832">
        <v>413</v>
      </c>
    </row>
    <row r="257" spans="1:17" ht="14.45" customHeight="1" x14ac:dyDescent="0.2">
      <c r="A257" s="821" t="s">
        <v>3398</v>
      </c>
      <c r="B257" s="822" t="s">
        <v>3399</v>
      </c>
      <c r="C257" s="822" t="s">
        <v>2549</v>
      </c>
      <c r="D257" s="822" t="s">
        <v>3406</v>
      </c>
      <c r="E257" s="822" t="s">
        <v>3407</v>
      </c>
      <c r="F257" s="831">
        <v>1</v>
      </c>
      <c r="G257" s="831">
        <v>180</v>
      </c>
      <c r="H257" s="831"/>
      <c r="I257" s="831">
        <v>180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3398</v>
      </c>
      <c r="B258" s="822" t="s">
        <v>3399</v>
      </c>
      <c r="C258" s="822" t="s">
        <v>2549</v>
      </c>
      <c r="D258" s="822" t="s">
        <v>3408</v>
      </c>
      <c r="E258" s="822" t="s">
        <v>3409</v>
      </c>
      <c r="F258" s="831"/>
      <c r="G258" s="831"/>
      <c r="H258" s="831"/>
      <c r="I258" s="831"/>
      <c r="J258" s="831">
        <v>2</v>
      </c>
      <c r="K258" s="831">
        <v>682</v>
      </c>
      <c r="L258" s="831">
        <v>1</v>
      </c>
      <c r="M258" s="831">
        <v>341</v>
      </c>
      <c r="N258" s="831"/>
      <c r="O258" s="831"/>
      <c r="P258" s="827"/>
      <c r="Q258" s="832"/>
    </row>
    <row r="259" spans="1:17" ht="14.45" customHeight="1" x14ac:dyDescent="0.2">
      <c r="A259" s="821" t="s">
        <v>3398</v>
      </c>
      <c r="B259" s="822" t="s">
        <v>3399</v>
      </c>
      <c r="C259" s="822" t="s">
        <v>2549</v>
      </c>
      <c r="D259" s="822" t="s">
        <v>3410</v>
      </c>
      <c r="E259" s="822" t="s">
        <v>3411</v>
      </c>
      <c r="F259" s="831">
        <v>34</v>
      </c>
      <c r="G259" s="831">
        <v>11900</v>
      </c>
      <c r="H259" s="831">
        <v>2.825261158594492</v>
      </c>
      <c r="I259" s="831">
        <v>350</v>
      </c>
      <c r="J259" s="831">
        <v>12</v>
      </c>
      <c r="K259" s="831">
        <v>4212</v>
      </c>
      <c r="L259" s="831">
        <v>1</v>
      </c>
      <c r="M259" s="831">
        <v>351</v>
      </c>
      <c r="N259" s="831">
        <v>15</v>
      </c>
      <c r="O259" s="831">
        <v>5295</v>
      </c>
      <c r="P259" s="827">
        <v>1.2571225071225072</v>
      </c>
      <c r="Q259" s="832">
        <v>353</v>
      </c>
    </row>
    <row r="260" spans="1:17" ht="14.45" customHeight="1" x14ac:dyDescent="0.2">
      <c r="A260" s="821" t="s">
        <v>3398</v>
      </c>
      <c r="B260" s="822" t="s">
        <v>3399</v>
      </c>
      <c r="C260" s="822" t="s">
        <v>2549</v>
      </c>
      <c r="D260" s="822" t="s">
        <v>3412</v>
      </c>
      <c r="E260" s="822" t="s">
        <v>3413</v>
      </c>
      <c r="F260" s="831">
        <v>1</v>
      </c>
      <c r="G260" s="831">
        <v>117</v>
      </c>
      <c r="H260" s="831"/>
      <c r="I260" s="831">
        <v>117</v>
      </c>
      <c r="J260" s="831"/>
      <c r="K260" s="831"/>
      <c r="L260" s="831"/>
      <c r="M260" s="831"/>
      <c r="N260" s="831">
        <v>2</v>
      </c>
      <c r="O260" s="831">
        <v>238</v>
      </c>
      <c r="P260" s="827"/>
      <c r="Q260" s="832">
        <v>119</v>
      </c>
    </row>
    <row r="261" spans="1:17" ht="14.45" customHeight="1" x14ac:dyDescent="0.2">
      <c r="A261" s="821" t="s">
        <v>3398</v>
      </c>
      <c r="B261" s="822" t="s">
        <v>3399</v>
      </c>
      <c r="C261" s="822" t="s">
        <v>2549</v>
      </c>
      <c r="D261" s="822" t="s">
        <v>3414</v>
      </c>
      <c r="E261" s="822" t="s">
        <v>3415</v>
      </c>
      <c r="F261" s="831">
        <v>2</v>
      </c>
      <c r="G261" s="831">
        <v>76</v>
      </c>
      <c r="H261" s="831"/>
      <c r="I261" s="831">
        <v>38</v>
      </c>
      <c r="J261" s="831"/>
      <c r="K261" s="831"/>
      <c r="L261" s="831"/>
      <c r="M261" s="831"/>
      <c r="N261" s="831">
        <v>2</v>
      </c>
      <c r="O261" s="831">
        <v>78</v>
      </c>
      <c r="P261" s="827"/>
      <c r="Q261" s="832">
        <v>39</v>
      </c>
    </row>
    <row r="262" spans="1:17" ht="14.45" customHeight="1" x14ac:dyDescent="0.2">
      <c r="A262" s="821" t="s">
        <v>3398</v>
      </c>
      <c r="B262" s="822" t="s">
        <v>3399</v>
      </c>
      <c r="C262" s="822" t="s">
        <v>2549</v>
      </c>
      <c r="D262" s="822" t="s">
        <v>3416</v>
      </c>
      <c r="E262" s="822" t="s">
        <v>3417</v>
      </c>
      <c r="F262" s="831">
        <v>16</v>
      </c>
      <c r="G262" s="831">
        <v>4880</v>
      </c>
      <c r="H262" s="831">
        <v>2.6406926406926408</v>
      </c>
      <c r="I262" s="831">
        <v>305</v>
      </c>
      <c r="J262" s="831">
        <v>6</v>
      </c>
      <c r="K262" s="831">
        <v>1848</v>
      </c>
      <c r="L262" s="831">
        <v>1</v>
      </c>
      <c r="M262" s="831">
        <v>308</v>
      </c>
      <c r="N262" s="831">
        <v>12</v>
      </c>
      <c r="O262" s="831">
        <v>3720</v>
      </c>
      <c r="P262" s="827">
        <v>2.0129870129870131</v>
      </c>
      <c r="Q262" s="832">
        <v>310</v>
      </c>
    </row>
    <row r="263" spans="1:17" ht="14.45" customHeight="1" x14ac:dyDescent="0.2">
      <c r="A263" s="821" t="s">
        <v>3398</v>
      </c>
      <c r="B263" s="822" t="s">
        <v>3399</v>
      </c>
      <c r="C263" s="822" t="s">
        <v>2549</v>
      </c>
      <c r="D263" s="822" t="s">
        <v>3418</v>
      </c>
      <c r="E263" s="822" t="s">
        <v>3419</v>
      </c>
      <c r="F263" s="831">
        <v>6</v>
      </c>
      <c r="G263" s="831">
        <v>2970</v>
      </c>
      <c r="H263" s="831"/>
      <c r="I263" s="831">
        <v>495</v>
      </c>
      <c r="J263" s="831"/>
      <c r="K263" s="831"/>
      <c r="L263" s="831"/>
      <c r="M263" s="831"/>
      <c r="N263" s="831">
        <v>2</v>
      </c>
      <c r="O263" s="831">
        <v>1006</v>
      </c>
      <c r="P263" s="827"/>
      <c r="Q263" s="832">
        <v>503</v>
      </c>
    </row>
    <row r="264" spans="1:17" ht="14.45" customHeight="1" x14ac:dyDescent="0.2">
      <c r="A264" s="821" t="s">
        <v>3398</v>
      </c>
      <c r="B264" s="822" t="s">
        <v>3399</v>
      </c>
      <c r="C264" s="822" t="s">
        <v>2549</v>
      </c>
      <c r="D264" s="822" t="s">
        <v>3420</v>
      </c>
      <c r="E264" s="822" t="s">
        <v>3421</v>
      </c>
      <c r="F264" s="831">
        <v>19</v>
      </c>
      <c r="G264" s="831">
        <v>7049</v>
      </c>
      <c r="H264" s="831">
        <v>3.1245567375886525</v>
      </c>
      <c r="I264" s="831">
        <v>371</v>
      </c>
      <c r="J264" s="831">
        <v>6</v>
      </c>
      <c r="K264" s="831">
        <v>2256</v>
      </c>
      <c r="L264" s="831">
        <v>1</v>
      </c>
      <c r="M264" s="831">
        <v>376</v>
      </c>
      <c r="N264" s="831">
        <v>14</v>
      </c>
      <c r="O264" s="831">
        <v>5320</v>
      </c>
      <c r="P264" s="827">
        <v>2.3581560283687941</v>
      </c>
      <c r="Q264" s="832">
        <v>380</v>
      </c>
    </row>
    <row r="265" spans="1:17" ht="14.45" customHeight="1" x14ac:dyDescent="0.2">
      <c r="A265" s="821" t="s">
        <v>3398</v>
      </c>
      <c r="B265" s="822" t="s">
        <v>3399</v>
      </c>
      <c r="C265" s="822" t="s">
        <v>2549</v>
      </c>
      <c r="D265" s="822" t="s">
        <v>3422</v>
      </c>
      <c r="E265" s="822" t="s">
        <v>3423</v>
      </c>
      <c r="F265" s="831">
        <v>1</v>
      </c>
      <c r="G265" s="831">
        <v>125</v>
      </c>
      <c r="H265" s="831"/>
      <c r="I265" s="831">
        <v>125</v>
      </c>
      <c r="J265" s="831"/>
      <c r="K265" s="831"/>
      <c r="L265" s="831"/>
      <c r="M265" s="831"/>
      <c r="N265" s="831">
        <v>1</v>
      </c>
      <c r="O265" s="831">
        <v>126</v>
      </c>
      <c r="P265" s="827"/>
      <c r="Q265" s="832">
        <v>126</v>
      </c>
    </row>
    <row r="266" spans="1:17" ht="14.45" customHeight="1" x14ac:dyDescent="0.2">
      <c r="A266" s="821" t="s">
        <v>3398</v>
      </c>
      <c r="B266" s="822" t="s">
        <v>3399</v>
      </c>
      <c r="C266" s="822" t="s">
        <v>2549</v>
      </c>
      <c r="D266" s="822" t="s">
        <v>3424</v>
      </c>
      <c r="E266" s="822" t="s">
        <v>3425</v>
      </c>
      <c r="F266" s="831">
        <v>1</v>
      </c>
      <c r="G266" s="831">
        <v>496</v>
      </c>
      <c r="H266" s="831"/>
      <c r="I266" s="831">
        <v>496</v>
      </c>
      <c r="J266" s="831"/>
      <c r="K266" s="831"/>
      <c r="L266" s="831"/>
      <c r="M266" s="831"/>
      <c r="N266" s="831">
        <v>1</v>
      </c>
      <c r="O266" s="831">
        <v>504</v>
      </c>
      <c r="P266" s="827"/>
      <c r="Q266" s="832">
        <v>504</v>
      </c>
    </row>
    <row r="267" spans="1:17" ht="14.45" customHeight="1" x14ac:dyDescent="0.2">
      <c r="A267" s="821" t="s">
        <v>3398</v>
      </c>
      <c r="B267" s="822" t="s">
        <v>3399</v>
      </c>
      <c r="C267" s="822" t="s">
        <v>2549</v>
      </c>
      <c r="D267" s="822" t="s">
        <v>3426</v>
      </c>
      <c r="E267" s="822" t="s">
        <v>3427</v>
      </c>
      <c r="F267" s="831">
        <v>1</v>
      </c>
      <c r="G267" s="831">
        <v>458</v>
      </c>
      <c r="H267" s="831"/>
      <c r="I267" s="831">
        <v>458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3398</v>
      </c>
      <c r="B268" s="822" t="s">
        <v>3399</v>
      </c>
      <c r="C268" s="822" t="s">
        <v>2549</v>
      </c>
      <c r="D268" s="822" t="s">
        <v>3428</v>
      </c>
      <c r="E268" s="822" t="s">
        <v>3429</v>
      </c>
      <c r="F268" s="831">
        <v>1</v>
      </c>
      <c r="G268" s="831">
        <v>58</v>
      </c>
      <c r="H268" s="831"/>
      <c r="I268" s="831">
        <v>58</v>
      </c>
      <c r="J268" s="831"/>
      <c r="K268" s="831"/>
      <c r="L268" s="831"/>
      <c r="M268" s="831"/>
      <c r="N268" s="831">
        <v>5</v>
      </c>
      <c r="O268" s="831">
        <v>295</v>
      </c>
      <c r="P268" s="827"/>
      <c r="Q268" s="832">
        <v>59</v>
      </c>
    </row>
    <row r="269" spans="1:17" ht="14.45" customHeight="1" x14ac:dyDescent="0.2">
      <c r="A269" s="821" t="s">
        <v>3398</v>
      </c>
      <c r="B269" s="822" t="s">
        <v>3399</v>
      </c>
      <c r="C269" s="822" t="s">
        <v>2549</v>
      </c>
      <c r="D269" s="822" t="s">
        <v>3430</v>
      </c>
      <c r="E269" s="822" t="s">
        <v>3431</v>
      </c>
      <c r="F269" s="831">
        <v>99</v>
      </c>
      <c r="G269" s="831">
        <v>17424</v>
      </c>
      <c r="H269" s="831">
        <v>1.8366185306208496</v>
      </c>
      <c r="I269" s="831">
        <v>176</v>
      </c>
      <c r="J269" s="831">
        <v>53</v>
      </c>
      <c r="K269" s="831">
        <v>9487</v>
      </c>
      <c r="L269" s="831">
        <v>1</v>
      </c>
      <c r="M269" s="831">
        <v>179</v>
      </c>
      <c r="N269" s="831">
        <v>43</v>
      </c>
      <c r="O269" s="831">
        <v>7783</v>
      </c>
      <c r="P269" s="827">
        <v>0.82038579108253395</v>
      </c>
      <c r="Q269" s="832">
        <v>181</v>
      </c>
    </row>
    <row r="270" spans="1:17" ht="14.45" customHeight="1" x14ac:dyDescent="0.2">
      <c r="A270" s="821" t="s">
        <v>3398</v>
      </c>
      <c r="B270" s="822" t="s">
        <v>3399</v>
      </c>
      <c r="C270" s="822" t="s">
        <v>2549</v>
      </c>
      <c r="D270" s="822" t="s">
        <v>3432</v>
      </c>
      <c r="E270" s="822" t="s">
        <v>3433</v>
      </c>
      <c r="F270" s="831">
        <v>2</v>
      </c>
      <c r="G270" s="831">
        <v>528</v>
      </c>
      <c r="H270" s="831"/>
      <c r="I270" s="831">
        <v>264</v>
      </c>
      <c r="J270" s="831"/>
      <c r="K270" s="831"/>
      <c r="L270" s="831"/>
      <c r="M270" s="831"/>
      <c r="N270" s="831">
        <v>1</v>
      </c>
      <c r="O270" s="831">
        <v>269</v>
      </c>
      <c r="P270" s="827"/>
      <c r="Q270" s="832">
        <v>269</v>
      </c>
    </row>
    <row r="271" spans="1:17" ht="14.45" customHeight="1" x14ac:dyDescent="0.2">
      <c r="A271" s="821" t="s">
        <v>3398</v>
      </c>
      <c r="B271" s="822" t="s">
        <v>3399</v>
      </c>
      <c r="C271" s="822" t="s">
        <v>2549</v>
      </c>
      <c r="D271" s="822" t="s">
        <v>3434</v>
      </c>
      <c r="E271" s="822" t="s">
        <v>3435</v>
      </c>
      <c r="F271" s="831">
        <v>3</v>
      </c>
      <c r="G271" s="831">
        <v>729</v>
      </c>
      <c r="H271" s="831"/>
      <c r="I271" s="831">
        <v>243</v>
      </c>
      <c r="J271" s="831"/>
      <c r="K271" s="831"/>
      <c r="L271" s="831"/>
      <c r="M271" s="831"/>
      <c r="N271" s="831">
        <v>2</v>
      </c>
      <c r="O271" s="831">
        <v>492</v>
      </c>
      <c r="P271" s="827"/>
      <c r="Q271" s="832">
        <v>246</v>
      </c>
    </row>
    <row r="272" spans="1:17" ht="14.45" customHeight="1" x14ac:dyDescent="0.2">
      <c r="A272" s="821" t="s">
        <v>3398</v>
      </c>
      <c r="B272" s="822" t="s">
        <v>3399</v>
      </c>
      <c r="C272" s="822" t="s">
        <v>2549</v>
      </c>
      <c r="D272" s="822" t="s">
        <v>3436</v>
      </c>
      <c r="E272" s="822" t="s">
        <v>3437</v>
      </c>
      <c r="F272" s="831">
        <v>2</v>
      </c>
      <c r="G272" s="831">
        <v>852</v>
      </c>
      <c r="H272" s="831">
        <v>0.97931034482758617</v>
      </c>
      <c r="I272" s="831">
        <v>426</v>
      </c>
      <c r="J272" s="831">
        <v>2</v>
      </c>
      <c r="K272" s="831">
        <v>870</v>
      </c>
      <c r="L272" s="831">
        <v>1</v>
      </c>
      <c r="M272" s="831">
        <v>435</v>
      </c>
      <c r="N272" s="831"/>
      <c r="O272" s="831"/>
      <c r="P272" s="827"/>
      <c r="Q272" s="832"/>
    </row>
    <row r="273" spans="1:17" ht="14.45" customHeight="1" x14ac:dyDescent="0.2">
      <c r="A273" s="821" t="s">
        <v>3398</v>
      </c>
      <c r="B273" s="822" t="s">
        <v>3399</v>
      </c>
      <c r="C273" s="822" t="s">
        <v>2549</v>
      </c>
      <c r="D273" s="822" t="s">
        <v>3438</v>
      </c>
      <c r="E273" s="822" t="s">
        <v>3439</v>
      </c>
      <c r="F273" s="831">
        <v>1</v>
      </c>
      <c r="G273" s="831">
        <v>289</v>
      </c>
      <c r="H273" s="831"/>
      <c r="I273" s="831">
        <v>289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3440</v>
      </c>
      <c r="B274" s="822" t="s">
        <v>2908</v>
      </c>
      <c r="C274" s="822" t="s">
        <v>2549</v>
      </c>
      <c r="D274" s="822" t="s">
        <v>3441</v>
      </c>
      <c r="E274" s="822" t="s">
        <v>3442</v>
      </c>
      <c r="F274" s="831">
        <v>128</v>
      </c>
      <c r="G274" s="831">
        <v>22272</v>
      </c>
      <c r="H274" s="831">
        <v>1.0694837935174069</v>
      </c>
      <c r="I274" s="831">
        <v>174</v>
      </c>
      <c r="J274" s="831">
        <v>119</v>
      </c>
      <c r="K274" s="831">
        <v>20825</v>
      </c>
      <c r="L274" s="831">
        <v>1</v>
      </c>
      <c r="M274" s="831">
        <v>175</v>
      </c>
      <c r="N274" s="831">
        <v>111</v>
      </c>
      <c r="O274" s="831">
        <v>19536</v>
      </c>
      <c r="P274" s="827">
        <v>0.93810324129651856</v>
      </c>
      <c r="Q274" s="832">
        <v>176</v>
      </c>
    </row>
    <row r="275" spans="1:17" ht="14.45" customHeight="1" x14ac:dyDescent="0.2">
      <c r="A275" s="821" t="s">
        <v>3440</v>
      </c>
      <c r="B275" s="822" t="s">
        <v>2908</v>
      </c>
      <c r="C275" s="822" t="s">
        <v>2549</v>
      </c>
      <c r="D275" s="822" t="s">
        <v>3443</v>
      </c>
      <c r="E275" s="822" t="s">
        <v>3444</v>
      </c>
      <c r="F275" s="831"/>
      <c r="G275" s="831"/>
      <c r="H275" s="831"/>
      <c r="I275" s="831"/>
      <c r="J275" s="831">
        <v>0</v>
      </c>
      <c r="K275" s="831">
        <v>0</v>
      </c>
      <c r="L275" s="831"/>
      <c r="M275" s="831"/>
      <c r="N275" s="831">
        <v>0</v>
      </c>
      <c r="O275" s="831">
        <v>0</v>
      </c>
      <c r="P275" s="827"/>
      <c r="Q275" s="832"/>
    </row>
    <row r="276" spans="1:17" ht="14.45" customHeight="1" x14ac:dyDescent="0.2">
      <c r="A276" s="821" t="s">
        <v>3440</v>
      </c>
      <c r="B276" s="822" t="s">
        <v>2908</v>
      </c>
      <c r="C276" s="822" t="s">
        <v>2549</v>
      </c>
      <c r="D276" s="822" t="s">
        <v>3445</v>
      </c>
      <c r="E276" s="822" t="s">
        <v>3446</v>
      </c>
      <c r="F276" s="831">
        <v>1</v>
      </c>
      <c r="G276" s="831">
        <v>76</v>
      </c>
      <c r="H276" s="831"/>
      <c r="I276" s="831">
        <v>76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3440</v>
      </c>
      <c r="B277" s="822" t="s">
        <v>2908</v>
      </c>
      <c r="C277" s="822" t="s">
        <v>2549</v>
      </c>
      <c r="D277" s="822" t="s">
        <v>3447</v>
      </c>
      <c r="E277" s="822" t="s">
        <v>3448</v>
      </c>
      <c r="F277" s="831"/>
      <c r="G277" s="831"/>
      <c r="H277" s="831"/>
      <c r="I277" s="831"/>
      <c r="J277" s="831"/>
      <c r="K277" s="831"/>
      <c r="L277" s="831"/>
      <c r="M277" s="831"/>
      <c r="N277" s="831">
        <v>0</v>
      </c>
      <c r="O277" s="831">
        <v>0</v>
      </c>
      <c r="P277" s="827"/>
      <c r="Q277" s="832"/>
    </row>
    <row r="278" spans="1:17" ht="14.45" customHeight="1" x14ac:dyDescent="0.2">
      <c r="A278" s="821" t="s">
        <v>3440</v>
      </c>
      <c r="B278" s="822" t="s">
        <v>2908</v>
      </c>
      <c r="C278" s="822" t="s">
        <v>2549</v>
      </c>
      <c r="D278" s="822" t="s">
        <v>3449</v>
      </c>
      <c r="E278" s="822" t="s">
        <v>3450</v>
      </c>
      <c r="F278" s="831">
        <v>82</v>
      </c>
      <c r="G278" s="831">
        <v>87740</v>
      </c>
      <c r="H278" s="831">
        <v>1.5142728935832384</v>
      </c>
      <c r="I278" s="831">
        <v>1070</v>
      </c>
      <c r="J278" s="831">
        <v>54</v>
      </c>
      <c r="K278" s="831">
        <v>57942</v>
      </c>
      <c r="L278" s="831">
        <v>1</v>
      </c>
      <c r="M278" s="831">
        <v>1073</v>
      </c>
      <c r="N278" s="831">
        <v>75</v>
      </c>
      <c r="O278" s="831">
        <v>80625</v>
      </c>
      <c r="P278" s="827">
        <v>1.391477684581133</v>
      </c>
      <c r="Q278" s="832">
        <v>1075</v>
      </c>
    </row>
    <row r="279" spans="1:17" ht="14.45" customHeight="1" x14ac:dyDescent="0.2">
      <c r="A279" s="821" t="s">
        <v>3440</v>
      </c>
      <c r="B279" s="822" t="s">
        <v>2908</v>
      </c>
      <c r="C279" s="822" t="s">
        <v>2549</v>
      </c>
      <c r="D279" s="822" t="s">
        <v>3451</v>
      </c>
      <c r="E279" s="822" t="s">
        <v>3452</v>
      </c>
      <c r="F279" s="831">
        <v>1627</v>
      </c>
      <c r="G279" s="831">
        <v>74842</v>
      </c>
      <c r="H279" s="831">
        <v>0.68371961301992457</v>
      </c>
      <c r="I279" s="831">
        <v>46</v>
      </c>
      <c r="J279" s="831">
        <v>2329</v>
      </c>
      <c r="K279" s="831">
        <v>109463</v>
      </c>
      <c r="L279" s="831">
        <v>1</v>
      </c>
      <c r="M279" s="831">
        <v>47</v>
      </c>
      <c r="N279" s="831">
        <v>1780</v>
      </c>
      <c r="O279" s="831">
        <v>83660</v>
      </c>
      <c r="P279" s="827">
        <v>0.76427651352511805</v>
      </c>
      <c r="Q279" s="832">
        <v>47</v>
      </c>
    </row>
    <row r="280" spans="1:17" ht="14.45" customHeight="1" x14ac:dyDescent="0.2">
      <c r="A280" s="821" t="s">
        <v>3440</v>
      </c>
      <c r="B280" s="822" t="s">
        <v>2908</v>
      </c>
      <c r="C280" s="822" t="s">
        <v>2549</v>
      </c>
      <c r="D280" s="822" t="s">
        <v>3453</v>
      </c>
      <c r="E280" s="822" t="s">
        <v>3454</v>
      </c>
      <c r="F280" s="831">
        <v>10</v>
      </c>
      <c r="G280" s="831">
        <v>510</v>
      </c>
      <c r="H280" s="831"/>
      <c r="I280" s="831">
        <v>51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3440</v>
      </c>
      <c r="B281" s="822" t="s">
        <v>2908</v>
      </c>
      <c r="C281" s="822" t="s">
        <v>2549</v>
      </c>
      <c r="D281" s="822" t="s">
        <v>3455</v>
      </c>
      <c r="E281" s="822" t="s">
        <v>3456</v>
      </c>
      <c r="F281" s="831">
        <v>81</v>
      </c>
      <c r="G281" s="831">
        <v>30537</v>
      </c>
      <c r="H281" s="831">
        <v>2.0714285714285716</v>
      </c>
      <c r="I281" s="831">
        <v>377</v>
      </c>
      <c r="J281" s="831">
        <v>39</v>
      </c>
      <c r="K281" s="831">
        <v>14742</v>
      </c>
      <c r="L281" s="831">
        <v>1</v>
      </c>
      <c r="M281" s="831">
        <v>378</v>
      </c>
      <c r="N281" s="831">
        <v>2</v>
      </c>
      <c r="O281" s="831">
        <v>756</v>
      </c>
      <c r="P281" s="827">
        <v>5.128205128205128E-2</v>
      </c>
      <c r="Q281" s="832">
        <v>378</v>
      </c>
    </row>
    <row r="282" spans="1:17" ht="14.45" customHeight="1" x14ac:dyDescent="0.2">
      <c r="A282" s="821" t="s">
        <v>3440</v>
      </c>
      <c r="B282" s="822" t="s">
        <v>2908</v>
      </c>
      <c r="C282" s="822" t="s">
        <v>2549</v>
      </c>
      <c r="D282" s="822" t="s">
        <v>3457</v>
      </c>
      <c r="E282" s="822" t="s">
        <v>3458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35</v>
      </c>
      <c r="P282" s="827"/>
      <c r="Q282" s="832">
        <v>35</v>
      </c>
    </row>
    <row r="283" spans="1:17" ht="14.45" customHeight="1" x14ac:dyDescent="0.2">
      <c r="A283" s="821" t="s">
        <v>3440</v>
      </c>
      <c r="B283" s="822" t="s">
        <v>2908</v>
      </c>
      <c r="C283" s="822" t="s">
        <v>2549</v>
      </c>
      <c r="D283" s="822" t="s">
        <v>3459</v>
      </c>
      <c r="E283" s="822" t="s">
        <v>3460</v>
      </c>
      <c r="F283" s="831">
        <v>16</v>
      </c>
      <c r="G283" s="831">
        <v>8384</v>
      </c>
      <c r="H283" s="831">
        <v>0.93938375350140058</v>
      </c>
      <c r="I283" s="831">
        <v>524</v>
      </c>
      <c r="J283" s="831">
        <v>17</v>
      </c>
      <c r="K283" s="831">
        <v>8925</v>
      </c>
      <c r="L283" s="831">
        <v>1</v>
      </c>
      <c r="M283" s="831">
        <v>525</v>
      </c>
      <c r="N283" s="831">
        <v>14</v>
      </c>
      <c r="O283" s="831">
        <v>7350</v>
      </c>
      <c r="P283" s="827">
        <v>0.82352941176470584</v>
      </c>
      <c r="Q283" s="832">
        <v>525</v>
      </c>
    </row>
    <row r="284" spans="1:17" ht="14.45" customHeight="1" x14ac:dyDescent="0.2">
      <c r="A284" s="821" t="s">
        <v>3440</v>
      </c>
      <c r="B284" s="822" t="s">
        <v>2908</v>
      </c>
      <c r="C284" s="822" t="s">
        <v>2549</v>
      </c>
      <c r="D284" s="822" t="s">
        <v>3461</v>
      </c>
      <c r="E284" s="822" t="s">
        <v>3462</v>
      </c>
      <c r="F284" s="831">
        <v>9</v>
      </c>
      <c r="G284" s="831">
        <v>515</v>
      </c>
      <c r="H284" s="831">
        <v>2.2198275862068964</v>
      </c>
      <c r="I284" s="831">
        <v>57.222222222222221</v>
      </c>
      <c r="J284" s="831">
        <v>4</v>
      </c>
      <c r="K284" s="831">
        <v>232</v>
      </c>
      <c r="L284" s="831">
        <v>1</v>
      </c>
      <c r="M284" s="831">
        <v>58</v>
      </c>
      <c r="N284" s="831">
        <v>6</v>
      </c>
      <c r="O284" s="831">
        <v>348</v>
      </c>
      <c r="P284" s="827">
        <v>1.5</v>
      </c>
      <c r="Q284" s="832">
        <v>58</v>
      </c>
    </row>
    <row r="285" spans="1:17" ht="14.45" customHeight="1" x14ac:dyDescent="0.2">
      <c r="A285" s="821" t="s">
        <v>3440</v>
      </c>
      <c r="B285" s="822" t="s">
        <v>2908</v>
      </c>
      <c r="C285" s="822" t="s">
        <v>2549</v>
      </c>
      <c r="D285" s="822" t="s">
        <v>3463</v>
      </c>
      <c r="E285" s="822" t="s">
        <v>3464</v>
      </c>
      <c r="F285" s="831"/>
      <c r="G285" s="831"/>
      <c r="H285" s="831"/>
      <c r="I285" s="831"/>
      <c r="J285" s="831">
        <v>1</v>
      </c>
      <c r="K285" s="831">
        <v>216</v>
      </c>
      <c r="L285" s="831">
        <v>1</v>
      </c>
      <c r="M285" s="831">
        <v>216</v>
      </c>
      <c r="N285" s="831"/>
      <c r="O285" s="831"/>
      <c r="P285" s="827"/>
      <c r="Q285" s="832"/>
    </row>
    <row r="286" spans="1:17" ht="14.45" customHeight="1" x14ac:dyDescent="0.2">
      <c r="A286" s="821" t="s">
        <v>3440</v>
      </c>
      <c r="B286" s="822" t="s">
        <v>2908</v>
      </c>
      <c r="C286" s="822" t="s">
        <v>2549</v>
      </c>
      <c r="D286" s="822" t="s">
        <v>3465</v>
      </c>
      <c r="E286" s="822" t="s">
        <v>3466</v>
      </c>
      <c r="F286" s="831">
        <v>1</v>
      </c>
      <c r="G286" s="831">
        <v>143</v>
      </c>
      <c r="H286" s="831">
        <v>0.99305555555555558</v>
      </c>
      <c r="I286" s="831">
        <v>143</v>
      </c>
      <c r="J286" s="831">
        <v>1</v>
      </c>
      <c r="K286" s="831">
        <v>144</v>
      </c>
      <c r="L286" s="831">
        <v>1</v>
      </c>
      <c r="M286" s="831">
        <v>144</v>
      </c>
      <c r="N286" s="831">
        <v>1</v>
      </c>
      <c r="O286" s="831">
        <v>145</v>
      </c>
      <c r="P286" s="827">
        <v>1.0069444444444444</v>
      </c>
      <c r="Q286" s="832">
        <v>145</v>
      </c>
    </row>
    <row r="287" spans="1:17" ht="14.45" customHeight="1" x14ac:dyDescent="0.2">
      <c r="A287" s="821" t="s">
        <v>3440</v>
      </c>
      <c r="B287" s="822" t="s">
        <v>2908</v>
      </c>
      <c r="C287" s="822" t="s">
        <v>2549</v>
      </c>
      <c r="D287" s="822" t="s">
        <v>3467</v>
      </c>
      <c r="E287" s="822" t="s">
        <v>3468</v>
      </c>
      <c r="F287" s="831">
        <v>1</v>
      </c>
      <c r="G287" s="831">
        <v>65</v>
      </c>
      <c r="H287" s="831"/>
      <c r="I287" s="831">
        <v>65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3440</v>
      </c>
      <c r="B288" s="822" t="s">
        <v>2908</v>
      </c>
      <c r="C288" s="822" t="s">
        <v>2549</v>
      </c>
      <c r="D288" s="822" t="s">
        <v>3469</v>
      </c>
      <c r="E288" s="822" t="s">
        <v>3470</v>
      </c>
      <c r="F288" s="831"/>
      <c r="G288" s="831"/>
      <c r="H288" s="831"/>
      <c r="I288" s="831"/>
      <c r="J288" s="831">
        <v>0</v>
      </c>
      <c r="K288" s="831">
        <v>0</v>
      </c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3440</v>
      </c>
      <c r="B289" s="822" t="s">
        <v>2908</v>
      </c>
      <c r="C289" s="822" t="s">
        <v>2549</v>
      </c>
      <c r="D289" s="822" t="s">
        <v>3471</v>
      </c>
      <c r="E289" s="822" t="s">
        <v>3472</v>
      </c>
      <c r="F289" s="831">
        <v>1011</v>
      </c>
      <c r="G289" s="831">
        <v>138153</v>
      </c>
      <c r="H289" s="831">
        <v>0.82873236395047511</v>
      </c>
      <c r="I289" s="831">
        <v>136.64985163204747</v>
      </c>
      <c r="J289" s="831">
        <v>1208</v>
      </c>
      <c r="K289" s="831">
        <v>166704</v>
      </c>
      <c r="L289" s="831">
        <v>1</v>
      </c>
      <c r="M289" s="831">
        <v>138</v>
      </c>
      <c r="N289" s="831">
        <v>942</v>
      </c>
      <c r="O289" s="831">
        <v>130938</v>
      </c>
      <c r="P289" s="827">
        <v>0.7854520587388425</v>
      </c>
      <c r="Q289" s="832">
        <v>139</v>
      </c>
    </row>
    <row r="290" spans="1:17" ht="14.45" customHeight="1" x14ac:dyDescent="0.2">
      <c r="A290" s="821" t="s">
        <v>3440</v>
      </c>
      <c r="B290" s="822" t="s">
        <v>2908</v>
      </c>
      <c r="C290" s="822" t="s">
        <v>2549</v>
      </c>
      <c r="D290" s="822" t="s">
        <v>3473</v>
      </c>
      <c r="E290" s="822" t="s">
        <v>3474</v>
      </c>
      <c r="F290" s="831">
        <v>81</v>
      </c>
      <c r="G290" s="831">
        <v>7371</v>
      </c>
      <c r="H290" s="831">
        <v>1.0682608695652174</v>
      </c>
      <c r="I290" s="831">
        <v>91</v>
      </c>
      <c r="J290" s="831">
        <v>75</v>
      </c>
      <c r="K290" s="831">
        <v>6900</v>
      </c>
      <c r="L290" s="831">
        <v>1</v>
      </c>
      <c r="M290" s="831">
        <v>92</v>
      </c>
      <c r="N290" s="831">
        <v>72</v>
      </c>
      <c r="O290" s="831">
        <v>6696</v>
      </c>
      <c r="P290" s="827">
        <v>0.97043478260869565</v>
      </c>
      <c r="Q290" s="832">
        <v>93</v>
      </c>
    </row>
    <row r="291" spans="1:17" ht="14.45" customHeight="1" x14ac:dyDescent="0.2">
      <c r="A291" s="821" t="s">
        <v>3440</v>
      </c>
      <c r="B291" s="822" t="s">
        <v>2908</v>
      </c>
      <c r="C291" s="822" t="s">
        <v>2549</v>
      </c>
      <c r="D291" s="822" t="s">
        <v>3475</v>
      </c>
      <c r="E291" s="822" t="s">
        <v>3476</v>
      </c>
      <c r="F291" s="831">
        <v>21</v>
      </c>
      <c r="G291" s="831">
        <v>2906</v>
      </c>
      <c r="H291" s="831">
        <v>0.71576354679802956</v>
      </c>
      <c r="I291" s="831">
        <v>138.38095238095238</v>
      </c>
      <c r="J291" s="831">
        <v>29</v>
      </c>
      <c r="K291" s="831">
        <v>4060</v>
      </c>
      <c r="L291" s="831">
        <v>1</v>
      </c>
      <c r="M291" s="831">
        <v>140</v>
      </c>
      <c r="N291" s="831">
        <v>26</v>
      </c>
      <c r="O291" s="831">
        <v>3666</v>
      </c>
      <c r="P291" s="827">
        <v>0.90295566502463054</v>
      </c>
      <c r="Q291" s="832">
        <v>141</v>
      </c>
    </row>
    <row r="292" spans="1:17" ht="14.45" customHeight="1" x14ac:dyDescent="0.2">
      <c r="A292" s="821" t="s">
        <v>3440</v>
      </c>
      <c r="B292" s="822" t="s">
        <v>2908</v>
      </c>
      <c r="C292" s="822" t="s">
        <v>2549</v>
      </c>
      <c r="D292" s="822" t="s">
        <v>3477</v>
      </c>
      <c r="E292" s="822" t="s">
        <v>3478</v>
      </c>
      <c r="F292" s="831">
        <v>14</v>
      </c>
      <c r="G292" s="831">
        <v>924</v>
      </c>
      <c r="H292" s="831">
        <v>0.13260619977037888</v>
      </c>
      <c r="I292" s="831">
        <v>66</v>
      </c>
      <c r="J292" s="831">
        <v>104</v>
      </c>
      <c r="K292" s="831">
        <v>6968</v>
      </c>
      <c r="L292" s="831">
        <v>1</v>
      </c>
      <c r="M292" s="831">
        <v>67</v>
      </c>
      <c r="N292" s="831">
        <v>6</v>
      </c>
      <c r="O292" s="831">
        <v>402</v>
      </c>
      <c r="P292" s="827">
        <v>5.7692307692307696E-2</v>
      </c>
      <c r="Q292" s="832">
        <v>67</v>
      </c>
    </row>
    <row r="293" spans="1:17" ht="14.45" customHeight="1" x14ac:dyDescent="0.2">
      <c r="A293" s="821" t="s">
        <v>3440</v>
      </c>
      <c r="B293" s="822" t="s">
        <v>2908</v>
      </c>
      <c r="C293" s="822" t="s">
        <v>2549</v>
      </c>
      <c r="D293" s="822" t="s">
        <v>3383</v>
      </c>
      <c r="E293" s="822" t="s">
        <v>3384</v>
      </c>
      <c r="F293" s="831">
        <v>15</v>
      </c>
      <c r="G293" s="831">
        <v>4920</v>
      </c>
      <c r="H293" s="831">
        <v>1.8693009118541033</v>
      </c>
      <c r="I293" s="831">
        <v>328</v>
      </c>
      <c r="J293" s="831">
        <v>8</v>
      </c>
      <c r="K293" s="831">
        <v>2632</v>
      </c>
      <c r="L293" s="831">
        <v>1</v>
      </c>
      <c r="M293" s="831">
        <v>329</v>
      </c>
      <c r="N293" s="831">
        <v>3</v>
      </c>
      <c r="O293" s="831">
        <v>987</v>
      </c>
      <c r="P293" s="827">
        <v>0.375</v>
      </c>
      <c r="Q293" s="832">
        <v>329</v>
      </c>
    </row>
    <row r="294" spans="1:17" ht="14.45" customHeight="1" x14ac:dyDescent="0.2">
      <c r="A294" s="821" t="s">
        <v>3440</v>
      </c>
      <c r="B294" s="822" t="s">
        <v>2908</v>
      </c>
      <c r="C294" s="822" t="s">
        <v>2549</v>
      </c>
      <c r="D294" s="822" t="s">
        <v>3479</v>
      </c>
      <c r="E294" s="822" t="s">
        <v>3480</v>
      </c>
      <c r="F294" s="831"/>
      <c r="G294" s="831"/>
      <c r="H294" s="831"/>
      <c r="I294" s="831"/>
      <c r="J294" s="831">
        <v>1</v>
      </c>
      <c r="K294" s="831">
        <v>72</v>
      </c>
      <c r="L294" s="831">
        <v>1</v>
      </c>
      <c r="M294" s="831">
        <v>72</v>
      </c>
      <c r="N294" s="831"/>
      <c r="O294" s="831"/>
      <c r="P294" s="827"/>
      <c r="Q294" s="832"/>
    </row>
    <row r="295" spans="1:17" ht="14.45" customHeight="1" x14ac:dyDescent="0.2">
      <c r="A295" s="821" t="s">
        <v>3440</v>
      </c>
      <c r="B295" s="822" t="s">
        <v>2908</v>
      </c>
      <c r="C295" s="822" t="s">
        <v>2549</v>
      </c>
      <c r="D295" s="822" t="s">
        <v>3481</v>
      </c>
      <c r="E295" s="822" t="s">
        <v>3482</v>
      </c>
      <c r="F295" s="831">
        <v>73</v>
      </c>
      <c r="G295" s="831">
        <v>3723</v>
      </c>
      <c r="H295" s="831">
        <v>0.95461538461538464</v>
      </c>
      <c r="I295" s="831">
        <v>51</v>
      </c>
      <c r="J295" s="831">
        <v>75</v>
      </c>
      <c r="K295" s="831">
        <v>3900</v>
      </c>
      <c r="L295" s="831">
        <v>1</v>
      </c>
      <c r="M295" s="831">
        <v>52</v>
      </c>
      <c r="N295" s="831">
        <v>118</v>
      </c>
      <c r="O295" s="831">
        <v>6136</v>
      </c>
      <c r="P295" s="827">
        <v>1.5733333333333333</v>
      </c>
      <c r="Q295" s="832">
        <v>52</v>
      </c>
    </row>
    <row r="296" spans="1:17" ht="14.45" customHeight="1" x14ac:dyDescent="0.2">
      <c r="A296" s="821" t="s">
        <v>3440</v>
      </c>
      <c r="B296" s="822" t="s">
        <v>2908</v>
      </c>
      <c r="C296" s="822" t="s">
        <v>2549</v>
      </c>
      <c r="D296" s="822" t="s">
        <v>3483</v>
      </c>
      <c r="E296" s="822" t="s">
        <v>3484</v>
      </c>
      <c r="F296" s="831">
        <v>1</v>
      </c>
      <c r="G296" s="831">
        <v>130</v>
      </c>
      <c r="H296" s="831"/>
      <c r="I296" s="831">
        <v>130</v>
      </c>
      <c r="J296" s="831">
        <v>0</v>
      </c>
      <c r="K296" s="831">
        <v>0</v>
      </c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3440</v>
      </c>
      <c r="B297" s="822" t="s">
        <v>2908</v>
      </c>
      <c r="C297" s="822" t="s">
        <v>2549</v>
      </c>
      <c r="D297" s="822" t="s">
        <v>3485</v>
      </c>
      <c r="E297" s="822" t="s">
        <v>3486</v>
      </c>
      <c r="F297" s="831">
        <v>1</v>
      </c>
      <c r="G297" s="831">
        <v>207</v>
      </c>
      <c r="H297" s="831"/>
      <c r="I297" s="831">
        <v>207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3440</v>
      </c>
      <c r="B298" s="822" t="s">
        <v>2908</v>
      </c>
      <c r="C298" s="822" t="s">
        <v>2549</v>
      </c>
      <c r="D298" s="822" t="s">
        <v>3487</v>
      </c>
      <c r="E298" s="822" t="s">
        <v>3488</v>
      </c>
      <c r="F298" s="831">
        <v>16</v>
      </c>
      <c r="G298" s="831">
        <v>9792</v>
      </c>
      <c r="H298" s="831">
        <v>1.5921951219512196</v>
      </c>
      <c r="I298" s="831">
        <v>612</v>
      </c>
      <c r="J298" s="831">
        <v>10</v>
      </c>
      <c r="K298" s="831">
        <v>6150</v>
      </c>
      <c r="L298" s="831">
        <v>1</v>
      </c>
      <c r="M298" s="831">
        <v>615</v>
      </c>
      <c r="N298" s="831">
        <v>11</v>
      </c>
      <c r="O298" s="831">
        <v>6787</v>
      </c>
      <c r="P298" s="827">
        <v>1.1035772357723577</v>
      </c>
      <c r="Q298" s="832">
        <v>617</v>
      </c>
    </row>
    <row r="299" spans="1:17" ht="14.45" customHeight="1" x14ac:dyDescent="0.2">
      <c r="A299" s="821" t="s">
        <v>3440</v>
      </c>
      <c r="B299" s="822" t="s">
        <v>2908</v>
      </c>
      <c r="C299" s="822" t="s">
        <v>2549</v>
      </c>
      <c r="D299" s="822" t="s">
        <v>3489</v>
      </c>
      <c r="E299" s="822" t="s">
        <v>3490</v>
      </c>
      <c r="F299" s="831"/>
      <c r="G299" s="831"/>
      <c r="H299" s="831"/>
      <c r="I299" s="831"/>
      <c r="J299" s="831">
        <v>0</v>
      </c>
      <c r="K299" s="831">
        <v>0</v>
      </c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3440</v>
      </c>
      <c r="B300" s="822" t="s">
        <v>2908</v>
      </c>
      <c r="C300" s="822" t="s">
        <v>2549</v>
      </c>
      <c r="D300" s="822" t="s">
        <v>3491</v>
      </c>
      <c r="E300" s="822" t="s">
        <v>3492</v>
      </c>
      <c r="F300" s="831"/>
      <c r="G300" s="831"/>
      <c r="H300" s="831"/>
      <c r="I300" s="831"/>
      <c r="J300" s="831">
        <v>1</v>
      </c>
      <c r="K300" s="831">
        <v>275</v>
      </c>
      <c r="L300" s="831">
        <v>1</v>
      </c>
      <c r="M300" s="831">
        <v>275</v>
      </c>
      <c r="N300" s="831"/>
      <c r="O300" s="831"/>
      <c r="P300" s="827"/>
      <c r="Q300" s="832"/>
    </row>
    <row r="301" spans="1:17" ht="14.45" customHeight="1" x14ac:dyDescent="0.2">
      <c r="A301" s="821" t="s">
        <v>3440</v>
      </c>
      <c r="B301" s="822" t="s">
        <v>2908</v>
      </c>
      <c r="C301" s="822" t="s">
        <v>2549</v>
      </c>
      <c r="D301" s="822" t="s">
        <v>3493</v>
      </c>
      <c r="E301" s="822" t="s">
        <v>3494</v>
      </c>
      <c r="F301" s="831">
        <v>165</v>
      </c>
      <c r="G301" s="831">
        <v>7755</v>
      </c>
      <c r="H301" s="831">
        <v>0.62030075187969924</v>
      </c>
      <c r="I301" s="831">
        <v>47</v>
      </c>
      <c r="J301" s="831">
        <v>266</v>
      </c>
      <c r="K301" s="831">
        <v>12502</v>
      </c>
      <c r="L301" s="831">
        <v>1</v>
      </c>
      <c r="M301" s="831">
        <v>47</v>
      </c>
      <c r="N301" s="831">
        <v>205</v>
      </c>
      <c r="O301" s="831">
        <v>9635</v>
      </c>
      <c r="P301" s="827">
        <v>0.77067669172932329</v>
      </c>
      <c r="Q301" s="832">
        <v>47</v>
      </c>
    </row>
    <row r="302" spans="1:17" ht="14.45" customHeight="1" x14ac:dyDescent="0.2">
      <c r="A302" s="821" t="s">
        <v>3440</v>
      </c>
      <c r="B302" s="822" t="s">
        <v>2908</v>
      </c>
      <c r="C302" s="822" t="s">
        <v>2549</v>
      </c>
      <c r="D302" s="822" t="s">
        <v>3495</v>
      </c>
      <c r="E302" s="822" t="s">
        <v>3496</v>
      </c>
      <c r="F302" s="831">
        <v>3</v>
      </c>
      <c r="G302" s="831">
        <v>726</v>
      </c>
      <c r="H302" s="831"/>
      <c r="I302" s="831">
        <v>242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3440</v>
      </c>
      <c r="B303" s="822" t="s">
        <v>2908</v>
      </c>
      <c r="C303" s="822" t="s">
        <v>2549</v>
      </c>
      <c r="D303" s="822" t="s">
        <v>2909</v>
      </c>
      <c r="E303" s="822" t="s">
        <v>2910</v>
      </c>
      <c r="F303" s="831">
        <v>29</v>
      </c>
      <c r="G303" s="831">
        <v>43297</v>
      </c>
      <c r="H303" s="831">
        <v>0.93360790063826116</v>
      </c>
      <c r="I303" s="831">
        <v>1493</v>
      </c>
      <c r="J303" s="831">
        <v>31</v>
      </c>
      <c r="K303" s="831">
        <v>46376</v>
      </c>
      <c r="L303" s="831">
        <v>1</v>
      </c>
      <c r="M303" s="831">
        <v>1496</v>
      </c>
      <c r="N303" s="831">
        <v>14</v>
      </c>
      <c r="O303" s="831">
        <v>20972</v>
      </c>
      <c r="P303" s="827">
        <v>0.45221666379161635</v>
      </c>
      <c r="Q303" s="832">
        <v>1498</v>
      </c>
    </row>
    <row r="304" spans="1:17" ht="14.45" customHeight="1" x14ac:dyDescent="0.2">
      <c r="A304" s="821" t="s">
        <v>3440</v>
      </c>
      <c r="B304" s="822" t="s">
        <v>2908</v>
      </c>
      <c r="C304" s="822" t="s">
        <v>2549</v>
      </c>
      <c r="D304" s="822" t="s">
        <v>2911</v>
      </c>
      <c r="E304" s="822" t="s">
        <v>2912</v>
      </c>
      <c r="F304" s="831">
        <v>69</v>
      </c>
      <c r="G304" s="831">
        <v>22563</v>
      </c>
      <c r="H304" s="831">
        <v>1.1430091185410334</v>
      </c>
      <c r="I304" s="831">
        <v>327</v>
      </c>
      <c r="J304" s="831">
        <v>60</v>
      </c>
      <c r="K304" s="831">
        <v>19740</v>
      </c>
      <c r="L304" s="831">
        <v>1</v>
      </c>
      <c r="M304" s="831">
        <v>329</v>
      </c>
      <c r="N304" s="831">
        <v>61</v>
      </c>
      <c r="O304" s="831">
        <v>20191</v>
      </c>
      <c r="P304" s="827">
        <v>1.0228470111448835</v>
      </c>
      <c r="Q304" s="832">
        <v>331</v>
      </c>
    </row>
    <row r="305" spans="1:17" ht="14.45" customHeight="1" x14ac:dyDescent="0.2">
      <c r="A305" s="821" t="s">
        <v>3440</v>
      </c>
      <c r="B305" s="822" t="s">
        <v>2908</v>
      </c>
      <c r="C305" s="822" t="s">
        <v>2549</v>
      </c>
      <c r="D305" s="822" t="s">
        <v>3497</v>
      </c>
      <c r="E305" s="822" t="s">
        <v>3498</v>
      </c>
      <c r="F305" s="831">
        <v>16</v>
      </c>
      <c r="G305" s="831">
        <v>14208</v>
      </c>
      <c r="H305" s="831">
        <v>3.1892255892255892</v>
      </c>
      <c r="I305" s="831">
        <v>888</v>
      </c>
      <c r="J305" s="831">
        <v>5</v>
      </c>
      <c r="K305" s="831">
        <v>4455</v>
      </c>
      <c r="L305" s="831">
        <v>1</v>
      </c>
      <c r="M305" s="831">
        <v>891</v>
      </c>
      <c r="N305" s="831">
        <v>6</v>
      </c>
      <c r="O305" s="831">
        <v>5364</v>
      </c>
      <c r="P305" s="827">
        <v>1.204040404040404</v>
      </c>
      <c r="Q305" s="832">
        <v>894</v>
      </c>
    </row>
    <row r="306" spans="1:17" ht="14.45" customHeight="1" x14ac:dyDescent="0.2">
      <c r="A306" s="821" t="s">
        <v>3440</v>
      </c>
      <c r="B306" s="822" t="s">
        <v>2908</v>
      </c>
      <c r="C306" s="822" t="s">
        <v>2549</v>
      </c>
      <c r="D306" s="822" t="s">
        <v>3499</v>
      </c>
      <c r="E306" s="822" t="s">
        <v>3500</v>
      </c>
      <c r="F306" s="831">
        <v>1046</v>
      </c>
      <c r="G306" s="831">
        <v>273006</v>
      </c>
      <c r="H306" s="831">
        <v>0.81662040249826506</v>
      </c>
      <c r="I306" s="831">
        <v>261</v>
      </c>
      <c r="J306" s="831">
        <v>1276</v>
      </c>
      <c r="K306" s="831">
        <v>334312</v>
      </c>
      <c r="L306" s="831">
        <v>1</v>
      </c>
      <c r="M306" s="831">
        <v>262</v>
      </c>
      <c r="N306" s="831">
        <v>1115</v>
      </c>
      <c r="O306" s="831">
        <v>294360</v>
      </c>
      <c r="P306" s="827">
        <v>0.88049486707028168</v>
      </c>
      <c r="Q306" s="832">
        <v>264</v>
      </c>
    </row>
    <row r="307" spans="1:17" ht="14.45" customHeight="1" x14ac:dyDescent="0.2">
      <c r="A307" s="821" t="s">
        <v>3440</v>
      </c>
      <c r="B307" s="822" t="s">
        <v>2908</v>
      </c>
      <c r="C307" s="822" t="s">
        <v>2549</v>
      </c>
      <c r="D307" s="822" t="s">
        <v>3501</v>
      </c>
      <c r="E307" s="822" t="s">
        <v>3502</v>
      </c>
      <c r="F307" s="831">
        <v>12</v>
      </c>
      <c r="G307" s="831">
        <v>1980</v>
      </c>
      <c r="H307" s="831">
        <v>0.51859612362493457</v>
      </c>
      <c r="I307" s="831">
        <v>165</v>
      </c>
      <c r="J307" s="831">
        <v>23</v>
      </c>
      <c r="K307" s="831">
        <v>3818</v>
      </c>
      <c r="L307" s="831">
        <v>1</v>
      </c>
      <c r="M307" s="831">
        <v>166</v>
      </c>
      <c r="N307" s="831">
        <v>24</v>
      </c>
      <c r="O307" s="831">
        <v>4008</v>
      </c>
      <c r="P307" s="827">
        <v>1.0497642744892615</v>
      </c>
      <c r="Q307" s="832">
        <v>167</v>
      </c>
    </row>
    <row r="308" spans="1:17" ht="14.45" customHeight="1" x14ac:dyDescent="0.2">
      <c r="A308" s="821" t="s">
        <v>3503</v>
      </c>
      <c r="B308" s="822" t="s">
        <v>3268</v>
      </c>
      <c r="C308" s="822" t="s">
        <v>2549</v>
      </c>
      <c r="D308" s="822" t="s">
        <v>3504</v>
      </c>
      <c r="E308" s="822" t="s">
        <v>3505</v>
      </c>
      <c r="F308" s="831">
        <v>2</v>
      </c>
      <c r="G308" s="831">
        <v>1100</v>
      </c>
      <c r="H308" s="831">
        <v>0.28519574799066633</v>
      </c>
      <c r="I308" s="831">
        <v>550</v>
      </c>
      <c r="J308" s="831">
        <v>7</v>
      </c>
      <c r="K308" s="831">
        <v>3857</v>
      </c>
      <c r="L308" s="831">
        <v>1</v>
      </c>
      <c r="M308" s="831">
        <v>551</v>
      </c>
      <c r="N308" s="831">
        <v>1</v>
      </c>
      <c r="O308" s="831">
        <v>552</v>
      </c>
      <c r="P308" s="827">
        <v>0.14311641171895256</v>
      </c>
      <c r="Q308" s="832">
        <v>552</v>
      </c>
    </row>
    <row r="309" spans="1:17" ht="14.45" customHeight="1" x14ac:dyDescent="0.2">
      <c r="A309" s="821" t="s">
        <v>3503</v>
      </c>
      <c r="B309" s="822" t="s">
        <v>3268</v>
      </c>
      <c r="C309" s="822" t="s">
        <v>2549</v>
      </c>
      <c r="D309" s="822" t="s">
        <v>3506</v>
      </c>
      <c r="E309" s="822" t="s">
        <v>3507</v>
      </c>
      <c r="F309" s="831">
        <v>6</v>
      </c>
      <c r="G309" s="831">
        <v>3930</v>
      </c>
      <c r="H309" s="831">
        <v>0.49923780487804881</v>
      </c>
      <c r="I309" s="831">
        <v>655</v>
      </c>
      <c r="J309" s="831">
        <v>12</v>
      </c>
      <c r="K309" s="831">
        <v>7872</v>
      </c>
      <c r="L309" s="831">
        <v>1</v>
      </c>
      <c r="M309" s="831">
        <v>656</v>
      </c>
      <c r="N309" s="831">
        <v>4</v>
      </c>
      <c r="O309" s="831">
        <v>2628</v>
      </c>
      <c r="P309" s="827">
        <v>0.33384146341463417</v>
      </c>
      <c r="Q309" s="832">
        <v>657</v>
      </c>
    </row>
    <row r="310" spans="1:17" ht="14.45" customHeight="1" x14ac:dyDescent="0.2">
      <c r="A310" s="821" t="s">
        <v>3503</v>
      </c>
      <c r="B310" s="822" t="s">
        <v>3268</v>
      </c>
      <c r="C310" s="822" t="s">
        <v>2549</v>
      </c>
      <c r="D310" s="822" t="s">
        <v>3508</v>
      </c>
      <c r="E310" s="822" t="s">
        <v>3509</v>
      </c>
      <c r="F310" s="831">
        <v>6</v>
      </c>
      <c r="G310" s="831">
        <v>3930</v>
      </c>
      <c r="H310" s="831">
        <v>0.49923780487804881</v>
      </c>
      <c r="I310" s="831">
        <v>655</v>
      </c>
      <c r="J310" s="831">
        <v>12</v>
      </c>
      <c r="K310" s="831">
        <v>7872</v>
      </c>
      <c r="L310" s="831">
        <v>1</v>
      </c>
      <c r="M310" s="831">
        <v>656</v>
      </c>
      <c r="N310" s="831">
        <v>4</v>
      </c>
      <c r="O310" s="831">
        <v>2628</v>
      </c>
      <c r="P310" s="827">
        <v>0.33384146341463417</v>
      </c>
      <c r="Q310" s="832">
        <v>657</v>
      </c>
    </row>
    <row r="311" spans="1:17" ht="14.45" customHeight="1" x14ac:dyDescent="0.2">
      <c r="A311" s="821" t="s">
        <v>3503</v>
      </c>
      <c r="B311" s="822" t="s">
        <v>3268</v>
      </c>
      <c r="C311" s="822" t="s">
        <v>2549</v>
      </c>
      <c r="D311" s="822" t="s">
        <v>3510</v>
      </c>
      <c r="E311" s="822" t="s">
        <v>3511</v>
      </c>
      <c r="F311" s="831">
        <v>12</v>
      </c>
      <c r="G311" s="831">
        <v>3740</v>
      </c>
      <c r="H311" s="831">
        <v>0.49946581196581197</v>
      </c>
      <c r="I311" s="831">
        <v>311.66666666666669</v>
      </c>
      <c r="J311" s="831">
        <v>24</v>
      </c>
      <c r="K311" s="831">
        <v>7488</v>
      </c>
      <c r="L311" s="831">
        <v>1</v>
      </c>
      <c r="M311" s="831">
        <v>312</v>
      </c>
      <c r="N311" s="831">
        <v>8</v>
      </c>
      <c r="O311" s="831">
        <v>2504</v>
      </c>
      <c r="P311" s="827">
        <v>0.33440170940170938</v>
      </c>
      <c r="Q311" s="832">
        <v>313</v>
      </c>
    </row>
    <row r="312" spans="1:17" ht="14.45" customHeight="1" x14ac:dyDescent="0.2">
      <c r="A312" s="821" t="s">
        <v>3503</v>
      </c>
      <c r="B312" s="822" t="s">
        <v>3268</v>
      </c>
      <c r="C312" s="822" t="s">
        <v>2549</v>
      </c>
      <c r="D312" s="822" t="s">
        <v>3512</v>
      </c>
      <c r="E312" s="822" t="s">
        <v>3513</v>
      </c>
      <c r="F312" s="831">
        <v>5</v>
      </c>
      <c r="G312" s="831">
        <v>60</v>
      </c>
      <c r="H312" s="831"/>
      <c r="I312" s="831">
        <v>12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3503</v>
      </c>
      <c r="B313" s="822" t="s">
        <v>3268</v>
      </c>
      <c r="C313" s="822" t="s">
        <v>2549</v>
      </c>
      <c r="D313" s="822" t="s">
        <v>3514</v>
      </c>
      <c r="E313" s="822" t="s">
        <v>3515</v>
      </c>
      <c r="F313" s="831">
        <v>2</v>
      </c>
      <c r="G313" s="831">
        <v>10048</v>
      </c>
      <c r="H313" s="831"/>
      <c r="I313" s="831">
        <v>5024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3503</v>
      </c>
      <c r="B314" s="822" t="s">
        <v>3268</v>
      </c>
      <c r="C314" s="822" t="s">
        <v>2549</v>
      </c>
      <c r="D314" s="822" t="s">
        <v>3516</v>
      </c>
      <c r="E314" s="822" t="s">
        <v>3517</v>
      </c>
      <c r="F314" s="831">
        <v>6</v>
      </c>
      <c r="G314" s="831">
        <v>3930</v>
      </c>
      <c r="H314" s="831">
        <v>0.49923780487804881</v>
      </c>
      <c r="I314" s="831">
        <v>655</v>
      </c>
      <c r="J314" s="831">
        <v>12</v>
      </c>
      <c r="K314" s="831">
        <v>7872</v>
      </c>
      <c r="L314" s="831">
        <v>1</v>
      </c>
      <c r="M314" s="831">
        <v>656</v>
      </c>
      <c r="N314" s="831">
        <v>4</v>
      </c>
      <c r="O314" s="831">
        <v>2628</v>
      </c>
      <c r="P314" s="827">
        <v>0.33384146341463417</v>
      </c>
      <c r="Q314" s="832">
        <v>657</v>
      </c>
    </row>
    <row r="315" spans="1:17" ht="14.45" customHeight="1" x14ac:dyDescent="0.2">
      <c r="A315" s="821" t="s">
        <v>3503</v>
      </c>
      <c r="B315" s="822" t="s">
        <v>3268</v>
      </c>
      <c r="C315" s="822" t="s">
        <v>2549</v>
      </c>
      <c r="D315" s="822" t="s">
        <v>3518</v>
      </c>
      <c r="E315" s="822" t="s">
        <v>3519</v>
      </c>
      <c r="F315" s="831">
        <v>6</v>
      </c>
      <c r="G315" s="831">
        <v>3930</v>
      </c>
      <c r="H315" s="831">
        <v>0.49923780487804881</v>
      </c>
      <c r="I315" s="831">
        <v>655</v>
      </c>
      <c r="J315" s="831">
        <v>12</v>
      </c>
      <c r="K315" s="831">
        <v>7872</v>
      </c>
      <c r="L315" s="831">
        <v>1</v>
      </c>
      <c r="M315" s="831">
        <v>656</v>
      </c>
      <c r="N315" s="831">
        <v>4</v>
      </c>
      <c r="O315" s="831">
        <v>2628</v>
      </c>
      <c r="P315" s="827">
        <v>0.33384146341463417</v>
      </c>
      <c r="Q315" s="832">
        <v>657</v>
      </c>
    </row>
    <row r="316" spans="1:17" ht="14.45" customHeight="1" x14ac:dyDescent="0.2">
      <c r="A316" s="821" t="s">
        <v>3503</v>
      </c>
      <c r="B316" s="822" t="s">
        <v>3268</v>
      </c>
      <c r="C316" s="822" t="s">
        <v>2549</v>
      </c>
      <c r="D316" s="822" t="s">
        <v>3520</v>
      </c>
      <c r="E316" s="822" t="s">
        <v>3521</v>
      </c>
      <c r="F316" s="831">
        <v>20</v>
      </c>
      <c r="G316" s="831">
        <v>9420</v>
      </c>
      <c r="H316" s="831"/>
      <c r="I316" s="831">
        <v>471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3503</v>
      </c>
      <c r="B317" s="822" t="s">
        <v>3268</v>
      </c>
      <c r="C317" s="822" t="s">
        <v>2549</v>
      </c>
      <c r="D317" s="822" t="s">
        <v>3522</v>
      </c>
      <c r="E317" s="822" t="s">
        <v>3523</v>
      </c>
      <c r="F317" s="831">
        <v>6</v>
      </c>
      <c r="G317" s="831">
        <v>8398</v>
      </c>
      <c r="H317" s="831">
        <v>0.49988095238095237</v>
      </c>
      <c r="I317" s="831">
        <v>1399.6666666666667</v>
      </c>
      <c r="J317" s="831">
        <v>12</v>
      </c>
      <c r="K317" s="831">
        <v>16800</v>
      </c>
      <c r="L317" s="831">
        <v>1</v>
      </c>
      <c r="M317" s="831">
        <v>1400</v>
      </c>
      <c r="N317" s="831">
        <v>4</v>
      </c>
      <c r="O317" s="831">
        <v>5604</v>
      </c>
      <c r="P317" s="827">
        <v>0.33357142857142857</v>
      </c>
      <c r="Q317" s="832">
        <v>1401</v>
      </c>
    </row>
    <row r="318" spans="1:17" ht="14.45" customHeight="1" x14ac:dyDescent="0.2">
      <c r="A318" s="821" t="s">
        <v>3503</v>
      </c>
      <c r="B318" s="822" t="s">
        <v>3268</v>
      </c>
      <c r="C318" s="822" t="s">
        <v>2549</v>
      </c>
      <c r="D318" s="822" t="s">
        <v>3524</v>
      </c>
      <c r="E318" s="822" t="s">
        <v>3525</v>
      </c>
      <c r="F318" s="831">
        <v>6</v>
      </c>
      <c r="G318" s="831">
        <v>6136</v>
      </c>
      <c r="H318" s="831">
        <v>2.9990224828934506</v>
      </c>
      <c r="I318" s="831">
        <v>1022.6666666666666</v>
      </c>
      <c r="J318" s="831">
        <v>2</v>
      </c>
      <c r="K318" s="831">
        <v>2046</v>
      </c>
      <c r="L318" s="831">
        <v>1</v>
      </c>
      <c r="M318" s="831">
        <v>1023</v>
      </c>
      <c r="N318" s="831"/>
      <c r="O318" s="831"/>
      <c r="P318" s="827"/>
      <c r="Q318" s="832"/>
    </row>
    <row r="319" spans="1:17" ht="14.45" customHeight="1" x14ac:dyDescent="0.2">
      <c r="A319" s="821" t="s">
        <v>3503</v>
      </c>
      <c r="B319" s="822" t="s">
        <v>3268</v>
      </c>
      <c r="C319" s="822" t="s">
        <v>2549</v>
      </c>
      <c r="D319" s="822" t="s">
        <v>3526</v>
      </c>
      <c r="E319" s="822" t="s">
        <v>3527</v>
      </c>
      <c r="F319" s="831">
        <v>3</v>
      </c>
      <c r="G319" s="831">
        <v>568</v>
      </c>
      <c r="H319" s="831">
        <v>2.9894736842105263</v>
      </c>
      <c r="I319" s="831">
        <v>189.33333333333334</v>
      </c>
      <c r="J319" s="831">
        <v>1</v>
      </c>
      <c r="K319" s="831">
        <v>190</v>
      </c>
      <c r="L319" s="831">
        <v>1</v>
      </c>
      <c r="M319" s="831">
        <v>190</v>
      </c>
      <c r="N319" s="831"/>
      <c r="O319" s="831"/>
      <c r="P319" s="827"/>
      <c r="Q319" s="832"/>
    </row>
    <row r="320" spans="1:17" ht="14.45" customHeight="1" x14ac:dyDescent="0.2">
      <c r="A320" s="821" t="s">
        <v>3503</v>
      </c>
      <c r="B320" s="822" t="s">
        <v>2914</v>
      </c>
      <c r="C320" s="822" t="s">
        <v>2549</v>
      </c>
      <c r="D320" s="822" t="s">
        <v>3512</v>
      </c>
      <c r="E320" s="822" t="s">
        <v>3513</v>
      </c>
      <c r="F320" s="831">
        <v>3</v>
      </c>
      <c r="G320" s="831">
        <v>36</v>
      </c>
      <c r="H320" s="831">
        <v>1.5</v>
      </c>
      <c r="I320" s="831">
        <v>12</v>
      </c>
      <c r="J320" s="831">
        <v>2</v>
      </c>
      <c r="K320" s="831">
        <v>24</v>
      </c>
      <c r="L320" s="831">
        <v>1</v>
      </c>
      <c r="M320" s="831">
        <v>12</v>
      </c>
      <c r="N320" s="831">
        <v>1</v>
      </c>
      <c r="O320" s="831">
        <v>12</v>
      </c>
      <c r="P320" s="827">
        <v>0.5</v>
      </c>
      <c r="Q320" s="832">
        <v>12</v>
      </c>
    </row>
    <row r="321" spans="1:17" ht="14.45" customHeight="1" x14ac:dyDescent="0.2">
      <c r="A321" s="821" t="s">
        <v>3503</v>
      </c>
      <c r="B321" s="822" t="s">
        <v>2914</v>
      </c>
      <c r="C321" s="822" t="s">
        <v>2549</v>
      </c>
      <c r="D321" s="822" t="s">
        <v>3520</v>
      </c>
      <c r="E321" s="822" t="s">
        <v>3521</v>
      </c>
      <c r="F321" s="831">
        <v>11</v>
      </c>
      <c r="G321" s="831">
        <v>5181</v>
      </c>
      <c r="H321" s="831">
        <v>1.3605567226890756</v>
      </c>
      <c r="I321" s="831">
        <v>471</v>
      </c>
      <c r="J321" s="831">
        <v>8</v>
      </c>
      <c r="K321" s="831">
        <v>3808</v>
      </c>
      <c r="L321" s="831">
        <v>1</v>
      </c>
      <c r="M321" s="831">
        <v>476</v>
      </c>
      <c r="N321" s="831">
        <v>4</v>
      </c>
      <c r="O321" s="831">
        <v>1920</v>
      </c>
      <c r="P321" s="827">
        <v>0.50420168067226889</v>
      </c>
      <c r="Q321" s="832">
        <v>480</v>
      </c>
    </row>
    <row r="322" spans="1:17" ht="14.45" customHeight="1" x14ac:dyDescent="0.2">
      <c r="A322" s="821" t="s">
        <v>3528</v>
      </c>
      <c r="B322" s="822" t="s">
        <v>2908</v>
      </c>
      <c r="C322" s="822" t="s">
        <v>2549</v>
      </c>
      <c r="D322" s="822" t="s">
        <v>3441</v>
      </c>
      <c r="E322" s="822" t="s">
        <v>3442</v>
      </c>
      <c r="F322" s="831"/>
      <c r="G322" s="831"/>
      <c r="H322" s="831"/>
      <c r="I322" s="831"/>
      <c r="J322" s="831"/>
      <c r="K322" s="831"/>
      <c r="L322" s="831"/>
      <c r="M322" s="831"/>
      <c r="N322" s="831">
        <v>2</v>
      </c>
      <c r="O322" s="831">
        <v>352</v>
      </c>
      <c r="P322" s="827"/>
      <c r="Q322" s="832">
        <v>176</v>
      </c>
    </row>
    <row r="323" spans="1:17" ht="14.45" customHeight="1" x14ac:dyDescent="0.2">
      <c r="A323" s="821" t="s">
        <v>3528</v>
      </c>
      <c r="B323" s="822" t="s">
        <v>2908</v>
      </c>
      <c r="C323" s="822" t="s">
        <v>2549</v>
      </c>
      <c r="D323" s="822" t="s">
        <v>3443</v>
      </c>
      <c r="E323" s="822" t="s">
        <v>3444</v>
      </c>
      <c r="F323" s="831"/>
      <c r="G323" s="831"/>
      <c r="H323" s="831"/>
      <c r="I323" s="831"/>
      <c r="J323" s="831"/>
      <c r="K323" s="831"/>
      <c r="L323" s="831"/>
      <c r="M323" s="831"/>
      <c r="N323" s="831">
        <v>0</v>
      </c>
      <c r="O323" s="831">
        <v>0</v>
      </c>
      <c r="P323" s="827"/>
      <c r="Q323" s="832"/>
    </row>
    <row r="324" spans="1:17" ht="14.45" customHeight="1" x14ac:dyDescent="0.2">
      <c r="A324" s="821" t="s">
        <v>3528</v>
      </c>
      <c r="B324" s="822" t="s">
        <v>2908</v>
      </c>
      <c r="C324" s="822" t="s">
        <v>2549</v>
      </c>
      <c r="D324" s="822" t="s">
        <v>3447</v>
      </c>
      <c r="E324" s="822" t="s">
        <v>3448</v>
      </c>
      <c r="F324" s="831"/>
      <c r="G324" s="831"/>
      <c r="H324" s="831"/>
      <c r="I324" s="831"/>
      <c r="J324" s="831"/>
      <c r="K324" s="831"/>
      <c r="L324" s="831"/>
      <c r="M324" s="831"/>
      <c r="N324" s="831">
        <v>0</v>
      </c>
      <c r="O324" s="831">
        <v>0</v>
      </c>
      <c r="P324" s="827"/>
      <c r="Q324" s="832"/>
    </row>
    <row r="325" spans="1:17" ht="14.45" customHeight="1" x14ac:dyDescent="0.2">
      <c r="A325" s="821" t="s">
        <v>3528</v>
      </c>
      <c r="B325" s="822" t="s">
        <v>2908</v>
      </c>
      <c r="C325" s="822" t="s">
        <v>2549</v>
      </c>
      <c r="D325" s="822" t="s">
        <v>3451</v>
      </c>
      <c r="E325" s="822" t="s">
        <v>3452</v>
      </c>
      <c r="F325" s="831"/>
      <c r="G325" s="831"/>
      <c r="H325" s="831"/>
      <c r="I325" s="831"/>
      <c r="J325" s="831"/>
      <c r="K325" s="831"/>
      <c r="L325" s="831"/>
      <c r="M325" s="831"/>
      <c r="N325" s="831">
        <v>21</v>
      </c>
      <c r="O325" s="831">
        <v>987</v>
      </c>
      <c r="P325" s="827"/>
      <c r="Q325" s="832">
        <v>47</v>
      </c>
    </row>
    <row r="326" spans="1:17" ht="14.45" customHeight="1" x14ac:dyDescent="0.2">
      <c r="A326" s="821" t="s">
        <v>3528</v>
      </c>
      <c r="B326" s="822" t="s">
        <v>2908</v>
      </c>
      <c r="C326" s="822" t="s">
        <v>2549</v>
      </c>
      <c r="D326" s="822" t="s">
        <v>3471</v>
      </c>
      <c r="E326" s="822" t="s">
        <v>3472</v>
      </c>
      <c r="F326" s="831"/>
      <c r="G326" s="831"/>
      <c r="H326" s="831"/>
      <c r="I326" s="831"/>
      <c r="J326" s="831"/>
      <c r="K326" s="831"/>
      <c r="L326" s="831"/>
      <c r="M326" s="831"/>
      <c r="N326" s="831">
        <v>23</v>
      </c>
      <c r="O326" s="831">
        <v>3197</v>
      </c>
      <c r="P326" s="827"/>
      <c r="Q326" s="832">
        <v>139</v>
      </c>
    </row>
    <row r="327" spans="1:17" ht="14.45" customHeight="1" x14ac:dyDescent="0.2">
      <c r="A327" s="821" t="s">
        <v>3528</v>
      </c>
      <c r="B327" s="822" t="s">
        <v>2908</v>
      </c>
      <c r="C327" s="822" t="s">
        <v>2549</v>
      </c>
      <c r="D327" s="822" t="s">
        <v>3473</v>
      </c>
      <c r="E327" s="822" t="s">
        <v>3474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93</v>
      </c>
      <c r="P327" s="827"/>
      <c r="Q327" s="832">
        <v>93</v>
      </c>
    </row>
    <row r="328" spans="1:17" ht="14.45" customHeight="1" x14ac:dyDescent="0.2">
      <c r="A328" s="821" t="s">
        <v>3528</v>
      </c>
      <c r="B328" s="822" t="s">
        <v>2908</v>
      </c>
      <c r="C328" s="822" t="s">
        <v>2549</v>
      </c>
      <c r="D328" s="822" t="s">
        <v>3475</v>
      </c>
      <c r="E328" s="822" t="s">
        <v>3476</v>
      </c>
      <c r="F328" s="831"/>
      <c r="G328" s="831"/>
      <c r="H328" s="831"/>
      <c r="I328" s="831"/>
      <c r="J328" s="831"/>
      <c r="K328" s="831"/>
      <c r="L328" s="831"/>
      <c r="M328" s="831"/>
      <c r="N328" s="831">
        <v>4</v>
      </c>
      <c r="O328" s="831">
        <v>564</v>
      </c>
      <c r="P328" s="827"/>
      <c r="Q328" s="832">
        <v>141</v>
      </c>
    </row>
    <row r="329" spans="1:17" ht="14.45" customHeight="1" x14ac:dyDescent="0.2">
      <c r="A329" s="821" t="s">
        <v>3528</v>
      </c>
      <c r="B329" s="822" t="s">
        <v>2908</v>
      </c>
      <c r="C329" s="822" t="s">
        <v>2549</v>
      </c>
      <c r="D329" s="822" t="s">
        <v>3481</v>
      </c>
      <c r="E329" s="822" t="s">
        <v>3482</v>
      </c>
      <c r="F329" s="831"/>
      <c r="G329" s="831"/>
      <c r="H329" s="831"/>
      <c r="I329" s="831"/>
      <c r="J329" s="831"/>
      <c r="K329" s="831"/>
      <c r="L329" s="831"/>
      <c r="M329" s="831"/>
      <c r="N329" s="831">
        <v>3</v>
      </c>
      <c r="O329" s="831">
        <v>156</v>
      </c>
      <c r="P329" s="827"/>
      <c r="Q329" s="832">
        <v>52</v>
      </c>
    </row>
    <row r="330" spans="1:17" ht="14.45" customHeight="1" x14ac:dyDescent="0.2">
      <c r="A330" s="821" t="s">
        <v>3528</v>
      </c>
      <c r="B330" s="822" t="s">
        <v>2908</v>
      </c>
      <c r="C330" s="822" t="s">
        <v>2549</v>
      </c>
      <c r="D330" s="822" t="s">
        <v>2909</v>
      </c>
      <c r="E330" s="822" t="s">
        <v>2910</v>
      </c>
      <c r="F330" s="831"/>
      <c r="G330" s="831"/>
      <c r="H330" s="831"/>
      <c r="I330" s="831"/>
      <c r="J330" s="831"/>
      <c r="K330" s="831"/>
      <c r="L330" s="831"/>
      <c r="M330" s="831"/>
      <c r="N330" s="831">
        <v>2</v>
      </c>
      <c r="O330" s="831">
        <v>2996</v>
      </c>
      <c r="P330" s="827"/>
      <c r="Q330" s="832">
        <v>1498</v>
      </c>
    </row>
    <row r="331" spans="1:17" ht="14.45" customHeight="1" x14ac:dyDescent="0.2">
      <c r="A331" s="821" t="s">
        <v>3528</v>
      </c>
      <c r="B331" s="822" t="s">
        <v>2908</v>
      </c>
      <c r="C331" s="822" t="s">
        <v>2549</v>
      </c>
      <c r="D331" s="822" t="s">
        <v>2911</v>
      </c>
      <c r="E331" s="822" t="s">
        <v>2912</v>
      </c>
      <c r="F331" s="831"/>
      <c r="G331" s="831"/>
      <c r="H331" s="831"/>
      <c r="I331" s="831"/>
      <c r="J331" s="831"/>
      <c r="K331" s="831"/>
      <c r="L331" s="831"/>
      <c r="M331" s="831"/>
      <c r="N331" s="831">
        <v>2</v>
      </c>
      <c r="O331" s="831">
        <v>662</v>
      </c>
      <c r="P331" s="827"/>
      <c r="Q331" s="832">
        <v>331</v>
      </c>
    </row>
    <row r="332" spans="1:17" ht="14.45" customHeight="1" x14ac:dyDescent="0.2">
      <c r="A332" s="821" t="s">
        <v>3528</v>
      </c>
      <c r="B332" s="822" t="s">
        <v>2908</v>
      </c>
      <c r="C332" s="822" t="s">
        <v>2549</v>
      </c>
      <c r="D332" s="822" t="s">
        <v>3499</v>
      </c>
      <c r="E332" s="822" t="s">
        <v>3500</v>
      </c>
      <c r="F332" s="831"/>
      <c r="G332" s="831"/>
      <c r="H332" s="831"/>
      <c r="I332" s="831"/>
      <c r="J332" s="831"/>
      <c r="K332" s="831"/>
      <c r="L332" s="831"/>
      <c r="M332" s="831"/>
      <c r="N332" s="831">
        <v>22</v>
      </c>
      <c r="O332" s="831">
        <v>5808</v>
      </c>
      <c r="P332" s="827"/>
      <c r="Q332" s="832">
        <v>264</v>
      </c>
    </row>
    <row r="333" spans="1:17" ht="14.45" customHeight="1" thickBot="1" x14ac:dyDescent="0.25">
      <c r="A333" s="813" t="s">
        <v>3528</v>
      </c>
      <c r="B333" s="814" t="s">
        <v>2914</v>
      </c>
      <c r="C333" s="814" t="s">
        <v>2549</v>
      </c>
      <c r="D333" s="814" t="s">
        <v>2933</v>
      </c>
      <c r="E333" s="814" t="s">
        <v>2934</v>
      </c>
      <c r="F333" s="833"/>
      <c r="G333" s="833"/>
      <c r="H333" s="833"/>
      <c r="I333" s="833"/>
      <c r="J333" s="833"/>
      <c r="K333" s="833"/>
      <c r="L333" s="833"/>
      <c r="M333" s="833"/>
      <c r="N333" s="833">
        <v>1</v>
      </c>
      <c r="O333" s="833">
        <v>39860</v>
      </c>
      <c r="P333" s="819"/>
      <c r="Q333" s="834">
        <v>39860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0A77C71-2151-44C8-B025-249082B2297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13367</v>
      </c>
      <c r="D3" s="193">
        <f>SUBTOTAL(9,D6:D1048576)</f>
        <v>12451</v>
      </c>
      <c r="E3" s="193">
        <f>SUBTOTAL(9,E6:E1048576)</f>
        <v>11539</v>
      </c>
      <c r="F3" s="194">
        <f>IF(OR(E3=0,D3=0),"",E3/D3)</f>
        <v>0.92675287125532091</v>
      </c>
      <c r="G3" s="388">
        <f>SUBTOTAL(9,G6:G1048576)</f>
        <v>50172.69144000001</v>
      </c>
      <c r="H3" s="389">
        <f>SUBTOTAL(9,H6:H1048576)</f>
        <v>51487.039679999987</v>
      </c>
      <c r="I3" s="389">
        <f>SUBTOTAL(9,I6:I1048576)</f>
        <v>48111.53229000001</v>
      </c>
      <c r="J3" s="194">
        <f>IF(OR(I3=0,H3=0),"",I3/H3)</f>
        <v>0.93443966848785087</v>
      </c>
      <c r="K3" s="388">
        <f>SUBTOTAL(9,K6:K1048576)</f>
        <v>11387.26</v>
      </c>
      <c r="L3" s="389">
        <f>SUBTOTAL(9,L6:L1048576)</f>
        <v>12101.48</v>
      </c>
      <c r="M3" s="389">
        <f>SUBTOTAL(9,M6:M1048576)</f>
        <v>11097.52</v>
      </c>
      <c r="N3" s="195">
        <f>IF(OR(M3=0,E3=0),"",M3*1000/E3)</f>
        <v>961.74018545801198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0"/>
      <c r="B5" s="971"/>
      <c r="C5" s="978">
        <v>2018</v>
      </c>
      <c r="D5" s="978">
        <v>2019</v>
      </c>
      <c r="E5" s="978">
        <v>2020</v>
      </c>
      <c r="F5" s="979" t="s">
        <v>2</v>
      </c>
      <c r="G5" s="989">
        <v>2018</v>
      </c>
      <c r="H5" s="978">
        <v>2019</v>
      </c>
      <c r="I5" s="978">
        <v>2020</v>
      </c>
      <c r="J5" s="979" t="s">
        <v>2</v>
      </c>
      <c r="K5" s="989">
        <v>2018</v>
      </c>
      <c r="L5" s="978">
        <v>2019</v>
      </c>
      <c r="M5" s="978">
        <v>2020</v>
      </c>
      <c r="N5" s="990" t="s">
        <v>92</v>
      </c>
    </row>
    <row r="6" spans="1:14" ht="14.45" customHeight="1" x14ac:dyDescent="0.2">
      <c r="A6" s="972" t="s">
        <v>2658</v>
      </c>
      <c r="B6" s="975" t="s">
        <v>3530</v>
      </c>
      <c r="C6" s="980">
        <v>8710</v>
      </c>
      <c r="D6" s="981">
        <v>8062</v>
      </c>
      <c r="E6" s="981">
        <v>7172</v>
      </c>
      <c r="F6" s="986"/>
      <c r="G6" s="980">
        <v>7440.7483800000018</v>
      </c>
      <c r="H6" s="981">
        <v>6931.2796800000051</v>
      </c>
      <c r="I6" s="981">
        <v>6189.8589900000034</v>
      </c>
      <c r="J6" s="986"/>
      <c r="K6" s="980">
        <v>522.6</v>
      </c>
      <c r="L6" s="981">
        <v>483.72</v>
      </c>
      <c r="M6" s="981">
        <v>430.32</v>
      </c>
      <c r="N6" s="991">
        <v>60</v>
      </c>
    </row>
    <row r="7" spans="1:14" ht="14.45" customHeight="1" x14ac:dyDescent="0.2">
      <c r="A7" s="973" t="s">
        <v>2630</v>
      </c>
      <c r="B7" s="976" t="s">
        <v>3530</v>
      </c>
      <c r="C7" s="982">
        <v>904</v>
      </c>
      <c r="D7" s="983">
        <v>866</v>
      </c>
      <c r="E7" s="983">
        <v>713</v>
      </c>
      <c r="F7" s="987"/>
      <c r="G7" s="982">
        <v>145.71792000000002</v>
      </c>
      <c r="H7" s="983">
        <v>141.0713999999999</v>
      </c>
      <c r="I7" s="983">
        <v>132.31349999999995</v>
      </c>
      <c r="J7" s="987"/>
      <c r="K7" s="982">
        <v>36.659999999999997</v>
      </c>
      <c r="L7" s="983">
        <v>32.76</v>
      </c>
      <c r="M7" s="983">
        <v>22.2</v>
      </c>
      <c r="N7" s="992">
        <v>31.136044880785413</v>
      </c>
    </row>
    <row r="8" spans="1:14" ht="14.45" customHeight="1" x14ac:dyDescent="0.2">
      <c r="A8" s="973" t="s">
        <v>2729</v>
      </c>
      <c r="B8" s="976" t="s">
        <v>3531</v>
      </c>
      <c r="C8" s="982">
        <v>205</v>
      </c>
      <c r="D8" s="983">
        <v>156</v>
      </c>
      <c r="E8" s="983">
        <v>127</v>
      </c>
      <c r="F8" s="987"/>
      <c r="G8" s="982">
        <v>5376.4832999999999</v>
      </c>
      <c r="H8" s="983">
        <v>4067.6363999999994</v>
      </c>
      <c r="I8" s="983">
        <v>3311.8352999999997</v>
      </c>
      <c r="J8" s="987"/>
      <c r="K8" s="982">
        <v>1640</v>
      </c>
      <c r="L8" s="983">
        <v>1248</v>
      </c>
      <c r="M8" s="983">
        <v>1016</v>
      </c>
      <c r="N8" s="992">
        <v>8000</v>
      </c>
    </row>
    <row r="9" spans="1:14" ht="14.45" customHeight="1" x14ac:dyDescent="0.2">
      <c r="A9" s="973" t="s">
        <v>2761</v>
      </c>
      <c r="B9" s="976" t="s">
        <v>3531</v>
      </c>
      <c r="C9" s="982">
        <v>822</v>
      </c>
      <c r="D9" s="983">
        <v>1049</v>
      </c>
      <c r="E9" s="983">
        <v>891</v>
      </c>
      <c r="F9" s="987"/>
      <c r="G9" s="982">
        <v>18305.878800000002</v>
      </c>
      <c r="H9" s="983">
        <v>23358.137399999992</v>
      </c>
      <c r="I9" s="983">
        <v>19842.882300000001</v>
      </c>
      <c r="J9" s="987"/>
      <c r="K9" s="982">
        <v>4932</v>
      </c>
      <c r="L9" s="983">
        <v>6294</v>
      </c>
      <c r="M9" s="983">
        <v>5346</v>
      </c>
      <c r="N9" s="992">
        <v>6000</v>
      </c>
    </row>
    <row r="10" spans="1:14" ht="14.45" customHeight="1" x14ac:dyDescent="0.2">
      <c r="A10" s="973" t="s">
        <v>2731</v>
      </c>
      <c r="B10" s="976" t="s">
        <v>3531</v>
      </c>
      <c r="C10" s="982">
        <v>510</v>
      </c>
      <c r="D10" s="983">
        <v>575</v>
      </c>
      <c r="E10" s="983">
        <v>549</v>
      </c>
      <c r="F10" s="987"/>
      <c r="G10" s="982">
        <v>6286.9324799999995</v>
      </c>
      <c r="H10" s="983">
        <v>7078.3451999999988</v>
      </c>
      <c r="I10" s="983">
        <v>6760.2528000000002</v>
      </c>
      <c r="J10" s="987"/>
      <c r="K10" s="982">
        <v>2040</v>
      </c>
      <c r="L10" s="983">
        <v>2300</v>
      </c>
      <c r="M10" s="983">
        <v>2196</v>
      </c>
      <c r="N10" s="992">
        <v>4000</v>
      </c>
    </row>
    <row r="11" spans="1:14" ht="14.45" customHeight="1" thickBot="1" x14ac:dyDescent="0.25">
      <c r="A11" s="974" t="s">
        <v>2751</v>
      </c>
      <c r="B11" s="977" t="s">
        <v>3531</v>
      </c>
      <c r="C11" s="984">
        <v>2216</v>
      </c>
      <c r="D11" s="985">
        <v>1743</v>
      </c>
      <c r="E11" s="985">
        <v>2087</v>
      </c>
      <c r="F11" s="988"/>
      <c r="G11" s="984">
        <v>12616.930560000004</v>
      </c>
      <c r="H11" s="985">
        <v>9910.5695999999989</v>
      </c>
      <c r="I11" s="985">
        <v>11874.389400000009</v>
      </c>
      <c r="J11" s="988"/>
      <c r="K11" s="984">
        <v>2216</v>
      </c>
      <c r="L11" s="985">
        <v>1743</v>
      </c>
      <c r="M11" s="985">
        <v>2087</v>
      </c>
      <c r="N11" s="993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790D598-DB4A-4777-B27E-3DDCEEFDE06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2021-02-08T09:25:02Z</dcterms:modified>
</cp:coreProperties>
</file>