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FA47EE3-B84C-41FB-A40A-522D30B3AFE9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6" i="371" l="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9" i="431"/>
  <c r="K17" i="431"/>
  <c r="L12" i="431"/>
  <c r="L20" i="431"/>
  <c r="M15" i="431"/>
  <c r="N10" i="431"/>
  <c r="N18" i="431"/>
  <c r="O13" i="431"/>
  <c r="O21" i="431"/>
  <c r="P16" i="431"/>
  <c r="Q11" i="431"/>
  <c r="Q19" i="431"/>
  <c r="Q20" i="431"/>
  <c r="C10" i="431"/>
  <c r="C18" i="431"/>
  <c r="D13" i="431"/>
  <c r="D21" i="431"/>
  <c r="E16" i="431"/>
  <c r="F11" i="431"/>
  <c r="F19" i="431"/>
  <c r="G14" i="431"/>
  <c r="H9" i="431"/>
  <c r="H17" i="431"/>
  <c r="I12" i="431"/>
  <c r="I20" i="431"/>
  <c r="J15" i="431"/>
  <c r="K10" i="431"/>
  <c r="K18" i="431"/>
  <c r="L13" i="431"/>
  <c r="L21" i="431"/>
  <c r="M16" i="431"/>
  <c r="N11" i="431"/>
  <c r="N19" i="431"/>
  <c r="O14" i="431"/>
  <c r="P9" i="431"/>
  <c r="P17" i="431"/>
  <c r="C11" i="431"/>
  <c r="C19" i="431"/>
  <c r="D14" i="431"/>
  <c r="E9" i="431"/>
  <c r="E17" i="431"/>
  <c r="F12" i="431"/>
  <c r="F20" i="431"/>
  <c r="G15" i="431"/>
  <c r="H10" i="431"/>
  <c r="H18" i="431"/>
  <c r="I13" i="431"/>
  <c r="I21" i="431"/>
  <c r="J16" i="431"/>
  <c r="K11" i="431"/>
  <c r="K19" i="431"/>
  <c r="L14" i="431"/>
  <c r="M9" i="431"/>
  <c r="M17" i="431"/>
  <c r="N12" i="431"/>
  <c r="N20" i="431"/>
  <c r="O15" i="431"/>
  <c r="P10" i="431"/>
  <c r="P18" i="431"/>
  <c r="Q13" i="431"/>
  <c r="Q21" i="431"/>
  <c r="J17" i="431"/>
  <c r="M10" i="431"/>
  <c r="N13" i="431"/>
  <c r="O16" i="431"/>
  <c r="P19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K12" i="431"/>
  <c r="K20" i="431"/>
  <c r="L15" i="431"/>
  <c r="M18" i="431"/>
  <c r="N21" i="431"/>
  <c r="P11" i="431"/>
  <c r="Q14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M19" i="431"/>
  <c r="N14" i="431"/>
  <c r="O9" i="431"/>
  <c r="O17" i="431"/>
  <c r="P12" i="431"/>
  <c r="P20" i="431"/>
  <c r="Q15" i="431"/>
  <c r="C14" i="431"/>
  <c r="D9" i="431"/>
  <c r="D17" i="431"/>
  <c r="E12" i="431"/>
  <c r="E20" i="431"/>
  <c r="F15" i="431"/>
  <c r="G10" i="431"/>
  <c r="G18" i="431"/>
  <c r="H13" i="431"/>
  <c r="H21" i="431"/>
  <c r="I16" i="431"/>
  <c r="J11" i="431"/>
  <c r="J19" i="431"/>
  <c r="K14" i="431"/>
  <c r="L9" i="431"/>
  <c r="L17" i="431"/>
  <c r="M12" i="431"/>
  <c r="M20" i="431"/>
  <c r="N15" i="431"/>
  <c r="O10" i="431"/>
  <c r="O18" i="431"/>
  <c r="P13" i="431"/>
  <c r="P21" i="431"/>
  <c r="Q16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Q12" i="431"/>
  <c r="S12" i="431" l="1"/>
  <c r="R12" i="431"/>
  <c r="R18" i="431"/>
  <c r="S18" i="431"/>
  <c r="R10" i="431"/>
  <c r="S10" i="431"/>
  <c r="S17" i="431"/>
  <c r="R17" i="431"/>
  <c r="S9" i="431"/>
  <c r="R9" i="431"/>
  <c r="R16" i="431"/>
  <c r="S16" i="431"/>
  <c r="S15" i="431"/>
  <c r="R15" i="431"/>
  <c r="R14" i="431"/>
  <c r="S14" i="431"/>
  <c r="S21" i="431"/>
  <c r="R21" i="431"/>
  <c r="S13" i="431"/>
  <c r="R13" i="431"/>
  <c r="S20" i="431"/>
  <c r="R20" i="431"/>
  <c r="S19" i="431"/>
  <c r="R19" i="431"/>
  <c r="S11" i="431"/>
  <c r="R11" i="431"/>
  <c r="P8" i="431"/>
  <c r="K8" i="431"/>
  <c r="D8" i="431"/>
  <c r="J8" i="431"/>
  <c r="H8" i="431"/>
  <c r="E8" i="431"/>
  <c r="F8" i="431"/>
  <c r="M8" i="431"/>
  <c r="C8" i="431"/>
  <c r="N8" i="431"/>
  <c r="L8" i="431"/>
  <c r="O8" i="431"/>
  <c r="G8" i="431"/>
  <c r="I8" i="431"/>
  <c r="Q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9" i="414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D16" i="414"/>
  <c r="D19" i="414"/>
  <c r="D4" i="414"/>
  <c r="C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C24" i="414"/>
  <c r="D24" i="414"/>
  <c r="J3" i="372" l="1"/>
  <c r="J12" i="339"/>
  <c r="U3" i="347"/>
  <c r="Q3" i="347"/>
  <c r="S3" i="347"/>
  <c r="K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J13" i="339"/>
  <c r="B15" i="339"/>
  <c r="H15" i="339"/>
  <c r="G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<sst xmlns="http://schemas.openxmlformats.org/spreadsheetml/2006/main" count="24783" uniqueCount="4201">
  <si>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</si>
  <si>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</si>
  <si>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</si>
  <si>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</si>
  <si>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</si>
  <si>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</si>
  <si>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</si>
  <si>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</si>
  <si>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</si>
  <si>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</si>
  <si>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</si>
  <si>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</si>
  <si>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</si>
  <si>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</si>
  <si>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</si>
  <si>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</si>
  <si>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</si>
  <si>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</si>
  <si>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</si>
  <si>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</si>
  <si>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</si>
  <si>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</si>
  <si>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</si>
  <si>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</si>
  <si>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</si>
  <si>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</si>
  <si>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</si>
  <si>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</si>
  <si>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</si>
  <si>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</si>
  <si>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</si>
  <si>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</si>
  <si>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</si>
  <si>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</si>
  <si>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</si>
  <si>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</si>
  <si>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</si>
  <si>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</si>
  <si>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</si>
  <si>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</si>
  <si>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</si>
  <si>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</si>
  <si>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</si>
  <si>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</si>
  <si>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</si>
  <si>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</si>
  <si>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</si>
  <si>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</si>
  <si>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</si>
  <si>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</si>
  <si>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</si>
  <si>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</si>
  <si>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</si>
  <si>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</si>
  <si>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</si>
  <si>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</si>
  <si>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</si>
  <si>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</si>
  <si>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</si>
  <si>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</si>
  <si>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</si>
  <si>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</si>
  <si>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</si>
  <si>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</si>
  <si>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</si>
  <si>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</si>
  <si>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</si>
  <si>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</si>
  <si>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</si>
  <si>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</si>
  <si>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</si>
  <si>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</si>
  <si>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</si>
  <si>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</si>
  <si>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</si>
  <si>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</si>
  <si>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</si>
  <si>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</si>
  <si>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</si>
  <si>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</si>
  <si>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</si>
  <si>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</si>
  <si>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</si>
  <si>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</si>
  <si>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</si>
  <si>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</si>
  <si>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</si>
  <si>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</si>
  <si>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</si>
  <si>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</si>
  <si>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</si>
  <si>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</si>
  <si>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</si>
  <si>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</si>
  <si>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</si>
  <si>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</si>
  <si>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</si>
  <si>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</si>
  <si>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</si>
  <si>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</si>
  <si>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</si>
  <si>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</si>
  <si>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</si>
  <si>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</si>
  <si>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</si>
  <si>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</si>
  <si>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</si>
  <si>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</si>
  <si>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</si>
  <si>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</si>
  <si>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</si>
  <si>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</si>
  <si>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</si>
  <si>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</si>
  <si>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</si>
  <si>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</si>
  <si>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</si>
  <si>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</si>
  <si>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</si>
  <si>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</si>
  <si>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</si>
  <si>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</si>
  <si>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</si>
  <si>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</si>
  <si>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</si>
  <si>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</si>
  <si>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</si>
  <si>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</si>
  <si>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</si>
  <si>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</si>
  <si>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</si>
  <si>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</si>
  <si>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</si>
  <si>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</si>
  <si>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</si>
  <si>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</si>
  <si>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</si>
  <si>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</si>
  <si>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</si>
  <si>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</si>
  <si>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</si>
  <si>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</si>
  <si>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</si>
  <si>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</si>
  <si>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</si>
  <si>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</si>
  <si>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</si>
  <si>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</si>
  <si>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</si>
  <si>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</si>
  <si>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</si>
  <si>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</si>
  <si>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</si>
  <si>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</si>
  <si>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</si>
  <si>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</si>
  <si>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</si>
  <si>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</si>
  <si>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</si>
  <si>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</si>
  <si>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</si>
  <si>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</si>
  <si>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</si>
  <si>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</si>
  <si>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</si>
  <si>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</si>
  <si>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</si>
  <si>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</si>
  <si>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</si>
  <si>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</si>
  <si>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</si>
  <si>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</si>
  <si>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</si>
  <si>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</si>
  <si>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</si>
  <si>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</si>
  <si>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</si>
  <si>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</si>
  <si>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</si>
  <si>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</si>
  <si>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</si>
  <si>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</si>
  <si>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</si>
  <si>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</si>
  <si>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</si>
  <si>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</si>
  <si>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</si>
  <si>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</si>
  <si>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</si>
  <si>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</si>
  <si>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</si>
  <si>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</si>
  <si>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</si>
  <si>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</si>
  <si>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</si>
  <si>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</si>
  <si>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</si>
  <si>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</si>
  <si>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</si>
  <si>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</si>
  <si>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</si>
  <si>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</si>
  <si>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</si>
  <si>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</si>
  <si>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</si>
  <si>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</si>
  <si>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</si>
  <si>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</si>
  <si>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</si>
  <si>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</si>
  <si>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</si>
  <si>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</si>
  <si>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</si>
  <si>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</si>
  <si>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</si>
  <si>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</si>
  <si>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</si>
  <si>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</si>
  <si>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</si>
  <si>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</si>
  <si>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</si>
  <si>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</si>
  <si>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</si>
  <si>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</si>
  <si>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</si>
  <si>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</si>
  <si>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</si>
  <si>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</si>
  <si>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</si>
  <si>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</si>
  <si>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</si>
  <si>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</si>
  <si>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</si>
  <si>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</si>
  <si>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</si>
  <si>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</si>
  <si>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</si>
  <si>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</si>
  <si>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</si>
  <si>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</si>
  <si>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</si>
  <si>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</si>
  <si>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</si>
  <si>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</si>
  <si>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</si>
  <si>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</si>
  <si>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</si>
  <si>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</si>
  <si>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</si>
  <si>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</si>
  <si>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</si>
  <si>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</si>
  <si>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</si>
  <si>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</si>
  <si>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</si>
  <si>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</si>
  <si>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</si>
  <si>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</si>
  <si>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</si>
  <si>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</si>
  <si>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</si>
  <si>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</si>
  <si>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</si>
  <si>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</si>
  <si>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</si>
  <si>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</si>
  <si>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</si>
  <si>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</si>
  <si>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</si>
  <si>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</si>
  <si>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</si>
  <si>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</si>
  <si>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</si>
  <si>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</si>
  <si>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</si>
  <si>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</si>
  <si>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</si>
  <si>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</si>
  <si>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</si>
  <si>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</si>
  <si>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</si>
  <si>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</si>
  <si>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</si>
  <si>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</si>
  <si>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</si>
  <si>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</si>
  <si>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</si>
  <si>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</si>
  <si>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</si>
  <si>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</si>
  <si>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</si>
  <si>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</si>
  <si>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</si>
  <si>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</si>
  <si>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</si>
  <si>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</si>
  <si>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</si>
  <si>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</si>
  <si>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</si>
  <si>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</si>
  <si>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</si>
  <si>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</si>
  <si>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</si>
  <si>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</si>
  <si>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</si>
  <si>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</si>
  <si>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</si>
  <si>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</si>
  <si>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</si>
  <si>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</si>
  <si>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</si>
  <si>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</si>
  <si>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</si>
  <si>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</si>
  <si>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</si>
  <si>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</si>
  <si>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</si>
  <si>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</si>
  <si>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</si>
  <si>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</si>
  <si>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</si>
  <si>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</si>
  <si>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</si>
  <si>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</si>
  <si>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</si>
  <si>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t>CM 2018</t>
  </si>
  <si>
    <t>Hosp. 2018</t>
  </si>
  <si>
    <t>Rozdíly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</si>
  <si>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rehabilitace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</si>
  <si>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</si>
  <si>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</si>
  <si>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</si>
  <si>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</si>
  <si>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</si>
  <si>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</si>
  <si>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</si>
  <si>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</si>
  <si>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</si>
  <si>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50113006     Léky - enterální výživa (LEK)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</si>
  <si>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</si>
  <si>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</si>
  <si>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</si>
  <si>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</si>
  <si>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</si>
  <si>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</si>
  <si>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</si>
  <si>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</si>
  <si>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</si>
  <si>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</si>
  <si>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</si>
  <si>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</si>
  <si>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</si>
  <si>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</si>
  <si>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</si>
  <si>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</si>
  <si>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</si>
  <si>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</si>
  <si>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</si>
  <si>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</si>
  <si>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</si>
  <si>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</si>
  <si>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</si>
  <si>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</si>
  <si>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</si>
  <si>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</si>
  <si>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</si>
  <si>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</si>
  <si>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</si>
  <si>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</si>
  <si>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</si>
  <si>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</si>
  <si>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</si>
  <si>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</si>
  <si>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</si>
  <si>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</si>
  <si>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</si>
  <si>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</si>
  <si>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</si>
  <si>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</si>
  <si>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</si>
  <si>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</si>
  <si>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</si>
  <si>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</si>
  <si>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</si>
  <si>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</si>
  <si>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</si>
  <si>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</si>
  <si>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</si>
  <si>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</si>
  <si>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</si>
  <si>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</si>
  <si>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</si>
  <si>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</si>
  <si>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</si>
  <si>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</si>
  <si>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</si>
  <si>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</si>
  <si>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</si>
  <si>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</si>
  <si>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</si>
  <si>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</si>
  <si>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</si>
  <si>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</si>
  <si>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</si>
  <si>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</si>
  <si>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</si>
  <si>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51102029     Opravy - vodní hospodářství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</si>
  <si>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</si>
  <si>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</si>
  <si>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</si>
  <si>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</si>
  <si>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</si>
  <si>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</si>
  <si>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</si>
  <si>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</si>
  <si>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</si>
  <si>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</si>
  <si>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</si>
  <si>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</si>
  <si>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</si>
  <si>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</si>
  <si>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</si>
  <si>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</si>
  <si>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</si>
  <si>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</si>
  <si>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</si>
  <si>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</si>
  <si>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</si>
  <si>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</si>
  <si>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</si>
  <si>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</si>
  <si>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</si>
  <si>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</si>
  <si>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</si>
  <si>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</si>
  <si>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51808010     Revize, sml.servis - vodní hospod.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</si>
  <si>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</si>
  <si>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</si>
  <si>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</si>
  <si>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</si>
  <si>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</si>
  <si>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</si>
  <si>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</si>
  <si>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</si>
  <si>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</si>
  <si>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</si>
  <si>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</si>
  <si>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</si>
  <si>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</si>
  <si>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</si>
  <si>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52113     Refundace</t>
  </si>
  <si>
    <t xml:space="preserve">                    52113000     Refundace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</si>
  <si>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</si>
  <si>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</si>
  <si>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</si>
  <si>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</si>
  <si>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</si>
  <si>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</si>
  <si>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</si>
  <si>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</si>
  <si>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</si>
  <si>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</si>
  <si>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</si>
  <si>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</si>
  <si>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</si>
  <si>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52413     Refundace - zdravotní pojištění</t>
  </si>
  <si>
    <t xml:space="preserve">                    52413000     Refundace - zdravotní pojištění</t>
  </si>
  <si>
    <t xml:space="preserve">               52414     Refundace - sociální pojištění</t>
  </si>
  <si>
    <t xml:space="preserve">                    52414000     Refundace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</si>
  <si>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</si>
  <si>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</si>
  <si>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</si>
  <si>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</si>
  <si>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</si>
  <si>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</si>
  <si>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</si>
  <si>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</si>
  <si>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</si>
  <si>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</si>
  <si>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</si>
  <si>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</si>
  <si>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</si>
  <si>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</si>
  <si>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</si>
  <si>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</si>
  <si>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54910011     Registrační poplatky - kongresy zahraniční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</si>
  <si>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</si>
  <si>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</si>
  <si>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</si>
  <si>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</si>
  <si>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</si>
  <si>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</si>
  <si>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</si>
  <si>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</si>
  <si>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</si>
  <si>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</si>
  <si>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</si>
  <si>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</si>
  <si>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</si>
  <si>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</si>
  <si>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</si>
  <si>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</si>
  <si>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</si>
  <si>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</si>
  <si>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</si>
  <si>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</si>
  <si>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</si>
  <si>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</si>
  <si>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</si>
  <si>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</si>
  <si>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</si>
  <si>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               55806081     DDHM ostatní (finanční dary)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</si>
  <si>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</si>
  <si>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</si>
  <si>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</si>
  <si>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</si>
  <si>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</si>
  <si>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</si>
  <si>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</si>
  <si>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</si>
  <si>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</si>
  <si>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</si>
  <si>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</si>
  <si>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</si>
  <si>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</si>
  <si>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</si>
  <si>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</si>
  <si>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</si>
  <si>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</si>
  <si>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</si>
  <si>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</si>
  <si>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</si>
  <si>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</si>
  <si>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</si>
  <si>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</si>
  <si>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</si>
  <si>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</si>
  <si>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</si>
  <si>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</si>
  <si>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</si>
  <si>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</si>
  <si>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</si>
  <si>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</si>
  <si>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</si>
  <si>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</si>
  <si>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</si>
  <si>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</si>
  <si>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</si>
  <si>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</si>
  <si>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</si>
  <si>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</si>
  <si>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</si>
  <si>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</si>
  <si>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</si>
  <si>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</si>
  <si>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</si>
  <si>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</si>
  <si>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</si>
  <si>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</si>
  <si>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</si>
  <si>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</si>
  <si>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</si>
  <si>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</si>
  <si>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</si>
  <si>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</si>
  <si>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</si>
  <si>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</si>
  <si>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</si>
  <si>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</si>
  <si>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</si>
  <si>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</si>
  <si>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</si>
  <si>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</si>
  <si>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</si>
  <si>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</si>
  <si>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26</t>
  </si>
  <si>
    <t>RHC: Oddělení rehabilitace</t>
  </si>
  <si>
    <t>50113001 - léky - paušál (LEK)</t>
  </si>
  <si>
    <t>50113002 - léky - parenterální výživa (LEK)</t>
  </si>
  <si>
    <t>50113006 - léky - enterální výživa (LEK)</t>
  </si>
  <si>
    <t>50113013 - léky - antibiotika (LEK)</t>
  </si>
  <si>
    <t>50113014 - léky - antimykotika (LEK)</t>
  </si>
  <si>
    <t>50113190 - léky - medicinální plyny (sklad SVM)</t>
  </si>
  <si>
    <t>RHC: Oddělení rehabilitace Celkem</t>
  </si>
  <si>
    <t>SumaKL</t>
  </si>
  <si>
    <t>2611</t>
  </si>
  <si>
    <t>RHC: lůžkové oddělení 44 a 45</t>
  </si>
  <si>
    <t>RHC: lůžkové oddělení 44 a 45 Celkem</t>
  </si>
  <si>
    <t>SumaNS</t>
  </si>
  <si>
    <t>mezeraNS</t>
  </si>
  <si>
    <t>2622</t>
  </si>
  <si>
    <t>RHC: RHC ambulance + kineziologie,kinezioterapie</t>
  </si>
  <si>
    <t>RHC: RHC ambulance + kineziologie,kinezioterapie Celkem</t>
  </si>
  <si>
    <t>léky - paušál (LEK)</t>
  </si>
  <si>
    <t>O</t>
  </si>
  <si>
    <t>0.9% W/V SODIUM CHLORIDE I.V.</t>
  </si>
  <si>
    <t>INJ 20X10ML</t>
  </si>
  <si>
    <t>ACIDUM FOLICUM LECIVA</t>
  </si>
  <si>
    <t>DRG 30X10MG</t>
  </si>
  <si>
    <t>P</t>
  </si>
  <si>
    <t>ACTRAPID PENFILL 100IU/ML</t>
  </si>
  <si>
    <t>INJ SOL 5X3ML</t>
  </si>
  <si>
    <t>ADAFIN</t>
  </si>
  <si>
    <t>5MG TBL FLM 100</t>
  </si>
  <si>
    <t>ADRENALIN LECIVA</t>
  </si>
  <si>
    <t>INJ 5X1ML/1MG</t>
  </si>
  <si>
    <t>AESCIN-TEVA</t>
  </si>
  <si>
    <t>POR TBL ENT 90X20MG</t>
  </si>
  <si>
    <t>AGEN 10</t>
  </si>
  <si>
    <t>POR TBL NOB 90X10MG</t>
  </si>
  <si>
    <t>AGEN 5</t>
  </si>
  <si>
    <t>POR TBL NOB 90X5MG</t>
  </si>
  <si>
    <t>ALGIFEN NEO</t>
  </si>
  <si>
    <t>POR GTT SOL 1X50ML</t>
  </si>
  <si>
    <t>ALLOPURINOL APOTEX</t>
  </si>
  <si>
    <t>100MG TBL NOB 100</t>
  </si>
  <si>
    <t>ALMIRAL</t>
  </si>
  <si>
    <t>INJ 10X3ML/75MG</t>
  </si>
  <si>
    <t>ALOPURINOL SANDOZ</t>
  </si>
  <si>
    <t>300MG TBL NOB 30</t>
  </si>
  <si>
    <t>ALPHAGAN</t>
  </si>
  <si>
    <t>OPH GTT SOL 1X5ML</t>
  </si>
  <si>
    <t>AMARYL 2 MG</t>
  </si>
  <si>
    <t>POR TBL NOB 30X2MG</t>
  </si>
  <si>
    <t>AMBROBENE 7.5MG/ML</t>
  </si>
  <si>
    <t>SOL 1X100ML</t>
  </si>
  <si>
    <t>AMISULPRID GENERICS</t>
  </si>
  <si>
    <t>50MG TBL NOB 90</t>
  </si>
  <si>
    <t>AMITRIPTYLIN-SLOVAKOFARMA</t>
  </si>
  <si>
    <t>25MG TBL FLM 50</t>
  </si>
  <si>
    <t>ANALGIN</t>
  </si>
  <si>
    <t>INJ SOL 5X5ML</t>
  </si>
  <si>
    <t>APIDRA 100 JEDNOTEK/ML</t>
  </si>
  <si>
    <t>SDR INJ SOL 5X3ML SOLOSTAR</t>
  </si>
  <si>
    <t>SDR INJ SOL 5X3ML</t>
  </si>
  <si>
    <t>APO-DICLO SR 100</t>
  </si>
  <si>
    <t>POR TBL RET 30X100MG</t>
  </si>
  <si>
    <t>AQUA PRO INJECTIONE BRAUN</t>
  </si>
  <si>
    <t>INJ SOL 20X10ML-PLA</t>
  </si>
  <si>
    <t>PAR LQF 20X100ML-PE</t>
  </si>
  <si>
    <t>ARGOFAN</t>
  </si>
  <si>
    <t>150MG TBL PRO 30</t>
  </si>
  <si>
    <t>ATARALGIN</t>
  </si>
  <si>
    <t>POR TBL NOB 50</t>
  </si>
  <si>
    <t>ATROPIN BIOTIKA 1MG</t>
  </si>
  <si>
    <t>INJ 10X1ML/1MG</t>
  </si>
  <si>
    <t>ATROVENT 0.025%</t>
  </si>
  <si>
    <t>INH SOL 1X20ML</t>
  </si>
  <si>
    <t>AULIN</t>
  </si>
  <si>
    <t>POR TBL NOB 30X100MG</t>
  </si>
  <si>
    <t>TBL 15X100MG</t>
  </si>
  <si>
    <t>AZARGA 10 MG/ML + 5 MG/ML</t>
  </si>
  <si>
    <t>OPH GTT SUS 1X5ML</t>
  </si>
  <si>
    <t>AZOPT</t>
  </si>
  <si>
    <t>BACLOFEN</t>
  </si>
  <si>
    <t>TBL 50X25MG</t>
  </si>
  <si>
    <t>TBL 50X10MG</t>
  </si>
  <si>
    <t>BERODUAL N</t>
  </si>
  <si>
    <t>INH SOL PSS 200DÁV</t>
  </si>
  <si>
    <t>BETADINE</t>
  </si>
  <si>
    <t>UNG 1X20GM</t>
  </si>
  <si>
    <t>BETALOC SR</t>
  </si>
  <si>
    <t>200MG TBL PRO 100</t>
  </si>
  <si>
    <t>BETALOC ZOK</t>
  </si>
  <si>
    <t>25MG TBL PRO 100</t>
  </si>
  <si>
    <t>100MG TBL PRO 100</t>
  </si>
  <si>
    <t>BETASERC 16</t>
  </si>
  <si>
    <t>POR TBL NOB 60X16MG</t>
  </si>
  <si>
    <t>BETASERC 24</t>
  </si>
  <si>
    <t>24MG TBL NOB 50</t>
  </si>
  <si>
    <t>Biopron9 tob.60+20</t>
  </si>
  <si>
    <t>BISEPTOL</t>
  </si>
  <si>
    <t>400MG/80MG TBL NOB 28</t>
  </si>
  <si>
    <t>BISOPROLOL MYLAN 2,5 MG</t>
  </si>
  <si>
    <t>2,5MG TBL FLM 30</t>
  </si>
  <si>
    <t>BISOPROLOL MYLAN 5 MG</t>
  </si>
  <si>
    <t>5MG TBL FLM 30</t>
  </si>
  <si>
    <t>BISTON</t>
  </si>
  <si>
    <t>200MG TBL NOB 50</t>
  </si>
  <si>
    <t>B-komplex forte 100tbl. Zentiva</t>
  </si>
  <si>
    <t>BRUFEN 400</t>
  </si>
  <si>
    <t>400MG TBL FLM 100</t>
  </si>
  <si>
    <t>BUPIVACAINE ACCORD</t>
  </si>
  <si>
    <t>5MG/ML INJ SOL 1X20ML</t>
  </si>
  <si>
    <t>BURONIL 25 MG</t>
  </si>
  <si>
    <t>POR TBL OBD 50X25MG</t>
  </si>
  <si>
    <t>CALCICHEW D3</t>
  </si>
  <si>
    <t>CTB 60</t>
  </si>
  <si>
    <t>CALCICHEW D3 LEMON 400 IU</t>
  </si>
  <si>
    <t>POR TBL MND 60</t>
  </si>
  <si>
    <t>CALCIUM CHLORATUM BIOTIKA</t>
  </si>
  <si>
    <t>INJ 5X10ML 10%</t>
  </si>
  <si>
    <t>CALTRATE 600 MG/400 IU D3 POTAHOVANÁ TABLETA</t>
  </si>
  <si>
    <t>POR TBL FLM 90</t>
  </si>
  <si>
    <t>CALTRATE PLUS</t>
  </si>
  <si>
    <t>CARBOSORB</t>
  </si>
  <si>
    <t>320MG TBL NOB 20</t>
  </si>
  <si>
    <t>CARVESAN 6,25</t>
  </si>
  <si>
    <t>POR TBL NOB 100X6,25MG</t>
  </si>
  <si>
    <t>CARZAP 8 MG</t>
  </si>
  <si>
    <t>POR TBL NOB 28X8MG</t>
  </si>
  <si>
    <t>CILOXAN</t>
  </si>
  <si>
    <t>3MG/ML AUR/OPH GTT SOL 1X5ML</t>
  </si>
  <si>
    <t>CITALEC</t>
  </si>
  <si>
    <t>20MG TBL FLM 60</t>
  </si>
  <si>
    <t>CODEIN SLOVAKOFARMA 30MG</t>
  </si>
  <si>
    <t>TBL 10X30MG-BLISTR</t>
  </si>
  <si>
    <t>CONTROLOC 20 MG</t>
  </si>
  <si>
    <t>POR TBL ENT 100X20MG</t>
  </si>
  <si>
    <t>CONTROLOC 40 MG</t>
  </si>
  <si>
    <t>POR TBL ENT 28X40MG</t>
  </si>
  <si>
    <t>CONTROLOC I.V.</t>
  </si>
  <si>
    <t>INJ PLV SOL 1X40MG</t>
  </si>
  <si>
    <t>COSOPT</t>
  </si>
  <si>
    <t>20MG/ML+5MG/ML OPH GTT SOL 3X5ML I</t>
  </si>
  <si>
    <t>COSYREL 5MG/5MG</t>
  </si>
  <si>
    <t>TBL FLM 30</t>
  </si>
  <si>
    <t>CYMBALTA 60 MG</t>
  </si>
  <si>
    <t>POR CPS ETD 28X60MG</t>
  </si>
  <si>
    <t>CYTEAL</t>
  </si>
  <si>
    <t>LIQ 1X500ML</t>
  </si>
  <si>
    <t>DEGAN</t>
  </si>
  <si>
    <t>TBL 40X10MG</t>
  </si>
  <si>
    <t>INJ 50X2ML/10MG</t>
  </si>
  <si>
    <t>DEPAKINE CHRONO 300</t>
  </si>
  <si>
    <t>TBL RET 100X300MG</t>
  </si>
  <si>
    <t>DEPO-MEDROL</t>
  </si>
  <si>
    <t>INJ 1X1ML/40MG</t>
  </si>
  <si>
    <t>DEPREX LÉČIVA</t>
  </si>
  <si>
    <t>POR CPS DUR 30X20MG</t>
  </si>
  <si>
    <t>DETRALEX</t>
  </si>
  <si>
    <t>POR TBL FLM 60</t>
  </si>
  <si>
    <t>POR TBL FLM 120X500MG</t>
  </si>
  <si>
    <t>DEXAMED</t>
  </si>
  <si>
    <t>INJ 10X2ML/8MG</t>
  </si>
  <si>
    <t>DEXAMETHASONE WZF POLFA</t>
  </si>
  <si>
    <t>OPHGTTSUS1X5ML0.1%</t>
  </si>
  <si>
    <t>DIAPREL MR</t>
  </si>
  <si>
    <t>30MG TBL RET 60</t>
  </si>
  <si>
    <t>DIAZEPAM DESITIN RECTAL TUBE</t>
  </si>
  <si>
    <t>ENM 5X2.5ML/10MG</t>
  </si>
  <si>
    <t>DIAZEPAM SLOVAKOFARMA</t>
  </si>
  <si>
    <t>10MG TBL NOB 20(1X20)</t>
  </si>
  <si>
    <t>DICLOFENAC DUO PHARMASWISS 75 MG</t>
  </si>
  <si>
    <t>POR CPS RDR 30X75MG</t>
  </si>
  <si>
    <t>DICYNONE</t>
  </si>
  <si>
    <t>TBL 30x 500 mg</t>
  </si>
  <si>
    <t>DIGOXIN 0.125 LECIVA</t>
  </si>
  <si>
    <t>TBL 30X0.125MG</t>
  </si>
  <si>
    <t>DIMEXOL</t>
  </si>
  <si>
    <t>200MG TBL NOB 30</t>
  </si>
  <si>
    <t>DIROTON 10MG</t>
  </si>
  <si>
    <t>TBL 28X10MG</t>
  </si>
  <si>
    <t>DITHIADEN</t>
  </si>
  <si>
    <t>TBL 20X2MG</t>
  </si>
  <si>
    <t>DOBICA</t>
  </si>
  <si>
    <t>250MG CPS DUR 50</t>
  </si>
  <si>
    <t>DORETA 75 MG/650 MG</t>
  </si>
  <si>
    <t>DUPHALAC</t>
  </si>
  <si>
    <t>667MG/ML POR SOL 1X500ML IV</t>
  </si>
  <si>
    <t>DUROGESIC 25MCG/H</t>
  </si>
  <si>
    <t>EMP 5X2.5MG(10CM2)</t>
  </si>
  <si>
    <t>DZ OCTENISEPT 1 l</t>
  </si>
  <si>
    <t>EBRANTIL 30 RETARD</t>
  </si>
  <si>
    <t>POR CPS PRO 50X30MG</t>
  </si>
  <si>
    <t>ELICEA 10 MG</t>
  </si>
  <si>
    <t>TBL FLM 98X10MG</t>
  </si>
  <si>
    <t>ELIQUIS 5 MG</t>
  </si>
  <si>
    <t>POR TBL FLM 60X5MG</t>
  </si>
  <si>
    <t>ENDIARON</t>
  </si>
  <si>
    <t>250MG TBL FLM 40</t>
  </si>
  <si>
    <t>ENELBIN 100 RETARD</t>
  </si>
  <si>
    <t>TBL RET 100X100MG</t>
  </si>
  <si>
    <t>EPILAN D GEROT</t>
  </si>
  <si>
    <t>POR TBL NOB 100X100MG</t>
  </si>
  <si>
    <t>ERDOMED</t>
  </si>
  <si>
    <t>POR CPS DUR 60X300MG</t>
  </si>
  <si>
    <t>ERDOMED 300MG</t>
  </si>
  <si>
    <t>CPS 20X300MG</t>
  </si>
  <si>
    <t>Espumisan cps.100x40mg-blistr</t>
  </si>
  <si>
    <t>0057585</t>
  </si>
  <si>
    <t>EUCREAS 50 MG/1000 MG</t>
  </si>
  <si>
    <t>EUCREAS 50 MG/850 MG</t>
  </si>
  <si>
    <t>EUTHYROX</t>
  </si>
  <si>
    <t>75MCG TBL NOB 100 II</t>
  </si>
  <si>
    <t>EUTHYROX 150</t>
  </si>
  <si>
    <t>TBL 100X150RG</t>
  </si>
  <si>
    <t>EUTHYROX 50</t>
  </si>
  <si>
    <t>TBL 100X50RG</t>
  </si>
  <si>
    <t>FAKTU 100MG/2,5MG</t>
  </si>
  <si>
    <t>SUP 20</t>
  </si>
  <si>
    <t>FLAREX</t>
  </si>
  <si>
    <t>GTT OPH 1X5ML 0.1%</t>
  </si>
  <si>
    <t>FLAVOBION</t>
  </si>
  <si>
    <t>70MG TBL FLM 50</t>
  </si>
  <si>
    <t>FLONIDAN</t>
  </si>
  <si>
    <t>TBL 30X10MG</t>
  </si>
  <si>
    <t>FLONIDAN 10 MG DISPERGOVATELNÉ TABLETY</t>
  </si>
  <si>
    <t>POR TBL DIS 30X10MG</t>
  </si>
  <si>
    <t>FLONIDAN 10MG TABLETY</t>
  </si>
  <si>
    <t>FLUCINAR</t>
  </si>
  <si>
    <t>DRM UNG 1X15GM 0.025%</t>
  </si>
  <si>
    <t>FLUTIFORM K-HALER</t>
  </si>
  <si>
    <t>125MCG/5MCG/DÁV INH SUS PSS 1X120DÁV</t>
  </si>
  <si>
    <t>FOKUSIN</t>
  </si>
  <si>
    <t>POR CPS RDR 90X0.4MG</t>
  </si>
  <si>
    <t>FORTECORTIN 4</t>
  </si>
  <si>
    <t>4MG TBL NOB 30</t>
  </si>
  <si>
    <t>FORTRANS</t>
  </si>
  <si>
    <t>POR PLV SOL 4</t>
  </si>
  <si>
    <t>FRAXIPARIN MULTI</t>
  </si>
  <si>
    <t>INJ 10X5ML/47.5KU</t>
  </si>
  <si>
    <t>FRAXIPARINE</t>
  </si>
  <si>
    <t>INJ SOL 10X0.6ML</t>
  </si>
  <si>
    <t>FRAXIPARINE FORTE</t>
  </si>
  <si>
    <t>INJ 10X0.8ML/15.2KU</t>
  </si>
  <si>
    <t>INJ SOL 10X1ML</t>
  </si>
  <si>
    <t>FUCICORT</t>
  </si>
  <si>
    <t>20MG/G+1MG/1G CRM 20G</t>
  </si>
  <si>
    <t>FURORESE 250</t>
  </si>
  <si>
    <t>TBL 50X250MG</t>
  </si>
  <si>
    <t>GERATAM 1200</t>
  </si>
  <si>
    <t>TBL OBD 100X1200MG</t>
  </si>
  <si>
    <t>GLUKÓZA 5 BRAUN</t>
  </si>
  <si>
    <t>INF SOL 10X500ML-PE</t>
  </si>
  <si>
    <t>GODASAL 100</t>
  </si>
  <si>
    <t>POR TBL NOB 100</t>
  </si>
  <si>
    <t>GUTRON 5MG</t>
  </si>
  <si>
    <t>TBL 50X5MG</t>
  </si>
  <si>
    <t>HALOPERIDOL</t>
  </si>
  <si>
    <t>TBL 50X1.5MG</t>
  </si>
  <si>
    <t>GTT 1X10ML/20MG</t>
  </si>
  <si>
    <t>HEMINEVRIN 192 MG</t>
  </si>
  <si>
    <t>POR CPS MOL 100X192MG (dříve název 300mg!)</t>
  </si>
  <si>
    <t>HERPESIN 400</t>
  </si>
  <si>
    <t>POR TBL NOB 25X400MG</t>
  </si>
  <si>
    <t>HIRUDOID</t>
  </si>
  <si>
    <t>DRM CRM 1X40GM</t>
  </si>
  <si>
    <t>DRM GEL 1X40GM</t>
  </si>
  <si>
    <t>HIRUDOID FORTE</t>
  </si>
  <si>
    <t>HUMULIN R 100 M.J./ML</t>
  </si>
  <si>
    <t>INJ 1X10ML/1KU</t>
  </si>
  <si>
    <t>HYDROCORTISON VUAB 100 MG</t>
  </si>
  <si>
    <t>INJ PLV SOL 1X100MG</t>
  </si>
  <si>
    <t>Hylo-Comod 10ml</t>
  </si>
  <si>
    <t>Hylo-Comod gtt. 2 x10 ml</t>
  </si>
  <si>
    <t>CHLORID SODNÝ 0,9% BRAUN</t>
  </si>
  <si>
    <t>INF SOL 10X250MLPELAH</t>
  </si>
  <si>
    <t>INF SOL 10X500MLPELAH</t>
  </si>
  <si>
    <t>INF SOL 20X100MLPELAH</t>
  </si>
  <si>
    <t>INF SOL 10X1000MLPLAH</t>
  </si>
  <si>
    <t>IBALGIN 400</t>
  </si>
  <si>
    <t>400MG TBL FLM 48</t>
  </si>
  <si>
    <t>400MG TBL FLM 24</t>
  </si>
  <si>
    <t>IBUMAX 400 MG</t>
  </si>
  <si>
    <t>PORTBLFLM100X400MG</t>
  </si>
  <si>
    <t>IMACORT</t>
  </si>
  <si>
    <t>10MG/G+2,5MG/G+5MG/G CRM 20G</t>
  </si>
  <si>
    <t>IMURAN</t>
  </si>
  <si>
    <t>50MG TBL FLM 100</t>
  </si>
  <si>
    <t>INDOBENE</t>
  </si>
  <si>
    <t>GEL 1X100GM</t>
  </si>
  <si>
    <t>INDOMETACIN 100 BERLIN-CHEMIE</t>
  </si>
  <si>
    <t>SUP 10X100MG</t>
  </si>
  <si>
    <t>INDOMETACIN 50 BERLIN-CHEMIE</t>
  </si>
  <si>
    <t>SUP 10X50MG</t>
  </si>
  <si>
    <t>INFALIN DUO 3 MG/ML + 0,25 MG/ML UŠNÍ KAPKY, ROZTO</t>
  </si>
  <si>
    <t>AUR GTT SOL 1X10ML</t>
  </si>
  <si>
    <t>INFECTOSCAB 5% KRÉM DRM</t>
  </si>
  <si>
    <t>1X30G</t>
  </si>
  <si>
    <t>INHIBACE</t>
  </si>
  <si>
    <t>5MG TBL FLM 28</t>
  </si>
  <si>
    <t>ISOLYTE  FFX - VAK</t>
  </si>
  <si>
    <t>INF SOL 10X1000ML Freeflex</t>
  </si>
  <si>
    <t>JANUMET 50 MG/1000 MG</t>
  </si>
  <si>
    <t>POR TBL FLM 56X50MG/1000MG</t>
  </si>
  <si>
    <t>JANUVIA 100 MG</t>
  </si>
  <si>
    <t>POR TBL FLM 28X100MG</t>
  </si>
  <si>
    <t>JARDIANCE 10 MG</t>
  </si>
  <si>
    <t>POR TBL FLM 30X1X10MG</t>
  </si>
  <si>
    <t>JOVESTO 5 MG POTAHOVANÉ TABLETY</t>
  </si>
  <si>
    <t>POR TBL FLM 90X5MG I</t>
  </si>
  <si>
    <t>KALIUM CHLORATUM BIOMEDICA</t>
  </si>
  <si>
    <t>POR TBLFLM100X500MG</t>
  </si>
  <si>
    <t>KALIUM CHLORATUM LECIVA 7.5%</t>
  </si>
  <si>
    <t>INJ 5X10ML 7.5%</t>
  </si>
  <si>
    <t>KALNORMIN</t>
  </si>
  <si>
    <t>POR TBL PRO 30X1GM</t>
  </si>
  <si>
    <t>KANAVIT</t>
  </si>
  <si>
    <t>20MG/ML POR GTT EML 1X5ML</t>
  </si>
  <si>
    <t>KINITO</t>
  </si>
  <si>
    <t>50MG TBL FLM 100(5X20)</t>
  </si>
  <si>
    <t>KL BENZINUM 500 ml/330g HVLP</t>
  </si>
  <si>
    <t>KL CPS NATR.CHLOR. 1,0g</t>
  </si>
  <si>
    <t>50cps</t>
  </si>
  <si>
    <t>100cps</t>
  </si>
  <si>
    <t>KL ETHANOL.C.BENZINO 180G</t>
  </si>
  <si>
    <t>KL ETHANOLUM BENZ.DENAT. 500ml  /400g/</t>
  </si>
  <si>
    <t>KL ETHER 200G</t>
  </si>
  <si>
    <t>KL Paraffinum liquidum 800g  HVLP</t>
  </si>
  <si>
    <t>KL Paraffinum perliq. 800g  HVLP</t>
  </si>
  <si>
    <t xml:space="preserve">KL PARAFFINUM SOLID. 5 kg </t>
  </si>
  <si>
    <t>pecky</t>
  </si>
  <si>
    <t>KL SOL.ARG.NITR.10% 10G</t>
  </si>
  <si>
    <t>KL SUPP.BISACODYLI 0,01G  30KS</t>
  </si>
  <si>
    <t>KL SUPP.BISACODYLI 0,01G  40KS</t>
  </si>
  <si>
    <t>KL SUPP.PREDNISON 0,001G,PAPAVERIN 0,02G</t>
  </si>
  <si>
    <t>20KS</t>
  </si>
  <si>
    <t>KLACID 500</t>
  </si>
  <si>
    <t>POR TBL FLM 14X500MG</t>
  </si>
  <si>
    <t>KREON 25 000</t>
  </si>
  <si>
    <t>25000U CPS ETD 50</t>
  </si>
  <si>
    <t>LAGOSA</t>
  </si>
  <si>
    <t>DRG 100X150MG</t>
  </si>
  <si>
    <t>LAMICTAL</t>
  </si>
  <si>
    <t>100MG TBL NOB 42</t>
  </si>
  <si>
    <t>LANTUS 100 JEDNOTEK/ML SOLOSTAR</t>
  </si>
  <si>
    <t xml:space="preserve">SDR INJ SOL 5X3ML </t>
  </si>
  <si>
    <t>LERIVON</t>
  </si>
  <si>
    <t>30MG TBL FLM 20</t>
  </si>
  <si>
    <t>LETROX 125</t>
  </si>
  <si>
    <t>POR TBL NOB 100X125MCG</t>
  </si>
  <si>
    <t>LETROX 50</t>
  </si>
  <si>
    <t>POR TBL NOB 100X50RG II</t>
  </si>
  <si>
    <t>LETROX 75</t>
  </si>
  <si>
    <t>POR TBL NOB 100X75MCG II</t>
  </si>
  <si>
    <t>LEXAURIN 1,5</t>
  </si>
  <si>
    <t>POR TBL NOB 30X1.5MG</t>
  </si>
  <si>
    <t>LEXAURIN 3</t>
  </si>
  <si>
    <t>3MG TBL NOB 28</t>
  </si>
  <si>
    <t>3MG TBL NOB 30</t>
  </si>
  <si>
    <t>LIPOBASE</t>
  </si>
  <si>
    <t>CRM 100G</t>
  </si>
  <si>
    <t>LITALIR</t>
  </si>
  <si>
    <t>CPS 100X500MG</t>
  </si>
  <si>
    <t>LITHIUM CARBONICUM SLOVAKOFARMA</t>
  </si>
  <si>
    <t>300MG TBL NOB 100</t>
  </si>
  <si>
    <t>LOKREN 20 MG</t>
  </si>
  <si>
    <t>POR TBL FLM 98X20MG</t>
  </si>
  <si>
    <t>LOPERON CPS</t>
  </si>
  <si>
    <t>POR CPS DUR 20X2MG</t>
  </si>
  <si>
    <t>LOZAP 12.5 ZENTIVA</t>
  </si>
  <si>
    <t>PORTBLFLM 30X12.5MG</t>
  </si>
  <si>
    <t>LOZAP 50 ZENTIVA</t>
  </si>
  <si>
    <t>POR TBLFLM 90X50MG</t>
  </si>
  <si>
    <t>LOZAP H</t>
  </si>
  <si>
    <t>LYRICA 150 MG</t>
  </si>
  <si>
    <t>POR CPSDUR14X150MG</t>
  </si>
  <si>
    <t>LYRICA 75 MG</t>
  </si>
  <si>
    <t>POR CPSDUR14X75MG</t>
  </si>
  <si>
    <t>MAALOX</t>
  </si>
  <si>
    <t>CTB 40</t>
  </si>
  <si>
    <t>MAGNESII LACTICI 0,5 TBL. MEDICAMENTA</t>
  </si>
  <si>
    <t>TBL NOB 100X0,5GM</t>
  </si>
  <si>
    <t>MAGNESIUM SULFATE KALCEKS</t>
  </si>
  <si>
    <t>200MG/ML INJ/INF SOL 5X10ML</t>
  </si>
  <si>
    <t>MAGNESIUM SULFURICUM BBP 20%</t>
  </si>
  <si>
    <t>200MG/ML INJ SOL 5X10ML</t>
  </si>
  <si>
    <t>MARCAINE 0,5%</t>
  </si>
  <si>
    <t>5MG/ML INJ SOL 5X20ML</t>
  </si>
  <si>
    <t>MEDROL 4MG</t>
  </si>
  <si>
    <t>TBL NOB 30 II</t>
  </si>
  <si>
    <t>MESOCAIN</t>
  </si>
  <si>
    <t>INJ 10X10ML 1%</t>
  </si>
  <si>
    <t>MICTONORM</t>
  </si>
  <si>
    <t>15MG TBL FLM 30</t>
  </si>
  <si>
    <t>MILGAMMA</t>
  </si>
  <si>
    <t>POR TBL OBD 50</t>
  </si>
  <si>
    <t>MIRAKLIDE 10 MG</t>
  </si>
  <si>
    <t>TBL FLM 98X10MG I</t>
  </si>
  <si>
    <t>MIRTAZAPIN +PHARMA</t>
  </si>
  <si>
    <t>30MG POR TBL DIS 30X1</t>
  </si>
  <si>
    <t>MIRTAZAPIN SANDOZ</t>
  </si>
  <si>
    <t>MONOTAB SR</t>
  </si>
  <si>
    <t>100MG TBL PRO 50(5X10)</t>
  </si>
  <si>
    <t>MOXOSTAD 0,2 MG</t>
  </si>
  <si>
    <t>POR TBL FLM 30X0.2MG</t>
  </si>
  <si>
    <t>MYDOCALM 150MG</t>
  </si>
  <si>
    <t>TBL OBD 30X150MG</t>
  </si>
  <si>
    <t>NATRIUM CHLORATUM BIOTIKA 10%</t>
  </si>
  <si>
    <t>NEBIVOLOL SANDOZ 5 MG</t>
  </si>
  <si>
    <t>POR TBL NOB 28X5MG</t>
  </si>
  <si>
    <t>NEODOLPASSE</t>
  </si>
  <si>
    <t>75MG/30MG INF SOL 10X250ML</t>
  </si>
  <si>
    <t>NEUROL 0.25</t>
  </si>
  <si>
    <t>TBL 30X0.25MG</t>
  </si>
  <si>
    <t>NEUROL 0.5</t>
  </si>
  <si>
    <t>POR TBL NOB30X0.5MG</t>
  </si>
  <si>
    <t>NEUROL 1.0</t>
  </si>
  <si>
    <t>TBL 30X1MG</t>
  </si>
  <si>
    <t>NEURONTIN 100MG</t>
  </si>
  <si>
    <t>CPS 100X100MG</t>
  </si>
  <si>
    <t>NEURONTIN 300 MG</t>
  </si>
  <si>
    <t>POR CPS DUR 100X300MG</t>
  </si>
  <si>
    <t>NEURONTIN 300MG</t>
  </si>
  <si>
    <t>CPS 50X300MG</t>
  </si>
  <si>
    <t>NORADRENALIN LECIVA</t>
  </si>
  <si>
    <t>NOVALGIN</t>
  </si>
  <si>
    <t>INJ 5X5ML/2500MG</t>
  </si>
  <si>
    <t>INJ 10X2ML/1000MG</t>
  </si>
  <si>
    <t>500MG TBL FLM 20</t>
  </si>
  <si>
    <t>NOVORAPID 100 U/ML</t>
  </si>
  <si>
    <t>INJ SOL 1X10ML</t>
  </si>
  <si>
    <t>OPHTHALMO-SEPTONEX</t>
  </si>
  <si>
    <t>OPH GTT SOL 1X10ML PLAST</t>
  </si>
  <si>
    <t>OTOBACID N</t>
  </si>
  <si>
    <t>0,2MG/G+5MG/G+479,8MG/G AUR GTT SOL 1X5ML</t>
  </si>
  <si>
    <t>OXYCONTIN 10 MG</t>
  </si>
  <si>
    <t>POR TBL PRO 60X10MG</t>
  </si>
  <si>
    <t>OXYCONTIN 80 MG</t>
  </si>
  <si>
    <t>POR TBL PRO 60X80MG</t>
  </si>
  <si>
    <t>PARACETAMOL ACCORD</t>
  </si>
  <si>
    <t>10MG/ML INF SOL 20X100ML</t>
  </si>
  <si>
    <t>PARALEN 500</t>
  </si>
  <si>
    <t>POR TBL NOB 24X500MG</t>
  </si>
  <si>
    <t>PARALEN 500 TBL 12</t>
  </si>
  <si>
    <t>500MG TBL NOB 12</t>
  </si>
  <si>
    <t>PENTASA SLOW RELEASE TABLETS 1 G</t>
  </si>
  <si>
    <t>POR TBL PRO 60X1GM</t>
  </si>
  <si>
    <t>PLAQUENIL</t>
  </si>
  <si>
    <t>TBL OBD 60X200MG</t>
  </si>
  <si>
    <t>PLASMALYTE ROZTOK</t>
  </si>
  <si>
    <t>INF SOL 10X1000ML</t>
  </si>
  <si>
    <t>PREDNISON 5 LECIVA</t>
  </si>
  <si>
    <t>TBL 20X5MG</t>
  </si>
  <si>
    <t>PREGABALIN SANDOZ</t>
  </si>
  <si>
    <t>75MG CPS DUR 84</t>
  </si>
  <si>
    <t>PRESTANCE 10 MG/10 MG</t>
  </si>
  <si>
    <t>POR TBL NOB 90</t>
  </si>
  <si>
    <t>PRESTANCE 10 MG/5 MG</t>
  </si>
  <si>
    <t>POR TBL NOB 30</t>
  </si>
  <si>
    <t>PRESTARIUM NEO</t>
  </si>
  <si>
    <t>POR TBL FLM 90X5MG</t>
  </si>
  <si>
    <t>PRESTARIUM NEO COMBI 10 MG/2,5 MG</t>
  </si>
  <si>
    <t>PRESTARIUM NEO COMBI 5mg/1,25mg</t>
  </si>
  <si>
    <t>PRESTARIUM NEO FORTE</t>
  </si>
  <si>
    <t>POR TBL FLM 90X10MG</t>
  </si>
  <si>
    <t>PROSULPIN 50MG</t>
  </si>
  <si>
    <t>TBL 30X50MG</t>
  </si>
  <si>
    <t>PROTEVASC 35 MG TABLETY S PRODLOUŽENÝM UVOLŇOVÁNÍM</t>
  </si>
  <si>
    <t>POR TBL PRO 60X35MG</t>
  </si>
  <si>
    <t>RELVAR ELLIPTA 184 MIKROGRAMŮ/22 MIKROGRAMŮ</t>
  </si>
  <si>
    <t>INH PLV DOS 1X30 DÁVEK</t>
  </si>
  <si>
    <t>RISPERIDON FARMAX 1MG</t>
  </si>
  <si>
    <t>TBL FLM 60</t>
  </si>
  <si>
    <t>RIVOTRIL 0.5 MG</t>
  </si>
  <si>
    <t>TBL 50X0.5MG</t>
  </si>
  <si>
    <t>RIVOTRIL 2.5MG/ML</t>
  </si>
  <si>
    <t>POR GTT SOL 1X10ML</t>
  </si>
  <si>
    <t>ROCALTROL 0.25 MCG</t>
  </si>
  <si>
    <t>POR CPSMOL30X0.25RG</t>
  </si>
  <si>
    <t>RP UNG.BETAMETHASON,CHLORAMPHENICOL,ATB MAST</t>
  </si>
  <si>
    <t>200G</t>
  </si>
  <si>
    <t>RYTMONORM</t>
  </si>
  <si>
    <t>150MG TBL FLM 50</t>
  </si>
  <si>
    <t>SECATOXIN /R/ FORTE</t>
  </si>
  <si>
    <t>GTT 25ML 25MG/10ML</t>
  </si>
  <si>
    <t>SERTRALIN APOTEX 50 MG POTAHOVANÉ TABLETY</t>
  </si>
  <si>
    <t>POR TBL FLM 100X50MG</t>
  </si>
  <si>
    <t>SERTRALINE ACCORD</t>
  </si>
  <si>
    <t>SIOFOR 1000</t>
  </si>
  <si>
    <t>POR TBL FLM 60X1000MG</t>
  </si>
  <si>
    <t>SIOFOR 500</t>
  </si>
  <si>
    <t>500MG TBL FLM 120 II</t>
  </si>
  <si>
    <t>SIOFOR 850MG</t>
  </si>
  <si>
    <t>TBL FLM 60x850MG</t>
  </si>
  <si>
    <t>SORBIFER DURULES</t>
  </si>
  <si>
    <t>POR TBL FLM 100X100MG</t>
  </si>
  <si>
    <t>SORTIS 80 MG</t>
  </si>
  <si>
    <t>POR TBL FLM 30X80MG</t>
  </si>
  <si>
    <t>SPECIES UROLOGICAE PLANTA LEROS</t>
  </si>
  <si>
    <t>SPC 20X1.5GM(SÁČKY)</t>
  </si>
  <si>
    <t>SPERSALLERG</t>
  </si>
  <si>
    <t>OPH GTT SOL 1X10ML</t>
  </si>
  <si>
    <t>STACYL 100 MG ENTEROSOLVENTNÍ TABLETY</t>
  </si>
  <si>
    <t>POR TBL ENT 100X100MG I</t>
  </si>
  <si>
    <t>Suppositoria Glyc.Sanova Classic 2g</t>
  </si>
  <si>
    <t>SUPPOSITORIA GLYCERINI LÉČIVA</t>
  </si>
  <si>
    <t>SUP 10X2,06G</t>
  </si>
  <si>
    <t>TANTUM VERDE</t>
  </si>
  <si>
    <t>1,5MG/ML GGR 240 ML</t>
  </si>
  <si>
    <t>TARDYFERON-FOL</t>
  </si>
  <si>
    <t>POR TBL RET 30</t>
  </si>
  <si>
    <t>TARKA 180/2 MG TBL.</t>
  </si>
  <si>
    <t>180MG/2MG TBL RET 98</t>
  </si>
  <si>
    <t>TELMISARTAN SANDOZ</t>
  </si>
  <si>
    <t>80MG TBL NOB 100</t>
  </si>
  <si>
    <t>TELMISARTAN/HYDROCHLOROTHIAZID SANDOZ 80 MG/12,5 M</t>
  </si>
  <si>
    <t>POR TBL FLM 100</t>
  </si>
  <si>
    <t>TENAXUM</t>
  </si>
  <si>
    <t>POR TBL NOB 90X1MG</t>
  </si>
  <si>
    <t>TEZEO</t>
  </si>
  <si>
    <t>40MG TBL NOB 90</t>
  </si>
  <si>
    <t>TIAPRIDAL</t>
  </si>
  <si>
    <t>POR TBLNOB 50X100MG</t>
  </si>
  <si>
    <t>TORECAN-ukončení dodání do ČR</t>
  </si>
  <si>
    <t>SUP 6X6.5MG</t>
  </si>
  <si>
    <t>TOUJEO 300 JEDNOTEK/ML SOLOSTAR</t>
  </si>
  <si>
    <t>SDR INJ SOL 3X1.5ML</t>
  </si>
  <si>
    <t>TRALGIT</t>
  </si>
  <si>
    <t>POR CPS DUR 20X50MG</t>
  </si>
  <si>
    <t>TRALGIT SR 100</t>
  </si>
  <si>
    <t>POR TBL RET50X100MG</t>
  </si>
  <si>
    <t>TRIPLIXAM 10 MG/2,5 MG/10 MG</t>
  </si>
  <si>
    <t>POR TBL FLM 30</t>
  </si>
  <si>
    <t>TRIPLIXAM 5 MG/1,25 MG/5 MG</t>
  </si>
  <si>
    <t>TRITACE 1,25 MG</t>
  </si>
  <si>
    <t>POR TBL NOB 20X1.25MG</t>
  </si>
  <si>
    <t>TRITACE 2,5 MG</t>
  </si>
  <si>
    <t>POR TBL NOB 20X2.5MG</t>
  </si>
  <si>
    <t>TRITACE 5</t>
  </si>
  <si>
    <t>TBL 30X5MG</t>
  </si>
  <si>
    <t>TRITACE 5 MG</t>
  </si>
  <si>
    <t>POR TBL NOB 100X5MG</t>
  </si>
  <si>
    <t>TRUND 500 MG POTAHOVANÉ TABLETY</t>
  </si>
  <si>
    <t>POR TBL FLM 100X500MG</t>
  </si>
  <si>
    <t>TULIP 20 MG POTAHOVANÉ TABLETY</t>
  </si>
  <si>
    <t>POR TBL FLM 90X20MG</t>
  </si>
  <si>
    <t>TULIP 40 MG</t>
  </si>
  <si>
    <t>POR TBL FLM 90X40MG</t>
  </si>
  <si>
    <t>TWYNSTA 80 MG/10 MG</t>
  </si>
  <si>
    <t>POR TBL NOB 28</t>
  </si>
  <si>
    <t>UBRETID</t>
  </si>
  <si>
    <t>URIZIA 6 MG/0,4 MG TABLETY S ŘÍZENÝM UVOLŇOVÁNÍM</t>
  </si>
  <si>
    <t>POR TBL FRT 30X6MG/0.4MG</t>
  </si>
  <si>
    <t>URSOSAN</t>
  </si>
  <si>
    <t>POR CPSDUR100X250MG</t>
  </si>
  <si>
    <t>CPS 50X250MG</t>
  </si>
  <si>
    <t>VALSACOMBI 160 MG/25 MG</t>
  </si>
  <si>
    <t>POR TBL FLM 28</t>
  </si>
  <si>
    <t>VENLAFAXIN MYLAN 150 MG</t>
  </si>
  <si>
    <t>150MG CPS PRO 30</t>
  </si>
  <si>
    <t>VENLAFAXIN MYLAN 75 MG</t>
  </si>
  <si>
    <t>75MG CPS PRO 90</t>
  </si>
  <si>
    <t>VEROSPIRON</t>
  </si>
  <si>
    <t>TBL 100X25MG</t>
  </si>
  <si>
    <t>VESSEL DUE F</t>
  </si>
  <si>
    <t>250SU CPS MOL 50</t>
  </si>
  <si>
    <t>600SU INJ SOL 10X2ML</t>
  </si>
  <si>
    <t>VIDISIC</t>
  </si>
  <si>
    <t>GEL OPH 3X10GM</t>
  </si>
  <si>
    <t>VIGANTOL</t>
  </si>
  <si>
    <t>0,5MG/ML POR GTT SOL 1X10ML</t>
  </si>
  <si>
    <t>VIMPAT 100 MG</t>
  </si>
  <si>
    <t>POR TBL FLM 56X100MG</t>
  </si>
  <si>
    <t>WARFARIN PMCS 5 MG</t>
  </si>
  <si>
    <t>XADOS 20 MG TABLETY</t>
  </si>
  <si>
    <t>POR TBL NOB 30X20MG</t>
  </si>
  <si>
    <t>XALACOM</t>
  </si>
  <si>
    <t>OPH GTT SOL 1X2.5ML</t>
  </si>
  <si>
    <t>XARELTO</t>
  </si>
  <si>
    <t>2,5MG TBL FLM 196 II</t>
  </si>
  <si>
    <t>XARELTO 10 MG</t>
  </si>
  <si>
    <t>POR TBL FLM 100X10MG</t>
  </si>
  <si>
    <t>XIGDUO 5 MG/1000 MG</t>
  </si>
  <si>
    <t>XORIMAX</t>
  </si>
  <si>
    <t>500MG TBL FLM 14</t>
  </si>
  <si>
    <t>YAL</t>
  </si>
  <si>
    <t>SOL 2X67.5ML</t>
  </si>
  <si>
    <t>ZALDIAR</t>
  </si>
  <si>
    <t>POR TBL FLM 20</t>
  </si>
  <si>
    <t>37,5MG/325MG TBL FLM 30X1</t>
  </si>
  <si>
    <t>ZIBOR 3500 IU</t>
  </si>
  <si>
    <t>INJ SOL 10X0.2ML</t>
  </si>
  <si>
    <t>ZOLOFT 50MG</t>
  </si>
  <si>
    <t>TBL OBD 28X50MG</t>
  </si>
  <si>
    <t>ZOLPIDEM MYLAN</t>
  </si>
  <si>
    <t>POR TBL FLM 50X10MG</t>
  </si>
  <si>
    <t>ZYLLT 75 MG</t>
  </si>
  <si>
    <t>POR TBL FLM 56X75MG</t>
  </si>
  <si>
    <t>ZYPADHERA 405 MG</t>
  </si>
  <si>
    <t>INJ PLQ SUS PRO 1X405MG</t>
  </si>
  <si>
    <t>léky - enterální výživa (LEK)</t>
  </si>
  <si>
    <t>NUTRIDRINK COMPACT S PŘÍCHUTÍ JAHODOVOU</t>
  </si>
  <si>
    <t>POR SOL 4X125ML</t>
  </si>
  <si>
    <t>PROTIFAR</t>
  </si>
  <si>
    <t>POR PLV SOL 1X225GM</t>
  </si>
  <si>
    <t>léky - antibiotika (LEK)</t>
  </si>
  <si>
    <t>AMIKACIN MEDOCHEMIE 500MG/2ML INJ/INF</t>
  </si>
  <si>
    <t>SOL 10X2ML</t>
  </si>
  <si>
    <t>AMIKACIN MEDOPHARM 500 MG/2 ML</t>
  </si>
  <si>
    <t>INJ+INF SOL 10X2ML/500MG</t>
  </si>
  <si>
    <t>AMOKSIKLAV 1 G</t>
  </si>
  <si>
    <t>POR TBL FLM 21X1GM</t>
  </si>
  <si>
    <t>AMOKSIKLAV 1.2GM</t>
  </si>
  <si>
    <t>INJ SIC 5X1.2GM</t>
  </si>
  <si>
    <t>BELOGENT MAST</t>
  </si>
  <si>
    <t>UNG 1X30GM</t>
  </si>
  <si>
    <t>CEFTAZIDIM KABI 2 GM</t>
  </si>
  <si>
    <t>INJ+INF PLV SOL 10X2GM</t>
  </si>
  <si>
    <t>CIPRINOL 500</t>
  </si>
  <si>
    <t>TBL 10X500MG</t>
  </si>
  <si>
    <t>COTRIMOXAZOL AL FORTE</t>
  </si>
  <si>
    <t>TBL 10X960MG</t>
  </si>
  <si>
    <t>TBL 20X960MG</t>
  </si>
  <si>
    <t>DALACIN C 300 MG</t>
  </si>
  <si>
    <t>POR CPS DUR 16X300MG</t>
  </si>
  <si>
    <t>DOXYHEXAL 200 TABS</t>
  </si>
  <si>
    <t>TBL 10X200MG</t>
  </si>
  <si>
    <t>DOXYHEXAL TABS</t>
  </si>
  <si>
    <t>POR TBL NOB 20X100MG</t>
  </si>
  <si>
    <t>FRAMYKOIN</t>
  </si>
  <si>
    <t>PLV ADS 1X20GM</t>
  </si>
  <si>
    <t>UNG 1X10GM</t>
  </si>
  <si>
    <t>FUNGICIDIN LECIVA</t>
  </si>
  <si>
    <t>FUROLIN TABLETY</t>
  </si>
  <si>
    <t>MACMIROR COMPLEX 500</t>
  </si>
  <si>
    <t>SUP VAG 8</t>
  </si>
  <si>
    <t>MEDOCLAV 1000 MG/200 MG</t>
  </si>
  <si>
    <t>INJ+INF PLV SOL 10X1.2GM</t>
  </si>
  <si>
    <t>NORMIX</t>
  </si>
  <si>
    <t>POR TBL FLM 28X200MG</t>
  </si>
  <si>
    <t>OFLOXIN 200</t>
  </si>
  <si>
    <t>TBL OBD 10X200MG</t>
  </si>
  <si>
    <t>PIPERACILLIN/TAZOBACTAM MYLAN</t>
  </si>
  <si>
    <t xml:space="preserve">INF PLV SOL 1x4G/500MG </t>
  </si>
  <si>
    <t>SUMETROLIM</t>
  </si>
  <si>
    <t>TBL 20X480MG</t>
  </si>
  <si>
    <t>UNASYN</t>
  </si>
  <si>
    <t>POR TBL FLM12X375MG</t>
  </si>
  <si>
    <t>léky - antimykotika (LEK)</t>
  </si>
  <si>
    <t>DIFLUCAN 100 MG</t>
  </si>
  <si>
    <t>POR CPS DUR 28X100MG</t>
  </si>
  <si>
    <t>KL PRIPRAVEK</t>
  </si>
  <si>
    <t>MAGNESIUM SULFURICUM BBP 10%</t>
  </si>
  <si>
    <t>GEL 1X20GM</t>
  </si>
  <si>
    <t>2622 - RHC: RHC ambulance + kineziologie,kinezioterapie</t>
  </si>
  <si>
    <t>2611 - RHC: lůžkové oddělení 44 a 45</t>
  </si>
  <si>
    <t>A02BC02 - PANTOPRAZOL</t>
  </si>
  <si>
    <t>A10BA02 - METFORMIN</t>
  </si>
  <si>
    <t>A10BB12 - GLIMEPIRID</t>
  </si>
  <si>
    <t>B01AA03 - WARFARIN</t>
  </si>
  <si>
    <t>B01AB06 - NADROPARIN</t>
  </si>
  <si>
    <t>B01AC04 - KLOPIDOGREL</t>
  </si>
  <si>
    <t>C01EB15 - TRIMETAZIDIN</t>
  </si>
  <si>
    <t>C02AC05 - MOXONIDIN</t>
  </si>
  <si>
    <t>C03CA01 - FUROSEMID</t>
  </si>
  <si>
    <t>C05BA01 - ORGANO-HEPARINOID</t>
  </si>
  <si>
    <t>C07AB02 - METOPROLOL</t>
  </si>
  <si>
    <t>C07AB05 - BETAXOLOL</t>
  </si>
  <si>
    <t>C07AB07 - BISOPROLOL</t>
  </si>
  <si>
    <t>C08CA01 - AMLODIPIN</t>
  </si>
  <si>
    <t>C08CA08 - NITRENDIPIN</t>
  </si>
  <si>
    <t>C09AA04 - PERINDOPRIL</t>
  </si>
  <si>
    <t>C09AA05 - RAMIPRIL</t>
  </si>
  <si>
    <t>C09BB04 - PERINDOPRIL A AMLODIPIN</t>
  </si>
  <si>
    <t>C09CA01 - LOSARTAN</t>
  </si>
  <si>
    <t>C09DA01 - LOSARTAN A DIURETIKA</t>
  </si>
  <si>
    <t>C09DA07 - TELMISARTAN A DIURETIKA</t>
  </si>
  <si>
    <t>C09DB04 - TELMISARTAN A AMLODIPIN</t>
  </si>
  <si>
    <t>C10AA05 - ATORVASTATIN</t>
  </si>
  <si>
    <t>G04CA02 - TAMSULOSIN</t>
  </si>
  <si>
    <t>H02AB04 - METHYLPREDNISOLON</t>
  </si>
  <si>
    <t>J01GB06 - AMIKACIN</t>
  </si>
  <si>
    <t>J01MA02 - CIPROFLOXACIN</t>
  </si>
  <si>
    <t>J02AC01 - FLUKONAZOL</t>
  </si>
  <si>
    <t>J05AB01 - ACIKLOVIR</t>
  </si>
  <si>
    <t>L04AX01 - AZATHIOPRIN</t>
  </si>
  <si>
    <t>M04AA01 - ALOPURINOL</t>
  </si>
  <si>
    <t>N02AA05 - OXYKODON</t>
  </si>
  <si>
    <t>N02AB03 - FENTANYL</t>
  </si>
  <si>
    <t>N02BB02 - SODNÁ SŮL METAMIZOLU</t>
  </si>
  <si>
    <t>N03AG01 - KYSELINA VALPROOVÁ</t>
  </si>
  <si>
    <t>N03AX09 - LAMOTRIGIN</t>
  </si>
  <si>
    <t>N03AX12 - GABAPENTIN</t>
  </si>
  <si>
    <t>N03AX14 - LEVETIRACETAM</t>
  </si>
  <si>
    <t>N03AX16 - PREGABALIN</t>
  </si>
  <si>
    <t>N05AH03 - OLANZAPIN</t>
  </si>
  <si>
    <t>N05AL01 - SULPIRID</t>
  </si>
  <si>
    <t>N05AL05 - AMISULPRID</t>
  </si>
  <si>
    <t>N05AX08 - RISPERIDON</t>
  </si>
  <si>
    <t>N05BA12 - ALPRAZOLAM</t>
  </si>
  <si>
    <t>N05CF02 - ZOLPIDEM</t>
  </si>
  <si>
    <t>N06AB06 - SERTRALIN</t>
  </si>
  <si>
    <t>N06AB10 - ESCITALOPRAM</t>
  </si>
  <si>
    <t>N06AX11 - MIRTAZAPIN</t>
  </si>
  <si>
    <t>N06AX16 - VENLAFAXIN</t>
  </si>
  <si>
    <t>N07CA01 - BETAHISTIN</t>
  </si>
  <si>
    <t>R06AX13 - LORATADIN</t>
  </si>
  <si>
    <t>R06AX27 - DESLORATADIN</t>
  </si>
  <si>
    <t>B01AF02 - APIXABAN</t>
  </si>
  <si>
    <t>A03FA07 - ITOPRIDUM</t>
  </si>
  <si>
    <t>J01CR02 - AMOXICILIN A  INHIBITOR BETA-LAKTAMASY</t>
  </si>
  <si>
    <t>A10AB05 - INSULIN ASPART</t>
  </si>
  <si>
    <t>J01CR05 - PIPERACILIN A  INHIBITOR BETA-LAKTAMASY</t>
  </si>
  <si>
    <t>H03AA01 - SODNÁ SŮL LEVOTHYROXINU</t>
  </si>
  <si>
    <t>A10AB01 - LIDSKÝ INSULIN</t>
  </si>
  <si>
    <t>C01CA03 - NOREPINEFRIN</t>
  </si>
  <si>
    <t>V06XX - POTRAVINY PRO ZVLÁŠTNÍ LÉKAŘSKÉ ÚČELY (PZLÚ) (ČESKÁ ATC SKUP</t>
  </si>
  <si>
    <t>A02BC02</t>
  </si>
  <si>
    <t>214427</t>
  </si>
  <si>
    <t>CONTROLOC</t>
  </si>
  <si>
    <t>40MG INJ PLV SOL 1</t>
  </si>
  <si>
    <t>214435</t>
  </si>
  <si>
    <t>20MG TBL ENT 100</t>
  </si>
  <si>
    <t>A03FA07</t>
  </si>
  <si>
    <t>237596</t>
  </si>
  <si>
    <t>A10AB01</t>
  </si>
  <si>
    <t>26486</t>
  </si>
  <si>
    <t>ACTRAPID PENFILL</t>
  </si>
  <si>
    <t>100IU/ML INJ SOL 5X3ML</t>
  </si>
  <si>
    <t>A10AB05</t>
  </si>
  <si>
    <t>26786</t>
  </si>
  <si>
    <t>NOVORAPID</t>
  </si>
  <si>
    <t>100U/ML INJ SOL 1X10ML</t>
  </si>
  <si>
    <t>A10BA02</t>
  </si>
  <si>
    <t>191922</t>
  </si>
  <si>
    <t>SIOFOR</t>
  </si>
  <si>
    <t>1000MG TBL FLM 60</t>
  </si>
  <si>
    <t>208203</t>
  </si>
  <si>
    <t>208207</t>
  </si>
  <si>
    <t>850MG TBL FLM 60 II</t>
  </si>
  <si>
    <t>A10BB12</t>
  </si>
  <si>
    <t>163077</t>
  </si>
  <si>
    <t>AMARYL</t>
  </si>
  <si>
    <t>2MG TBL NOB 30</t>
  </si>
  <si>
    <t>B01AA03</t>
  </si>
  <si>
    <t>192342</t>
  </si>
  <si>
    <t>WARFARIN PMCS</t>
  </si>
  <si>
    <t>5MG TBL NOB 100 I</t>
  </si>
  <si>
    <t>B01AB06</t>
  </si>
  <si>
    <t>213477</t>
  </si>
  <si>
    <t>9500IU/ML INJ SOL 10X5ML</t>
  </si>
  <si>
    <t>213480</t>
  </si>
  <si>
    <t>19000IU/ML INJ SOL ISP 10X0,6ML</t>
  </si>
  <si>
    <t>213482</t>
  </si>
  <si>
    <t>19000IU/ML INJ SOL ISP 10X0,8ML</t>
  </si>
  <si>
    <t>213484</t>
  </si>
  <si>
    <t>19000IU/ML INJ SOL ISP 10X1ML</t>
  </si>
  <si>
    <t>213489</t>
  </si>
  <si>
    <t>9500IU/ML INJ SOL ISP 10X0,6ML</t>
  </si>
  <si>
    <t>B01AC04</t>
  </si>
  <si>
    <t>149483</t>
  </si>
  <si>
    <t>ZYLLT</t>
  </si>
  <si>
    <t>75MG TBL FLM 56</t>
  </si>
  <si>
    <t>B01AF02</t>
  </si>
  <si>
    <t>168326</t>
  </si>
  <si>
    <t>ELIQUIS</t>
  </si>
  <si>
    <t>2,5MG TBL FLM 20</t>
  </si>
  <si>
    <t>193745</t>
  </si>
  <si>
    <t>5MG TBL FLM 60</t>
  </si>
  <si>
    <t>C01CA03</t>
  </si>
  <si>
    <t>536</t>
  </si>
  <si>
    <t>NORADRENALIN LÉČIVA</t>
  </si>
  <si>
    <t>1MG/ML INF CNC SOL 5X1ML</t>
  </si>
  <si>
    <t>C01EB15</t>
  </si>
  <si>
    <t>178689</t>
  </si>
  <si>
    <t>PROTEVASC</t>
  </si>
  <si>
    <t>35MG TBL PRO 60</t>
  </si>
  <si>
    <t>C02AC05</t>
  </si>
  <si>
    <t>16913</t>
  </si>
  <si>
    <t>MOXOSTAD</t>
  </si>
  <si>
    <t>0,2MG TBL FLM 30</t>
  </si>
  <si>
    <t>C03CA01</t>
  </si>
  <si>
    <t>56811</t>
  </si>
  <si>
    <t>FURORESE</t>
  </si>
  <si>
    <t>250MG TBL NOB 50</t>
  </si>
  <si>
    <t>C05BA01</t>
  </si>
  <si>
    <t>100304</t>
  </si>
  <si>
    <t>300MG/100G GEL 40G</t>
  </si>
  <si>
    <t>100306</t>
  </si>
  <si>
    <t>445MG/100G GEL 40G</t>
  </si>
  <si>
    <t>100308</t>
  </si>
  <si>
    <t>300MG/100G CRM 40G</t>
  </si>
  <si>
    <t>100311</t>
  </si>
  <si>
    <t>445MG/100G CRM 40G</t>
  </si>
  <si>
    <t>C07AB02</t>
  </si>
  <si>
    <t>231687</t>
  </si>
  <si>
    <t>231689</t>
  </si>
  <si>
    <t>231696</t>
  </si>
  <si>
    <t>C07AB05</t>
  </si>
  <si>
    <t>49909</t>
  </si>
  <si>
    <t>LOKREN</t>
  </si>
  <si>
    <t>20MG TBL FLM 28</t>
  </si>
  <si>
    <t>49910</t>
  </si>
  <si>
    <t>20MG TBL FLM 98</t>
  </si>
  <si>
    <t>C07AB07</t>
  </si>
  <si>
    <t>233559</t>
  </si>
  <si>
    <t>BISOPROLOL MYLAN</t>
  </si>
  <si>
    <t>233579</t>
  </si>
  <si>
    <t>C08CA01</t>
  </si>
  <si>
    <t>15378</t>
  </si>
  <si>
    <t>AGEN</t>
  </si>
  <si>
    <t>5MG TBL NOB 90</t>
  </si>
  <si>
    <t>15379</t>
  </si>
  <si>
    <t>10MG TBL NOB 90</t>
  </si>
  <si>
    <t>C08CA08</t>
  </si>
  <si>
    <t>111902</t>
  </si>
  <si>
    <t>NITRESAN</t>
  </si>
  <si>
    <t>20MG TBL NOB 30</t>
  </si>
  <si>
    <t>C09AA04</t>
  </si>
  <si>
    <t>101211</t>
  </si>
  <si>
    <t>5MG TBL FLM 90(3X30)</t>
  </si>
  <si>
    <t>101233</t>
  </si>
  <si>
    <t>10MG TBL FLM 90(3X30)</t>
  </si>
  <si>
    <t>C09AA05</t>
  </si>
  <si>
    <t>56972</t>
  </si>
  <si>
    <t>TRITACE</t>
  </si>
  <si>
    <t>1,25MG TBL NOB 20</t>
  </si>
  <si>
    <t>56976</t>
  </si>
  <si>
    <t>2,5MG TBL NOB 20</t>
  </si>
  <si>
    <t>56981</t>
  </si>
  <si>
    <t>5MG TBL NOB 30</t>
  </si>
  <si>
    <t>56983</t>
  </si>
  <si>
    <t>5MG TBL NOB 100</t>
  </si>
  <si>
    <t>C09BB04</t>
  </si>
  <si>
    <t>124115</t>
  </si>
  <si>
    <t>PRESTANCE</t>
  </si>
  <si>
    <t>10MG/5MG TBL NOB 30</t>
  </si>
  <si>
    <t>124119</t>
  </si>
  <si>
    <t>10MG/5MG TBL NOB 90(3X30)</t>
  </si>
  <si>
    <t>124133</t>
  </si>
  <si>
    <t>10MG/10MG TBL NOB 90(3X30)</t>
  </si>
  <si>
    <t>C09CA01</t>
  </si>
  <si>
    <t>114059</t>
  </si>
  <si>
    <t>LOZAP</t>
  </si>
  <si>
    <t>12,5MG TBL FLM 30 II</t>
  </si>
  <si>
    <t>114067</t>
  </si>
  <si>
    <t>50MG TBL FLM 90 II</t>
  </si>
  <si>
    <t>C09DA01</t>
  </si>
  <si>
    <t>15317</t>
  </si>
  <si>
    <t>50MG/12,5MG TBL FLM 90</t>
  </si>
  <si>
    <t>C09DA07</t>
  </si>
  <si>
    <t>189664</t>
  </si>
  <si>
    <t>TELMISARTAN/HYDROCHLOROTHIAZID SANDOZ</t>
  </si>
  <si>
    <t>80MG/12,5MG TBL FLM 100</t>
  </si>
  <si>
    <t>C09DB04</t>
  </si>
  <si>
    <t>167859</t>
  </si>
  <si>
    <t>TWYNSTA</t>
  </si>
  <si>
    <t>80MG/10MG TBL NOB 28</t>
  </si>
  <si>
    <t>C10AA05</t>
  </si>
  <si>
    <t>122632</t>
  </si>
  <si>
    <t>SORTIS</t>
  </si>
  <si>
    <t>80MG TBL FLM 30</t>
  </si>
  <si>
    <t>50318</t>
  </si>
  <si>
    <t>TULIP</t>
  </si>
  <si>
    <t>20MG TBL FLM 90X1</t>
  </si>
  <si>
    <t>G04CA02</t>
  </si>
  <si>
    <t>49195</t>
  </si>
  <si>
    <t>0,4MG CPS RDR 90</t>
  </si>
  <si>
    <t>H02AB04</t>
  </si>
  <si>
    <t>90044</t>
  </si>
  <si>
    <t>40MG/ML INJ SUS 1X1ML</t>
  </si>
  <si>
    <t>H03AA01</t>
  </si>
  <si>
    <t>169714</t>
  </si>
  <si>
    <t>LETROX</t>
  </si>
  <si>
    <t>125MCG TBL NOB 100</t>
  </si>
  <si>
    <t>184245</t>
  </si>
  <si>
    <t>75MCG TBL NOB 100</t>
  </si>
  <si>
    <t>187425</t>
  </si>
  <si>
    <t>50MCG TBL NOB 100</t>
  </si>
  <si>
    <t>243131</t>
  </si>
  <si>
    <t>243138</t>
  </si>
  <si>
    <t>50MCG TBL NOB 100 II</t>
  </si>
  <si>
    <t>243140</t>
  </si>
  <si>
    <t>150MCG TBL NOB 100 II</t>
  </si>
  <si>
    <t>J01CR02</t>
  </si>
  <si>
    <t>134595</t>
  </si>
  <si>
    <t>MEDOCLAV</t>
  </si>
  <si>
    <t>1000MG/200MG INJ/INF PLV SOL 10</t>
  </si>
  <si>
    <t>J01CR05</t>
  </si>
  <si>
    <t>141263</t>
  </si>
  <si>
    <t>4G/500MG INF PLV SOL 1</t>
  </si>
  <si>
    <t>173857</t>
  </si>
  <si>
    <t>PIPERACILLIN/TAZOBACTAM OLIKLA</t>
  </si>
  <si>
    <t>4G/0,5G INF PLV SOL 10</t>
  </si>
  <si>
    <t>J01GB06</t>
  </si>
  <si>
    <t>195147</t>
  </si>
  <si>
    <t>AMIKACIN MEDOPHARM</t>
  </si>
  <si>
    <t>500MG/2ML INJ/INF SOL 10X2ML</t>
  </si>
  <si>
    <t>243369</t>
  </si>
  <si>
    <t>AMIKACIN MEDOCHEMIE</t>
  </si>
  <si>
    <t>J01MA02</t>
  </si>
  <si>
    <t>96039</t>
  </si>
  <si>
    <t>CIPRINOL</t>
  </si>
  <si>
    <t>500MG TBL FLM 10</t>
  </si>
  <si>
    <t>J02AC01</t>
  </si>
  <si>
    <t>64942</t>
  </si>
  <si>
    <t>DIFLUCAN</t>
  </si>
  <si>
    <t>100MG CPS DUR 28 I</t>
  </si>
  <si>
    <t>J05AB01</t>
  </si>
  <si>
    <t>155936</t>
  </si>
  <si>
    <t>HERPESIN</t>
  </si>
  <si>
    <t>400MG TBL NOB 25</t>
  </si>
  <si>
    <t>L04AX01</t>
  </si>
  <si>
    <t>199647</t>
  </si>
  <si>
    <t>M04AA01</t>
  </si>
  <si>
    <t>127263</t>
  </si>
  <si>
    <t>127272</t>
  </si>
  <si>
    <t>N02AA05</t>
  </si>
  <si>
    <t>11045</t>
  </si>
  <si>
    <t>OXYCONTIN</t>
  </si>
  <si>
    <t>80MG TBL PRO 60</t>
  </si>
  <si>
    <t>11094</t>
  </si>
  <si>
    <t>10MG TBL PRO 60</t>
  </si>
  <si>
    <t>N02AB03</t>
  </si>
  <si>
    <t>59448</t>
  </si>
  <si>
    <t>DUROGESIC</t>
  </si>
  <si>
    <t>25MCG/H TDR EMP 5X4,2MG</t>
  </si>
  <si>
    <t>N02BB02</t>
  </si>
  <si>
    <t>55823</t>
  </si>
  <si>
    <t>55824</t>
  </si>
  <si>
    <t>500MG/ML INJ SOL 5X5ML</t>
  </si>
  <si>
    <t>7981</t>
  </si>
  <si>
    <t>500MG/ML INJ SOL 10X2ML</t>
  </si>
  <si>
    <t>N03AG01</t>
  </si>
  <si>
    <t>44997</t>
  </si>
  <si>
    <t>DEPAKINE CHRONO 500 MG SÉCABLE</t>
  </si>
  <si>
    <t>500MG TBL RET 100</t>
  </si>
  <si>
    <t>92034</t>
  </si>
  <si>
    <t>DEPAKINE CHRONO 300 MG SÉCABLE</t>
  </si>
  <si>
    <t>300MG TBL RET 100</t>
  </si>
  <si>
    <t>N03AX09</t>
  </si>
  <si>
    <t>237787</t>
  </si>
  <si>
    <t>100MG TBL NOB 42 I</t>
  </si>
  <si>
    <t>N03AX12</t>
  </si>
  <si>
    <t>84398</t>
  </si>
  <si>
    <t>NEURONTIN</t>
  </si>
  <si>
    <t>100MG CPS DUR 100</t>
  </si>
  <si>
    <t>84399</t>
  </si>
  <si>
    <t>300MG CPS DUR 50</t>
  </si>
  <si>
    <t>84400</t>
  </si>
  <si>
    <t>300MG CPS DUR 100</t>
  </si>
  <si>
    <t>N03AX14</t>
  </si>
  <si>
    <t>174700</t>
  </si>
  <si>
    <t>TRUND</t>
  </si>
  <si>
    <t>500MG TBL FLM 100</t>
  </si>
  <si>
    <t>N03AX16</t>
  </si>
  <si>
    <t>210546</t>
  </si>
  <si>
    <t>210570</t>
  </si>
  <si>
    <t>150MG CPS DUR 84</t>
  </si>
  <si>
    <t>N05AH03</t>
  </si>
  <si>
    <t>500874</t>
  </si>
  <si>
    <t>ZYPADHERA</t>
  </si>
  <si>
    <t>405MG INJ PLQ SUS PRO 1+1X3ML</t>
  </si>
  <si>
    <t>N05AL01</t>
  </si>
  <si>
    <t>54432</t>
  </si>
  <si>
    <t>PROSULPIN</t>
  </si>
  <si>
    <t>50MG TBL NOB 30</t>
  </si>
  <si>
    <t>N05AL05</t>
  </si>
  <si>
    <t>233506</t>
  </si>
  <si>
    <t>N05AX08</t>
  </si>
  <si>
    <t>197227</t>
  </si>
  <si>
    <t>RISPERIDON FARMAX</t>
  </si>
  <si>
    <t>1MG TBL FLM 60</t>
  </si>
  <si>
    <t>N05BA12</t>
  </si>
  <si>
    <t>6618</t>
  </si>
  <si>
    <t>NEUROL</t>
  </si>
  <si>
    <t>0,5MG TBL NOB 30</t>
  </si>
  <si>
    <t>86656</t>
  </si>
  <si>
    <t>1MG TBL NOB 30</t>
  </si>
  <si>
    <t>91788</t>
  </si>
  <si>
    <t>0,25MG TBL NOB 30</t>
  </si>
  <si>
    <t>N05CF02</t>
  </si>
  <si>
    <t>233366</t>
  </si>
  <si>
    <t>10MG TBL FLM 50</t>
  </si>
  <si>
    <t>N06AB06</t>
  </si>
  <si>
    <t>195941</t>
  </si>
  <si>
    <t>SERTRALIN APOTEX</t>
  </si>
  <si>
    <t>242412</t>
  </si>
  <si>
    <t>53950</t>
  </si>
  <si>
    <t>ZOLOFT</t>
  </si>
  <si>
    <t>50MG TBL FLM 28</t>
  </si>
  <si>
    <t>N06AB10</t>
  </si>
  <si>
    <t>134508</t>
  </si>
  <si>
    <t>ELICEA</t>
  </si>
  <si>
    <t>10MG TBL FLM 98</t>
  </si>
  <si>
    <t>187335</t>
  </si>
  <si>
    <t>MIRAKLIDE</t>
  </si>
  <si>
    <t>10MG TBL FLM 98 I</t>
  </si>
  <si>
    <t>N06AX11</t>
  </si>
  <si>
    <t>162528</t>
  </si>
  <si>
    <t>N06AX16</t>
  </si>
  <si>
    <t>233698</t>
  </si>
  <si>
    <t>VENLAFAXIN MYLAN</t>
  </si>
  <si>
    <t>233735</t>
  </si>
  <si>
    <t>N07CA01</t>
  </si>
  <si>
    <t>229646</t>
  </si>
  <si>
    <t>BETASERC</t>
  </si>
  <si>
    <t>16MG TBL NOB 60</t>
  </si>
  <si>
    <t>229648</t>
  </si>
  <si>
    <t>R06AX13</t>
  </si>
  <si>
    <t>14910</t>
  </si>
  <si>
    <t>53639</t>
  </si>
  <si>
    <t>10MG TBL NOB 30</t>
  </si>
  <si>
    <t>R06AX27</t>
  </si>
  <si>
    <t>178675</t>
  </si>
  <si>
    <t>JOVESTO</t>
  </si>
  <si>
    <t>5MG TBL FLM 90 I</t>
  </si>
  <si>
    <t>V06XX</t>
  </si>
  <si>
    <t>217108</t>
  </si>
  <si>
    <t>CUBITAN S PŘÍCHUTÍ ČOKOLÁDOVOU</t>
  </si>
  <si>
    <t>POR SOL 4X200ML</t>
  </si>
  <si>
    <t>217110</t>
  </si>
  <si>
    <t>CUBITAN S PŘÍCHUTÍ VANILKOVOU</t>
  </si>
  <si>
    <t>33220</t>
  </si>
  <si>
    <t>POR SOL 1X225G</t>
  </si>
  <si>
    <t>33418</t>
  </si>
  <si>
    <t>Přehled plnění pozitivního listu - spotřeba léčivých přípravků - orientační přehled</t>
  </si>
  <si>
    <t>26 - RHC: Oddělení rehabilitace</t>
  </si>
  <si>
    <t>Oddělení rehabilitace</t>
  </si>
  <si>
    <t>HVLP</t>
  </si>
  <si>
    <t>IPLP</t>
  </si>
  <si>
    <t>PZT</t>
  </si>
  <si>
    <t>89301261</t>
  </si>
  <si>
    <t>Standardní lůžková péče Celkem</t>
  </si>
  <si>
    <t>89301262</t>
  </si>
  <si>
    <t>Ambulance - rehabilitace Celkem</t>
  </si>
  <si>
    <t>89301267</t>
  </si>
  <si>
    <t>Ambulance EMG Celkem</t>
  </si>
  <si>
    <t>Oddělení rehabilitace Celkem</t>
  </si>
  <si>
    <t>* Legenda</t>
  </si>
  <si>
    <t>DIAPZT = Pomůcky pro diabetiky, jejichž název začíná slovem "Pumpa"</t>
  </si>
  <si>
    <t>Horák Stanislav</t>
  </si>
  <si>
    <t>Horníček Jiří</t>
  </si>
  <si>
    <t>Jochec Martin</t>
  </si>
  <si>
    <t>Kolář Petr</t>
  </si>
  <si>
    <t>Krobot Alois</t>
  </si>
  <si>
    <t>Musilová Nicole</t>
  </si>
  <si>
    <t>Olšák Peter</t>
  </si>
  <si>
    <t>Schusterová Bronislava</t>
  </si>
  <si>
    <t>Šocová Eva</t>
  </si>
  <si>
    <t>Jiná</t>
  </si>
  <si>
    <t>5000316</t>
  </si>
  <si>
    <t>BERLE PŘEDLOKETNÍ SPECIÁLNÍ DURALOVÁ VERA</t>
  </si>
  <si>
    <t>VYMĚKČENÁ RUKOJEŤ,NOSNOST 150KG</t>
  </si>
  <si>
    <t>NADROPARIN</t>
  </si>
  <si>
    <t>5005649</t>
  </si>
  <si>
    <t>OPĚRNÝ ZÁDOVO-BEDERNÍ PÁS LOMBAX IMMO 0846</t>
  </si>
  <si>
    <t>VYSOKÝ PÁS, VÝŠKA 35 CM, 6 VELIKOSTI, PŘÍDAVNÉ TAHY A PELOTA</t>
  </si>
  <si>
    <t>5006800</t>
  </si>
  <si>
    <t>BERLE PODPAŽNÍ THUASNE W2010</t>
  </si>
  <si>
    <t>KRÁTKÁ/STŘEDNÍ/DLOUHÁ, STAVITELNÁ 135 -195 CM, HMOTNOST PACIENTA MAX. 130 KG</t>
  </si>
  <si>
    <t>5007779</t>
  </si>
  <si>
    <t>NÁSTAVEC NA WC W1840</t>
  </si>
  <si>
    <t>VÝŠKA 14 CM, S POKLOPEM NEBO BEZ POKLOPU, HMOTNOST PACIENTA MAX. 200 KG</t>
  </si>
  <si>
    <t>5009600</t>
  </si>
  <si>
    <t>ORTÉZA KOLENNÍ KRÁTKÁ 7112</t>
  </si>
  <si>
    <t>ORTÉZA S NASTAVITELNÝM ROZSAHEM POHYBU, 3-TEX</t>
  </si>
  <si>
    <t>5005588</t>
  </si>
  <si>
    <t>PRUŽNÁ KRČNÍ PODPĚRA ORTEL C1 ANATOMIC 2394</t>
  </si>
  <si>
    <t>VÝŠKY 7,5, 9 A 11 CM, 3 VELIKOSTI</t>
  </si>
  <si>
    <t>5003293</t>
  </si>
  <si>
    <t>KOMPAKTNÍ BEDERNÍ PÁS LOMBASKIN 0871</t>
  </si>
  <si>
    <t>ZADNÍ DLAHY, VÝŠKA 21 CM, 5 VELIKOSTÍ</t>
  </si>
  <si>
    <t>5005661</t>
  </si>
  <si>
    <t>ORTÉZA KOTNÍKU STABILIZAČNÍ MALLEODYNASTAB 2350</t>
  </si>
  <si>
    <t>STRAPOVACÍ, BOČNÍ DLAHY, 3 VELIKOSTI</t>
  </si>
  <si>
    <t>5008907</t>
  </si>
  <si>
    <t>203 A</t>
  </si>
  <si>
    <t>CHODÍTKO ČTYŘKOLOVÉ ODELHČENÉ S PODPŮRNOU DESKOU, PEVNÝ RÁM, NASTAVITELNÁ VÝŠKA</t>
  </si>
  <si>
    <t>5007781</t>
  </si>
  <si>
    <t>VÝŠKA 10 CM, S POKLOPEM NEBO BEZ POKLOPU, HMOTNOST PACIENTA MAX. 200 KG</t>
  </si>
  <si>
    <t>ADAPALEN</t>
  </si>
  <si>
    <t>223507</t>
  </si>
  <si>
    <t>BELAKNE</t>
  </si>
  <si>
    <t>1MG/G GEL 30G II</t>
  </si>
  <si>
    <t>ALPRAZOLAM</t>
  </si>
  <si>
    <t>AVOKÁDOVÝ A SÓJOVÝ OLEJ, NEZMÝDELNITELNÉ</t>
  </si>
  <si>
    <t>216478</t>
  </si>
  <si>
    <t>PIASCLEDINE 300</t>
  </si>
  <si>
    <t>CPS DUR 30</t>
  </si>
  <si>
    <t>AZITHROMYCIN</t>
  </si>
  <si>
    <t>45010</t>
  </si>
  <si>
    <t>AZITROMYCIN SANDOZ</t>
  </si>
  <si>
    <t>500MG TBL FLM 3</t>
  </si>
  <si>
    <t>BETAHISTIN</t>
  </si>
  <si>
    <t>215566</t>
  </si>
  <si>
    <t>CEFUROXIM</t>
  </si>
  <si>
    <t>18547</t>
  </si>
  <si>
    <t>18523</t>
  </si>
  <si>
    <t>250MG TBL FLM 10</t>
  </si>
  <si>
    <t>200901</t>
  </si>
  <si>
    <t>CETIRIZIN</t>
  </si>
  <si>
    <t>99600</t>
  </si>
  <si>
    <t>ZODAC</t>
  </si>
  <si>
    <t>10MG TBL FLM 90</t>
  </si>
  <si>
    <t>CITALOPRAM</t>
  </si>
  <si>
    <t>230415</t>
  </si>
  <si>
    <t>20MG TBL FLM 30</t>
  </si>
  <si>
    <t>DESLORATADIN</t>
  </si>
  <si>
    <t>178682</t>
  </si>
  <si>
    <t>5MG TBL FLM 30 I</t>
  </si>
  <si>
    <t>178686</t>
  </si>
  <si>
    <t>0,5MG/ML POR SOL 120ML I</t>
  </si>
  <si>
    <t>DESOGESTREL A ETHINYLESTRADIOL</t>
  </si>
  <si>
    <t>53493</t>
  </si>
  <si>
    <t>NOVYNETTE</t>
  </si>
  <si>
    <t>150MCG/20MCG TBL FLM 3X21</t>
  </si>
  <si>
    <t>DEXAMETHASON</t>
  </si>
  <si>
    <t>84700</t>
  </si>
  <si>
    <t>DIKLOFENAK</t>
  </si>
  <si>
    <t>119672</t>
  </si>
  <si>
    <t>DICLOFENAC DUO PHARMASWISS</t>
  </si>
  <si>
    <t>75MG CPS RDR 30 I</t>
  </si>
  <si>
    <t>58425</t>
  </si>
  <si>
    <t>DOLMINA</t>
  </si>
  <si>
    <t>50MG TBL FLM 30</t>
  </si>
  <si>
    <t>75632</t>
  </si>
  <si>
    <t>DICLOFENAC AL RETARD</t>
  </si>
  <si>
    <t>100MG TBL PRO 50</t>
  </si>
  <si>
    <t>DIOSMIN, KOMBINACE</t>
  </si>
  <si>
    <t>14075</t>
  </si>
  <si>
    <t>500MG TBL FLM 60</t>
  </si>
  <si>
    <t>DOSULEPIN</t>
  </si>
  <si>
    <t>4207</t>
  </si>
  <si>
    <t>PROTHIADEN</t>
  </si>
  <si>
    <t>25MG TBL OBD 30</t>
  </si>
  <si>
    <t>ESCITALOPRAM</t>
  </si>
  <si>
    <t>FLUTIKASON-FUROÁT</t>
  </si>
  <si>
    <t>29816</t>
  </si>
  <si>
    <t>AVAMYS</t>
  </si>
  <si>
    <t>27,5MCG/VSTŘIK NAS SPR SUS 1X120DÁV</t>
  </si>
  <si>
    <t>GESTODEN A ETHINYLESTRADIOL</t>
  </si>
  <si>
    <t>97557</t>
  </si>
  <si>
    <t>LINDYNETTE</t>
  </si>
  <si>
    <t>75MCG/20MCG TBL OBD 3X21</t>
  </si>
  <si>
    <t>HYDROGENOVANÉ NÁMELOVÉ ALKALOIDY</t>
  </si>
  <si>
    <t>91032</t>
  </si>
  <si>
    <t>SECATOXIN FORTE</t>
  </si>
  <si>
    <t>2,5MG/ML POR GTT SOL 25ML</t>
  </si>
  <si>
    <t>HYDROKORTISON-BUTYRÁT</t>
  </si>
  <si>
    <t>9310</t>
  </si>
  <si>
    <t>LOCOID 0,1%</t>
  </si>
  <si>
    <t>1MG/G UNG 30G</t>
  </si>
  <si>
    <t>218233</t>
  </si>
  <si>
    <t>LOCOID CRELO 0,1%</t>
  </si>
  <si>
    <t>1MG/G DRM EML 1X30G</t>
  </si>
  <si>
    <t>CHOLEKALCIFEROL</t>
  </si>
  <si>
    <t>12023</t>
  </si>
  <si>
    <t>INOSIN PRANOBEX</t>
  </si>
  <si>
    <t>162748</t>
  </si>
  <si>
    <t>ISOPRINOSINE</t>
  </si>
  <si>
    <t>500MG TBL NOB 100</t>
  </si>
  <si>
    <t>JINÁ ANTIBIOTIKA PRO LOKÁLNÍ APLIKACI</t>
  </si>
  <si>
    <t>1066</t>
  </si>
  <si>
    <t>250IU/G+5,2MG/G UNG 10G</t>
  </si>
  <si>
    <t>201970</t>
  </si>
  <si>
    <t>PAMYCON</t>
  </si>
  <si>
    <t>33000IU/2500IU DRM PLV SOL 1</t>
  </si>
  <si>
    <t>JODOVANÝ POVIDON</t>
  </si>
  <si>
    <t>62320</t>
  </si>
  <si>
    <t>100MG/G UNG 20G</t>
  </si>
  <si>
    <t>62316</t>
  </si>
  <si>
    <t>100MG/ML DRM SOL 120ML</t>
  </si>
  <si>
    <t>KLARITHROMYCIN</t>
  </si>
  <si>
    <t>216199</t>
  </si>
  <si>
    <t>KLACID</t>
  </si>
  <si>
    <t>KODEIN</t>
  </si>
  <si>
    <t>56993</t>
  </si>
  <si>
    <t>CODEIN SLOVAKOFARMA</t>
  </si>
  <si>
    <t>30MG TBL NOB 10</t>
  </si>
  <si>
    <t>207939</t>
  </si>
  <si>
    <t>15MG TBL NOB 10</t>
  </si>
  <si>
    <t>LANSOPRAZOL</t>
  </si>
  <si>
    <t>17121</t>
  </si>
  <si>
    <t>LANZUL</t>
  </si>
  <si>
    <t>30MG CPS DUR 28</t>
  </si>
  <si>
    <t>LEVOCETIRIZIN</t>
  </si>
  <si>
    <t>124346</t>
  </si>
  <si>
    <t>CEZERA</t>
  </si>
  <si>
    <t>62806</t>
  </si>
  <si>
    <t>XYZAL</t>
  </si>
  <si>
    <t>0,5MG/ML POR SOL 1X200ML</t>
  </si>
  <si>
    <t>MELOXIKAM</t>
  </si>
  <si>
    <t>112561</t>
  </si>
  <si>
    <t>RECOXA</t>
  </si>
  <si>
    <t>15MG TBL NOB 30</t>
  </si>
  <si>
    <t>112562</t>
  </si>
  <si>
    <t>15MG TBL NOB 60</t>
  </si>
  <si>
    <t>METOPROLOL</t>
  </si>
  <si>
    <t>58038</t>
  </si>
  <si>
    <t>50MG TBL PRO 100</t>
  </si>
  <si>
    <t>NEBIVOLOL</t>
  </si>
  <si>
    <t>112572</t>
  </si>
  <si>
    <t>NEBIVOLOL SANDOZ</t>
  </si>
  <si>
    <t>5MG TBL NOB 28</t>
  </si>
  <si>
    <t>112579</t>
  </si>
  <si>
    <t>5MG TBL NOB 98</t>
  </si>
  <si>
    <t>NIFURATEL</t>
  </si>
  <si>
    <t>70498</t>
  </si>
  <si>
    <t>MACMIROR</t>
  </si>
  <si>
    <t>200MG TBL OBD 20</t>
  </si>
  <si>
    <t>NIMESULID</t>
  </si>
  <si>
    <t>12892</t>
  </si>
  <si>
    <t>100MG TBL NOB 30</t>
  </si>
  <si>
    <t>12895</t>
  </si>
  <si>
    <t>100MG POR GRA SUS 30 I</t>
  </si>
  <si>
    <t>17187</t>
  </si>
  <si>
    <t>NIMESIL</t>
  </si>
  <si>
    <t>100MG POR GRA SUS 30</t>
  </si>
  <si>
    <t>132723</t>
  </si>
  <si>
    <t>OLOPATADIN</t>
  </si>
  <si>
    <t>27557</t>
  </si>
  <si>
    <t>OPATANOL</t>
  </si>
  <si>
    <t>1MG/ML OPH GTT SOL 1X5ML</t>
  </si>
  <si>
    <t>PANTOPRAZOL</t>
  </si>
  <si>
    <t>214433</t>
  </si>
  <si>
    <t>20MG TBL ENT 28 I</t>
  </si>
  <si>
    <t>PITOFENON A ANALGETIKA</t>
  </si>
  <si>
    <t>176954</t>
  </si>
  <si>
    <t>500MG/ML+5MG/ML POR GTT SOL 1X50ML</t>
  </si>
  <si>
    <t>PREDNISON</t>
  </si>
  <si>
    <t>42591</t>
  </si>
  <si>
    <t>RECTODELT</t>
  </si>
  <si>
    <t>100MG SUP 4</t>
  </si>
  <si>
    <t>PROMETHAZIN</t>
  </si>
  <si>
    <t>172476</t>
  </si>
  <si>
    <t>PROTHAZIN</t>
  </si>
  <si>
    <t>25MG TBL FLM 20X1</t>
  </si>
  <si>
    <t>RIFAXIMIN</t>
  </si>
  <si>
    <t>202740</t>
  </si>
  <si>
    <t>200MG TBL FLM 28</t>
  </si>
  <si>
    <t>RIVAROXABAN</t>
  </si>
  <si>
    <t>500717</t>
  </si>
  <si>
    <t>10MG TBL FLM 10 II</t>
  </si>
  <si>
    <t>SODNÁ SŮL METAMIZOLU</t>
  </si>
  <si>
    <t>TELMISARTAN</t>
  </si>
  <si>
    <t>158191</t>
  </si>
  <si>
    <t>80MG TBL NOB 30</t>
  </si>
  <si>
    <t>THIOKOLCHIKOSID</t>
  </si>
  <si>
    <t>107944</t>
  </si>
  <si>
    <t>MUSCORIL INJ</t>
  </si>
  <si>
    <t>4MG INJ SOL 6X2ML</t>
  </si>
  <si>
    <t>TOLPERISON</t>
  </si>
  <si>
    <t>57525</t>
  </si>
  <si>
    <t>MYDOCALM</t>
  </si>
  <si>
    <t>150MG TBL FLM 30</t>
  </si>
  <si>
    <t>TRAMADOL</t>
  </si>
  <si>
    <t>201138</t>
  </si>
  <si>
    <t>TRAMAL RETARD</t>
  </si>
  <si>
    <t>100MG TBL PRO 30 II</t>
  </si>
  <si>
    <t>201135</t>
  </si>
  <si>
    <t>TRAMAL</t>
  </si>
  <si>
    <t>100MG/2ML INJ SOL 5X2ML</t>
  </si>
  <si>
    <t>233804</t>
  </si>
  <si>
    <t>TRAMADOL MYLAN</t>
  </si>
  <si>
    <t>VINPOCETIN</t>
  </si>
  <si>
    <t>10253</t>
  </si>
  <si>
    <t>CAVINTON FORTE</t>
  </si>
  <si>
    <t>ZOLPIDEM</t>
  </si>
  <si>
    <t>233360</t>
  </si>
  <si>
    <t>10MG TBL FLM 20</t>
  </si>
  <si>
    <t>FENOTEROL A IPRATROPIUM-BROMID</t>
  </si>
  <si>
    <t>2679</t>
  </si>
  <si>
    <t>0,02MG/0,05MG/DÁV INH SOL PSS 200DÁV</t>
  </si>
  <si>
    <t>TRAMADOL A PARACETAMOL</t>
  </si>
  <si>
    <t>138841</t>
  </si>
  <si>
    <t>DORETA</t>
  </si>
  <si>
    <t>37,5MG/325MG TBL FLM 30 I</t>
  </si>
  <si>
    <t>179327</t>
  </si>
  <si>
    <t>75MG/650MG TBL FLM 30 I</t>
  </si>
  <si>
    <t>179333</t>
  </si>
  <si>
    <t>75MG/650MG TBL FLM 90 I</t>
  </si>
  <si>
    <t>132872</t>
  </si>
  <si>
    <t>Jiný</t>
  </si>
  <si>
    <t>37,5MG/325MG TBL FLM 30</t>
  </si>
  <si>
    <t>*1005</t>
  </si>
  <si>
    <t>85656</t>
  </si>
  <si>
    <t>203323</t>
  </si>
  <si>
    <t>*2069</t>
  </si>
  <si>
    <t>4000052</t>
  </si>
  <si>
    <t>VLOŽKY ORTOPEDICKÉ SPECIÁLNÍ INDIV. ZHOTOVOVANÉ</t>
  </si>
  <si>
    <t>2 PÁRY / 1 ROK</t>
  </si>
  <si>
    <t>4000053</t>
  </si>
  <si>
    <t>VLOŽKY ORTOPEDICKÉ INDIV. ZHOTOVOVANÉ</t>
  </si>
  <si>
    <t>DĚTSKÉ DO 18 LET VČETNĚ; 2 PÁRY / 1 ROK</t>
  </si>
  <si>
    <t>5003281</t>
  </si>
  <si>
    <t>KOMPAKTNÍ BEDERNÍ PÁS LOMBASKIN 0870</t>
  </si>
  <si>
    <t>ZADNÍ DLAHY, VÝŠKA 26 CM, 5 VELIKOSTÍ</t>
  </si>
  <si>
    <t>5000639</t>
  </si>
  <si>
    <t>ACHIMED + SILIKONOVÉ PODPATĚNKY</t>
  </si>
  <si>
    <t>BANDÁŽ S INTEGROVANÝM TVAROVANÝM SILIKONOVÝM POLŠTÁŘKEM PRO ACHILLOVU ŠLACHU</t>
  </si>
  <si>
    <t>5000640</t>
  </si>
  <si>
    <t>EPICOMED</t>
  </si>
  <si>
    <t>BANDÁŽ LOKTE SE SILIKONOVÝMI PELOTAMI A EPIKONDYLÁRNÍ PÁSKOU</t>
  </si>
  <si>
    <t>5005538</t>
  </si>
  <si>
    <t>ORTÉZA ZÁPĚSTÍ LIGAFLEX CLASSIC ZAVŘENÁ 2435</t>
  </si>
  <si>
    <t>1 DLAHA, PRAVÁ/LEVÁ, 4 VELIKOSTI</t>
  </si>
  <si>
    <t>5000724</t>
  </si>
  <si>
    <t>ORTEX 011C ORTÉZA BEDERNÍ HE HYPEREXTENSION</t>
  </si>
  <si>
    <t>S, M, L</t>
  </si>
  <si>
    <t>5001847</t>
  </si>
  <si>
    <t>ORTÉZA KOLENNÍ REGECO</t>
  </si>
  <si>
    <t>NÁVLEK S VÝZTUHOU</t>
  </si>
  <si>
    <t>5005527</t>
  </si>
  <si>
    <t>MODULÁRNÍ POLOTUHÝ KRČNÍ LÍMEC, VÝŠKA 7,5CM</t>
  </si>
  <si>
    <t>ODNÍMATELNÁ PEVNÁ VÝZTUHA, BARVA MODRÁ, ŠEDÁ, TĚLOVÁ</t>
  </si>
  <si>
    <t>5005687</t>
  </si>
  <si>
    <t>LOKETNÍ EPIKONDYLÁRNÍ NÁVLEK</t>
  </si>
  <si>
    <t>OBOUSTRANNÉ PELOTY LATERÁLNÍ A MEDIÁLNÍ, BARVA BÍLÁ</t>
  </si>
  <si>
    <t>5005576</t>
  </si>
  <si>
    <t>ORTÉZA LOKTE SILISTAB EPI 2305</t>
  </si>
  <si>
    <t>SILIKONOVÁ PELOTA, OBOUSTRANNÁ, 6 VELIKOSTÍ</t>
  </si>
  <si>
    <t>5002294</t>
  </si>
  <si>
    <t>BRZDY S KRÁTKÝM CHODEM PRO KVADRU NEBO OSOBY S KRÁ</t>
  </si>
  <si>
    <t>PŘÍSLUŠENSTVÍ K VOZÍKU MECH. SMD QUICKIE</t>
  </si>
  <si>
    <t>5002248</t>
  </si>
  <si>
    <t>OPĚRKA ZAD ŘEMÍNKOVÁ - VYPÍNATELNÁ (RC)</t>
  </si>
  <si>
    <t>5002269</t>
  </si>
  <si>
    <t>OBRUČ PRO KVADRUPLEGIKY POGUMOVANÁ</t>
  </si>
  <si>
    <t>PŘÍSLUŠENSTVÍ K VOZÍKU MECH. SMD UNIVERZÁLNÍ</t>
  </si>
  <si>
    <t>5002147</t>
  </si>
  <si>
    <t>JAY BASIC</t>
  </si>
  <si>
    <t>SEDACÍ POLŠTÁŘ PRO NÍZKÉ RIZIKO VZNIKU DEKUBITŮ</t>
  </si>
  <si>
    <t>5002259</t>
  </si>
  <si>
    <t>QUICKIE EASY 200</t>
  </si>
  <si>
    <t>MECHANICKÝ VOZÍK AKTIVNÍ, PEVNÝ RÁM, Š.S 34-46 CM PO 2 CM,NOSNOST 140KG</t>
  </si>
  <si>
    <t>5002984</t>
  </si>
  <si>
    <t>LUMBAMED MATERNITY</t>
  </si>
  <si>
    <t>PODPŮRNÝ BEDERNÍ PÁS PRO STABILIZACI BĚHEM TĚHOTENSTVÍ</t>
  </si>
  <si>
    <t>5005682</t>
  </si>
  <si>
    <t>ORTÉZA ZÁPĚSTNÍ MANUGIB TRAUMA</t>
  </si>
  <si>
    <t>PALMÁRNÍ DLAHA, SUCHÉ ZIPY, BARVA ČERNÁ</t>
  </si>
  <si>
    <t>5003271</t>
  </si>
  <si>
    <t>PÁSKA PERONEÁLNÍ - TYP 702</t>
  </si>
  <si>
    <t>PÁSKA PERONEÁLNÍ, KRÁTKÁ, DLOUHÁ</t>
  </si>
  <si>
    <t>5002260</t>
  </si>
  <si>
    <t>QUICKIE EASY 300</t>
  </si>
  <si>
    <t>5002293</t>
  </si>
  <si>
    <t>POSTRANICE ODKLOPNÉ S VÝŠKOVĚ STAVITELNOU PODRUČKO</t>
  </si>
  <si>
    <t>5003235</t>
  </si>
  <si>
    <t>KOČÁREK ZDRAVOTNÍ CORZINO</t>
  </si>
  <si>
    <t>SKLÁDACÍ, JEDNODUCHÝ, 5BOD.PÁS, Š.S.30,34,38,42 CM, NOS.DO 75 KG, S POTAHEM</t>
  </si>
  <si>
    <t>ACEKLOFENAK</t>
  </si>
  <si>
    <t>191729</t>
  </si>
  <si>
    <t>BIOFENAC</t>
  </si>
  <si>
    <t>100MG TBL FLM 20</t>
  </si>
  <si>
    <t>191730</t>
  </si>
  <si>
    <t>100MG TBL FLM 60</t>
  </si>
  <si>
    <t>191728</t>
  </si>
  <si>
    <t>100MG POR PLV SUS 20</t>
  </si>
  <si>
    <t>AMIODARON</t>
  </si>
  <si>
    <t>13767</t>
  </si>
  <si>
    <t>CORDARONE</t>
  </si>
  <si>
    <t>ATORVASTATIN</t>
  </si>
  <si>
    <t>148309</t>
  </si>
  <si>
    <t>40MG TBL FLM 90 I</t>
  </si>
  <si>
    <t>50316</t>
  </si>
  <si>
    <t>20MG TBL FLM 30X1</t>
  </si>
  <si>
    <t>148306</t>
  </si>
  <si>
    <t>40MG TBL FLM 30 I</t>
  </si>
  <si>
    <t>BAKLOFEN</t>
  </si>
  <si>
    <t>40274</t>
  </si>
  <si>
    <t>BACLOFEN POLPHARMA</t>
  </si>
  <si>
    <t>10MG TBL NOB 50</t>
  </si>
  <si>
    <t>BROMAZEPAM</t>
  </si>
  <si>
    <t>88219</t>
  </si>
  <si>
    <t>LEXAURIN</t>
  </si>
  <si>
    <t>132523</t>
  </si>
  <si>
    <t>DABIGATRAN-ETEXILÁT</t>
  </si>
  <si>
    <t>168373</t>
  </si>
  <si>
    <t>PRADAXA</t>
  </si>
  <si>
    <t>150MG CPS DUR 60X1 I</t>
  </si>
  <si>
    <t>28831</t>
  </si>
  <si>
    <t>AERIUS</t>
  </si>
  <si>
    <t>2,5MG POR TBL DIS 30</t>
  </si>
  <si>
    <t>178681</t>
  </si>
  <si>
    <t>5MG TBL FLM 10 I</t>
  </si>
  <si>
    <t>247409</t>
  </si>
  <si>
    <t>DIMETINDEN</t>
  </si>
  <si>
    <t>173497</t>
  </si>
  <si>
    <t>FENISTIL</t>
  </si>
  <si>
    <t>1MG/G GEL 1X30G</t>
  </si>
  <si>
    <t>DOXYCYKLIN</t>
  </si>
  <si>
    <t>32954</t>
  </si>
  <si>
    <t>DOXYHEXAL</t>
  </si>
  <si>
    <t>100MG TBL NOB 20</t>
  </si>
  <si>
    <t>12737</t>
  </si>
  <si>
    <t>200MG TBL NOB 10</t>
  </si>
  <si>
    <t>187350</t>
  </si>
  <si>
    <t>10MG TBL FLM 56 I</t>
  </si>
  <si>
    <t>FUROSEMID</t>
  </si>
  <si>
    <t>56804</t>
  </si>
  <si>
    <t>40MG TBL NOB 50</t>
  </si>
  <si>
    <t>GABAPENTIN</t>
  </si>
  <si>
    <t>GUAJAZULEN</t>
  </si>
  <si>
    <t>874</t>
  </si>
  <si>
    <t>OPHTHALMO-AZULEN</t>
  </si>
  <si>
    <t>1,5MG/G OPH UNG 5G</t>
  </si>
  <si>
    <t>CHLORID DRASELNÝ</t>
  </si>
  <si>
    <t>17189</t>
  </si>
  <si>
    <t>500MG TBL ENT 100</t>
  </si>
  <si>
    <t>CHONDROITIN-SULFÁT</t>
  </si>
  <si>
    <t>14821</t>
  </si>
  <si>
    <t>CONDROSULF</t>
  </si>
  <si>
    <t>800MG TBL FLM 30</t>
  </si>
  <si>
    <t>IBUPROFEN</t>
  </si>
  <si>
    <t>207900</t>
  </si>
  <si>
    <t>IBALGIN</t>
  </si>
  <si>
    <t>600MG TBL FLM 30</t>
  </si>
  <si>
    <t>KARVEDILOL</t>
  </si>
  <si>
    <t>102596</t>
  </si>
  <si>
    <t>CARVESAN</t>
  </si>
  <si>
    <t>6,25MG TBL NOB 30</t>
  </si>
  <si>
    <t>KLOPIDOGREL</t>
  </si>
  <si>
    <t>149480</t>
  </si>
  <si>
    <t>75MG TBL FLM 28</t>
  </si>
  <si>
    <t>KYSELINA ACETYLSALICYLOVÁ</t>
  </si>
  <si>
    <t>188848</t>
  </si>
  <si>
    <t>STACYL</t>
  </si>
  <si>
    <t>100MG TBL ENT 60</t>
  </si>
  <si>
    <t>MEFENOXALON</t>
  </si>
  <si>
    <t>DORSIFLEX</t>
  </si>
  <si>
    <t>13281</t>
  </si>
  <si>
    <t>15MG TBL NOB 20</t>
  </si>
  <si>
    <t>MELPERON</t>
  </si>
  <si>
    <t>199466</t>
  </si>
  <si>
    <t>BURONIL</t>
  </si>
  <si>
    <t>METHYLPREDNISOLON</t>
  </si>
  <si>
    <t>40373</t>
  </si>
  <si>
    <t>MEDROL</t>
  </si>
  <si>
    <t>16MG TBL NOB 50</t>
  </si>
  <si>
    <t>231701</t>
  </si>
  <si>
    <t>50MG TBL PRO 30</t>
  </si>
  <si>
    <t>MOKLOBEMID</t>
  </si>
  <si>
    <t>136149</t>
  </si>
  <si>
    <t>AURORIX</t>
  </si>
  <si>
    <t>300MG TBL FLM 30</t>
  </si>
  <si>
    <t>MUPIROCIN</t>
  </si>
  <si>
    <t>90778</t>
  </si>
  <si>
    <t>BACTROBAN</t>
  </si>
  <si>
    <t>20MG/G UNG 15G</t>
  </si>
  <si>
    <t>213485</t>
  </si>
  <si>
    <t>9500IU/ML INJ SOL ISP 10X0,8ML</t>
  </si>
  <si>
    <t>213488</t>
  </si>
  <si>
    <t>9500IU/ML INJ SOL ISP 2X0,6ML</t>
  </si>
  <si>
    <t>NAFTIDROFURYL</t>
  </si>
  <si>
    <t>97026</t>
  </si>
  <si>
    <t>ENELBIN</t>
  </si>
  <si>
    <t>12891</t>
  </si>
  <si>
    <t>100MG TBL NOB 15</t>
  </si>
  <si>
    <t>132721</t>
  </si>
  <si>
    <t>100MG POR GRA SUS 15</t>
  </si>
  <si>
    <t>PERINDOPRIL</t>
  </si>
  <si>
    <t>101205</t>
  </si>
  <si>
    <t>PREGABALIN</t>
  </si>
  <si>
    <t>RAMIPRIL</t>
  </si>
  <si>
    <t>168903</t>
  </si>
  <si>
    <t>20MG TBL FLM 28 II</t>
  </si>
  <si>
    <t>SPIRONOLAKTON</t>
  </si>
  <si>
    <t>3550</t>
  </si>
  <si>
    <t>25MG TBL NOB 20</t>
  </si>
  <si>
    <t>SULFAMETHOXAZOL A TRIMETHOPRIM</t>
  </si>
  <si>
    <t>75023</t>
  </si>
  <si>
    <t>800MG/160MG TBL NOB 20</t>
  </si>
  <si>
    <t>SUMATRIPTAN</t>
  </si>
  <si>
    <t>119115</t>
  </si>
  <si>
    <t>SUMATRIPTAN ACTAVIS</t>
  </si>
  <si>
    <t>50MG TBL OBD 6 I</t>
  </si>
  <si>
    <t>32086</t>
  </si>
  <si>
    <t>50MG CPS DUR 20(2X10)</t>
  </si>
  <si>
    <t>12472</t>
  </si>
  <si>
    <t>TRAMABENE</t>
  </si>
  <si>
    <t>100MG/ML POR SOL 1X30ML+KAPÁTKO</t>
  </si>
  <si>
    <t>201125</t>
  </si>
  <si>
    <t>50MG CPS DUR 20 I</t>
  </si>
  <si>
    <t>230437</t>
  </si>
  <si>
    <t>TRALGIT SR</t>
  </si>
  <si>
    <t>100MG TBL PRO 30</t>
  </si>
  <si>
    <t>VÁPNÍK, KOMBINACE S VITAMINEM D A/NEBO JINÝMI LÉČIVY</t>
  </si>
  <si>
    <t>249065</t>
  </si>
  <si>
    <t>CALCIUM CHOLECALCIFEROL BÉRES</t>
  </si>
  <si>
    <t>600MG/400IU TBL FLM 60</t>
  </si>
  <si>
    <t>WARFARIN</t>
  </si>
  <si>
    <t>132871</t>
  </si>
  <si>
    <t>AMOXICILIN A  INHIBITOR BETA-LAKTAMASY</t>
  </si>
  <si>
    <t>5951</t>
  </si>
  <si>
    <t>875MG/125MG TBL FLM 14</t>
  </si>
  <si>
    <t>203097</t>
  </si>
  <si>
    <t>875MG/125MG TBL FLM 21</t>
  </si>
  <si>
    <t>JINÉ KAPILÁRY STABILIZUJÍCÍ LÁTKY</t>
  </si>
  <si>
    <t>202701</t>
  </si>
  <si>
    <t>AESCIN TEVA</t>
  </si>
  <si>
    <t>20MG TBL ENT 90</t>
  </si>
  <si>
    <t>GUAIFENESIN</t>
  </si>
  <si>
    <t>94234</t>
  </si>
  <si>
    <t>GUAJACURAN</t>
  </si>
  <si>
    <t>200MG TBL OBD 30</t>
  </si>
  <si>
    <t>4000048</t>
  </si>
  <si>
    <t>OBUV ORTOPEDICKÁ STŘEDNĚ SLOŽITÁ INDIV. ZHOTOVENÁ</t>
  </si>
  <si>
    <t>OD 19 LET; 2 PÁRY / 3 ROKY</t>
  </si>
  <si>
    <t>4000011</t>
  </si>
  <si>
    <t>ORTÉZA HORNÍ KONČETINY INDIV. ZHOTOVENÁ</t>
  </si>
  <si>
    <t>OD 19 LET</t>
  </si>
  <si>
    <t>5000638</t>
  </si>
  <si>
    <t>LEVAMED</t>
  </si>
  <si>
    <t>BANDÁŽ HLEZENNÍHO KLOUBU SE SILIKONOVÝMI POLŠTÁŘKY</t>
  </si>
  <si>
    <t>5003877</t>
  </si>
  <si>
    <t>ROZTOK ELASTOVISKOZNÍ MONOVISC</t>
  </si>
  <si>
    <t>INJ.1X4ML,ROZ.MODIFIKOVANÉ NAHA 25MG/1ML,HRAZENA 1 APLIKACE DO 1 KLOUBU/6 MĚS.</t>
  </si>
  <si>
    <t>5005716</t>
  </si>
  <si>
    <t>DLAHA PRO FIXACI PRSTŮ RUKY TYP A</t>
  </si>
  <si>
    <t>VELIKOST A2</t>
  </si>
  <si>
    <t>5003903</t>
  </si>
  <si>
    <t>ROZTOK ELASTOVISKOZNÍ ORTHOVISC</t>
  </si>
  <si>
    <t>INJ.1X2ML,ROZ.NATRIUM HYALURONÁTU 30MG/2ML,HRAZENY 3 APLIKACE DO 1 KLOUBU/6 MĚS.</t>
  </si>
  <si>
    <t>5007374</t>
  </si>
  <si>
    <t>ORTÉZA KOLENNÍHO KLOUBU S LIMITACÍ PAN 7.01</t>
  </si>
  <si>
    <t>FLEXE A EXTENZE PO 10 STUPNÍCH</t>
  </si>
  <si>
    <t>5006172</t>
  </si>
  <si>
    <t>ORTÉZA KOLENNÍ S DLAHAMI THUASNE NEOPREN 2252</t>
  </si>
  <si>
    <t>DVOUOSÝ KLOUB, 5 VELIKOSTÍ</t>
  </si>
  <si>
    <t>5005839</t>
  </si>
  <si>
    <t>OR 6D ORTÉZA HLEZENNÍHO KLOUBU</t>
  </si>
  <si>
    <t>UNI</t>
  </si>
  <si>
    <t>5005694</t>
  </si>
  <si>
    <t>ORTÉZA KOTNÍKU S PÁSKY LIGASTRAP MALLEO 2180</t>
  </si>
  <si>
    <t>STRAPOVACÍ, 5 VELIKOSTÍ</t>
  </si>
  <si>
    <t>5005585</t>
  </si>
  <si>
    <t>PRUŽNÁ KRČNÍ PODPĚRA ORTEL C1 CLASSIC 2393</t>
  </si>
  <si>
    <t>VÝŠKY 8  A 10 CM, 3 VELIKOSTI</t>
  </si>
  <si>
    <t>90957</t>
  </si>
  <si>
    <t>XANAX</t>
  </si>
  <si>
    <t>AMLODIPIN</t>
  </si>
  <si>
    <t>2945</t>
  </si>
  <si>
    <t>2954</t>
  </si>
  <si>
    <t>163111</t>
  </si>
  <si>
    <t>ZOREM</t>
  </si>
  <si>
    <t>10MG TBL NOB 100</t>
  </si>
  <si>
    <t>125365</t>
  </si>
  <si>
    <t>AFITEN</t>
  </si>
  <si>
    <t>127531</t>
  </si>
  <si>
    <t>BEMIPARIN</t>
  </si>
  <si>
    <t>30526</t>
  </si>
  <si>
    <t>ZIBOR</t>
  </si>
  <si>
    <t>3500IU INJ SOL ISP 10X0,2ML</t>
  </si>
  <si>
    <t>BISOPROLOL</t>
  </si>
  <si>
    <t>233584</t>
  </si>
  <si>
    <t>230409</t>
  </si>
  <si>
    <t>10MG TBL FLM 30</t>
  </si>
  <si>
    <t>75633</t>
  </si>
  <si>
    <t>KLONAZEPAM</t>
  </si>
  <si>
    <t>14957</t>
  </si>
  <si>
    <t>RIVOTRIL</t>
  </si>
  <si>
    <t>0,5MG TBL NOB 50</t>
  </si>
  <si>
    <t>85256</t>
  </si>
  <si>
    <t>2,5MG/ML POR GTT SOL 1X10ML</t>
  </si>
  <si>
    <t>MAGNESIUM-LAKTÁT</t>
  </si>
  <si>
    <t>171577</t>
  </si>
  <si>
    <t>MAGNESIUM LACTATE BIOMEDICA</t>
  </si>
  <si>
    <t>500MG TBL NOB 50</t>
  </si>
  <si>
    <t>186334</t>
  </si>
  <si>
    <t>METFORMIN</t>
  </si>
  <si>
    <t>213494</t>
  </si>
  <si>
    <t>9500IU/ML INJ SOL ISP 10X0,4ML</t>
  </si>
  <si>
    <t>101227</t>
  </si>
  <si>
    <t>28216</t>
  </si>
  <si>
    <t>LYRICA</t>
  </si>
  <si>
    <t>75MG CPS DUR 14</t>
  </si>
  <si>
    <t>SERTRALIN</t>
  </si>
  <si>
    <t>195939</t>
  </si>
  <si>
    <t>TAMSULOSIN</t>
  </si>
  <si>
    <t>249107</t>
  </si>
  <si>
    <t>TAMSULOSIN AUROVITAS</t>
  </si>
  <si>
    <t>0,4MG CPS PRO 30</t>
  </si>
  <si>
    <t>169727</t>
  </si>
  <si>
    <t>80MG TBL NOB 28</t>
  </si>
  <si>
    <t>THEOFYLIN</t>
  </si>
  <si>
    <t>185724</t>
  </si>
  <si>
    <t>AFONILUM SR</t>
  </si>
  <si>
    <t>125MG CPS PRO 50</t>
  </si>
  <si>
    <t>VENLAFAXIN</t>
  </si>
  <si>
    <t>24986</t>
  </si>
  <si>
    <t>OLWEXYA</t>
  </si>
  <si>
    <t>150MG CPS PRO 28</t>
  </si>
  <si>
    <t>230402</t>
  </si>
  <si>
    <t>150MG TBL PRO 30(3X10)</t>
  </si>
  <si>
    <t>PERINDOPRIL, AMLODIPIN A INDAPAMID</t>
  </si>
  <si>
    <t>190970</t>
  </si>
  <si>
    <t>TRIPLIXAM</t>
  </si>
  <si>
    <t>10MG/2,5MG/5MG TBL FLM 90(3X30)</t>
  </si>
  <si>
    <t>179325</t>
  </si>
  <si>
    <t>75MG/650MG TBL FLM 10 I</t>
  </si>
  <si>
    <t>201609</t>
  </si>
  <si>
    <t>201608</t>
  </si>
  <si>
    <t>37,5MG/325MG TBL FLM 20X1</t>
  </si>
  <si>
    <t>ROSUVASTATIN A EZETIMIB</t>
  </si>
  <si>
    <t>225230</t>
  </si>
  <si>
    <t>DELIPID PLUS</t>
  </si>
  <si>
    <t>10MG/10MG CPS DUR 30</t>
  </si>
  <si>
    <t>HOŘČÍK (KOMBINACE RŮZNÝCH SOLÍ)</t>
  </si>
  <si>
    <t>234736</t>
  </si>
  <si>
    <t>MAGNOSOLV</t>
  </si>
  <si>
    <t>365MG POR GRA SOL SCC 30</t>
  </si>
  <si>
    <t>5000592</t>
  </si>
  <si>
    <t>STABIMED PRO</t>
  </si>
  <si>
    <t>KRÁTKÁ FUNKČNÍ SOFT ORTÉZA</t>
  </si>
  <si>
    <t>5005626</t>
  </si>
  <si>
    <t>PÁNEVNÍ PÁS ORTEL P 2740</t>
  </si>
  <si>
    <t>VÝŠKA PÁSU 10 CM, 6 VELIKOSTÍ</t>
  </si>
  <si>
    <t>5005545</t>
  </si>
  <si>
    <t>ORTÉZA ZÁPĚSTÍ A PALCE LIGAFLEX MANU 2430</t>
  </si>
  <si>
    <t>1 DLAHA, PRAVÁ/ LEVÁ, 4 VELIKOSTI</t>
  </si>
  <si>
    <t>5007762</t>
  </si>
  <si>
    <t>REHOTEC 9/7210</t>
  </si>
  <si>
    <t>NÁSTAVEC NA WC PLASTOVÝ, VÝŠKA 10 CM, DVA FIXAČNÍ ŠROUBY</t>
  </si>
  <si>
    <t>ALOPURINOL</t>
  </si>
  <si>
    <t>127260</t>
  </si>
  <si>
    <t>AMOXICILIN</t>
  </si>
  <si>
    <t>62050</t>
  </si>
  <si>
    <t>DUOMOX</t>
  </si>
  <si>
    <t>500MG TBL SUS 20</t>
  </si>
  <si>
    <t>204702</t>
  </si>
  <si>
    <t>TORVACARD NEO</t>
  </si>
  <si>
    <t>50309</t>
  </si>
  <si>
    <t>10MG TBL FLM 30X1</t>
  </si>
  <si>
    <t>204678</t>
  </si>
  <si>
    <t>84090</t>
  </si>
  <si>
    <t>8MG/2ML INJ SOL 10X2ML</t>
  </si>
  <si>
    <t>132908</t>
  </si>
  <si>
    <t>500MG TBL FLM 120</t>
  </si>
  <si>
    <t>230583</t>
  </si>
  <si>
    <t>500MG TBL FLM 180</t>
  </si>
  <si>
    <t>4013</t>
  </si>
  <si>
    <t>DOXYBENE</t>
  </si>
  <si>
    <t>INDOMETACIN</t>
  </si>
  <si>
    <t>93724</t>
  </si>
  <si>
    <t>INDOMETACIN BERLIN-CHEMIE</t>
  </si>
  <si>
    <t>100MG SUP 10</t>
  </si>
  <si>
    <t>JINÁ ANTIHISTAMINIKA PRO SYSTÉMOVOU APLIKACI</t>
  </si>
  <si>
    <t>2479</t>
  </si>
  <si>
    <t>2MG TBL NOB 20</t>
  </si>
  <si>
    <t>169251</t>
  </si>
  <si>
    <t>TROMBEX</t>
  </si>
  <si>
    <t>75MG TBL FLM 30</t>
  </si>
  <si>
    <t>56992</t>
  </si>
  <si>
    <t>125114</t>
  </si>
  <si>
    <t>ANOPYRIN</t>
  </si>
  <si>
    <t>100MG TBL NOB 60(3X20)</t>
  </si>
  <si>
    <t>MEBENDAZOL</t>
  </si>
  <si>
    <t>122198</t>
  </si>
  <si>
    <t>VERMOX</t>
  </si>
  <si>
    <t>100MG TBL NOB 6</t>
  </si>
  <si>
    <t>231695</t>
  </si>
  <si>
    <t>200MG TBL PRO 30</t>
  </si>
  <si>
    <t>MIRTAZAPIN</t>
  </si>
  <si>
    <t>107639</t>
  </si>
  <si>
    <t>146071</t>
  </si>
  <si>
    <t>MIRTAZAPIN MYLAN</t>
  </si>
  <si>
    <t>30MG POR TBL DIS 30</t>
  </si>
  <si>
    <t>MOMETASON</t>
  </si>
  <si>
    <t>170760</t>
  </si>
  <si>
    <t>MOMMOX</t>
  </si>
  <si>
    <t>0,05MG/DÁV NAS SPR SUS 140DÁV</t>
  </si>
  <si>
    <t>NIFUROXAZID</t>
  </si>
  <si>
    <t>214593</t>
  </si>
  <si>
    <t>ERCEFURYL</t>
  </si>
  <si>
    <t>200MG CPS DUR 14</t>
  </si>
  <si>
    <t>OSELTAMIVIR</t>
  </si>
  <si>
    <t>27698</t>
  </si>
  <si>
    <t>TAMIFLU</t>
  </si>
  <si>
    <t>75MG CPS DUR 10</t>
  </si>
  <si>
    <t>PERINDOPRIL A DIURETIKA</t>
  </si>
  <si>
    <t>162008</t>
  </si>
  <si>
    <t>PRESTARIUM NEO COMBI</t>
  </si>
  <si>
    <t>10MG/2,5MG TBL FLM 30</t>
  </si>
  <si>
    <t>RILMENIDIN</t>
  </si>
  <si>
    <t>166421</t>
  </si>
  <si>
    <t>RILMENIDIN TEVA</t>
  </si>
  <si>
    <t>SPIRAMYCIN</t>
  </si>
  <si>
    <t>98069</t>
  </si>
  <si>
    <t>ROVAMYCINE</t>
  </si>
  <si>
    <t>1,5MIU TBL FLM 16</t>
  </si>
  <si>
    <t>152959</t>
  </si>
  <si>
    <t>80MG TBL NOB 90</t>
  </si>
  <si>
    <t>TRAZODON</t>
  </si>
  <si>
    <t>46444</t>
  </si>
  <si>
    <t>TRITTICO AC</t>
  </si>
  <si>
    <t>150MG TBL RET 60</t>
  </si>
  <si>
    <t>85525</t>
  </si>
  <si>
    <t>AMOKSIKLAV 625 MG</t>
  </si>
  <si>
    <t>500MG/125MG TBL FLM 21</t>
  </si>
  <si>
    <t>72973</t>
  </si>
  <si>
    <t>AMOKSIKLAV 600 MG</t>
  </si>
  <si>
    <t>500MG/100MG INJ/INF PLV SOL 5</t>
  </si>
  <si>
    <t>HYDROXYKARBAMID</t>
  </si>
  <si>
    <t>57345</t>
  </si>
  <si>
    <t>500MG CPS DUR 100</t>
  </si>
  <si>
    <t>215978</t>
  </si>
  <si>
    <t>5000459</t>
  </si>
  <si>
    <t>MAXIS-KOMPRESNÍ PUNČOCHY COMFORT II.KT</t>
  </si>
  <si>
    <t>STEHENNÍ PUNČOCHA S NEKLOUZAVÝM ZAKONČENÍM</t>
  </si>
  <si>
    <t>5000696</t>
  </si>
  <si>
    <t>ORTEX 04K AKTIVNÍ KOLENNÍ ÚPLETOVÁ BANDÁŽ</t>
  </si>
  <si>
    <t>XS, S, M, L, XL, XXL</t>
  </si>
  <si>
    <t>5006173</t>
  </si>
  <si>
    <t>ORTÉZA KOLENNÍ S DLAHAMI GENU DYNASTAB 2370</t>
  </si>
  <si>
    <t>DVOUOSÝ KLOUB,6 VELIKOSTÍ</t>
  </si>
  <si>
    <t>5000380</t>
  </si>
  <si>
    <t>BERLE PŘEDLOKETNÍ DURALOVÁ FD 93</t>
  </si>
  <si>
    <t>NOSNOST 150KG</t>
  </si>
  <si>
    <t>5008886</t>
  </si>
  <si>
    <t>PB 331-4</t>
  </si>
  <si>
    <t>LŮŽKO POLOHOVACÍ ELEKTRICKÉ, ČTYŘDÍLNÝ ROŠT, POSTRANICE, HRAZDA S HRAZDIČKOU</t>
  </si>
  <si>
    <t>5010718</t>
  </si>
  <si>
    <t>ZDRAVOTNÍ KOČÁREK MEWA</t>
  </si>
  <si>
    <t>S VEŠKERÝM PŘÍSLUŠENSTVÍM, 4 BAREVNÉ VARIANTY , 2 TYPY POTAHU</t>
  </si>
  <si>
    <t>5008010</t>
  </si>
  <si>
    <t>P102 M</t>
  </si>
  <si>
    <t>ANTIDEKUBITNÍ MATRACE POLYPLOT, INDIVIDUÁLNÍ ROZMĚRY, PROŘEZÁVANÁ PUR PĚNA</t>
  </si>
  <si>
    <t>5011408</t>
  </si>
  <si>
    <t>CELLACARE MATERNA CLASSIC</t>
  </si>
  <si>
    <t>UNIVERZÁLNÍ VEL., TĚHOTENSKÝ PÁS</t>
  </si>
  <si>
    <t>136505</t>
  </si>
  <si>
    <t>125060</t>
  </si>
  <si>
    <t>APO-AMLO</t>
  </si>
  <si>
    <t>49009</t>
  </si>
  <si>
    <t>ATORIS</t>
  </si>
  <si>
    <t>20MG TBL FLM 90</t>
  </si>
  <si>
    <t>50311</t>
  </si>
  <si>
    <t>10MG TBL FLM 90X1</t>
  </si>
  <si>
    <t>93021</t>
  </si>
  <si>
    <t>40MG TBL FLM 100</t>
  </si>
  <si>
    <t>204682</t>
  </si>
  <si>
    <t>BETAXOLOL</t>
  </si>
  <si>
    <t>BILASTIN</t>
  </si>
  <si>
    <t>148675</t>
  </si>
  <si>
    <t>XADOS</t>
  </si>
  <si>
    <t>20MG TBL NOB 50</t>
  </si>
  <si>
    <t>3801</t>
  </si>
  <si>
    <t>CONCOR COR</t>
  </si>
  <si>
    <t>2,5MG TBL FLM 28</t>
  </si>
  <si>
    <t>CIPROFLOXACIN</t>
  </si>
  <si>
    <t>15658</t>
  </si>
  <si>
    <t>CIPLOX</t>
  </si>
  <si>
    <t>DEXAMETHASON A ANTIINFEKTIVA</t>
  </si>
  <si>
    <t>225168</t>
  </si>
  <si>
    <t>MAXITROL</t>
  </si>
  <si>
    <t>225549</t>
  </si>
  <si>
    <t>500MG TBL FLM 180(2X90)</t>
  </si>
  <si>
    <t>DROSPIRENON A ETHINYLESTRADIOL</t>
  </si>
  <si>
    <t>226462</t>
  </si>
  <si>
    <t>SYLVIANE</t>
  </si>
  <si>
    <t>0,03MG/3MG TBL FLM 3X21</t>
  </si>
  <si>
    <t>134502</t>
  </si>
  <si>
    <t>10MG TBL FLM 28</t>
  </si>
  <si>
    <t>FORMOTEROL</t>
  </si>
  <si>
    <t>184319</t>
  </si>
  <si>
    <t>ATIMOS</t>
  </si>
  <si>
    <t>12MCG/DÁV INH SOL PSS 100DÁV</t>
  </si>
  <si>
    <t>192769</t>
  </si>
  <si>
    <t>SUNYA</t>
  </si>
  <si>
    <t>0,02MG/0,075MG TBL OBD 3X21</t>
  </si>
  <si>
    <t>224660</t>
  </si>
  <si>
    <t>LUNAFEM</t>
  </si>
  <si>
    <t>0,075MG/0,02MG TBL OBD 3X21 I</t>
  </si>
  <si>
    <t>HYDROCHLOROTHIAZID</t>
  </si>
  <si>
    <t>168</t>
  </si>
  <si>
    <t>HYDROCHLOROTHIAZID LÉČIVA</t>
  </si>
  <si>
    <t>200935</t>
  </si>
  <si>
    <t>1G TBL PRO 30</t>
  </si>
  <si>
    <t>INDAPAMID</t>
  </si>
  <si>
    <t>151949</t>
  </si>
  <si>
    <t>INDAP</t>
  </si>
  <si>
    <t>2,5MG CPS DUR 100</t>
  </si>
  <si>
    <t>120329</t>
  </si>
  <si>
    <t>INDAPAMID STADA</t>
  </si>
  <si>
    <t>1,5MG TBL PRO 100</t>
  </si>
  <si>
    <t>KOLCHICIN</t>
  </si>
  <si>
    <t>119697</t>
  </si>
  <si>
    <t>COLCHICUM-DISPERT</t>
  </si>
  <si>
    <t>0,5MG TBL OBD 20</t>
  </si>
  <si>
    <t>155782</t>
  </si>
  <si>
    <t>GODASAL</t>
  </si>
  <si>
    <t>100MG/50MG TBL NOB 100 II</t>
  </si>
  <si>
    <t>188850</t>
  </si>
  <si>
    <t>100MG TBL ENT 100</t>
  </si>
  <si>
    <t>223519</t>
  </si>
  <si>
    <t>ASPIRIN PROTECT</t>
  </si>
  <si>
    <t>100MG TBL ENT 98</t>
  </si>
  <si>
    <t>KYSELINA URSODEOXYCHOLOVÁ</t>
  </si>
  <si>
    <t>226453</t>
  </si>
  <si>
    <t>URSOSAN FORTE</t>
  </si>
  <si>
    <t>17122</t>
  </si>
  <si>
    <t>30MG CPS DUR 56</t>
  </si>
  <si>
    <t>LEFLUNOMID</t>
  </si>
  <si>
    <t>26259</t>
  </si>
  <si>
    <t>ARAVA</t>
  </si>
  <si>
    <t>LERKANIDIPIN</t>
  </si>
  <si>
    <t>169629</t>
  </si>
  <si>
    <t>KAPIDIN</t>
  </si>
  <si>
    <t>10MG TBL FLM 100 II</t>
  </si>
  <si>
    <t>LOSARTAN</t>
  </si>
  <si>
    <t>3645</t>
  </si>
  <si>
    <t>100101</t>
  </si>
  <si>
    <t>STADAMET</t>
  </si>
  <si>
    <t>207527</t>
  </si>
  <si>
    <t>4MG TBL NOB 30 II</t>
  </si>
  <si>
    <t>231697</t>
  </si>
  <si>
    <t>25MG TBL PRO 28</t>
  </si>
  <si>
    <t>MOXONIDIN</t>
  </si>
  <si>
    <t>215165</t>
  </si>
  <si>
    <t>CYNT 0,4</t>
  </si>
  <si>
    <t>0,4MG TBL FLM 30 I</t>
  </si>
  <si>
    <t>213490</t>
  </si>
  <si>
    <t>9500IU/ML INJ SOL ISP 10X1ML</t>
  </si>
  <si>
    <t>66015</t>
  </si>
  <si>
    <t>OMEPRAZOL</t>
  </si>
  <si>
    <t>25366</t>
  </si>
  <si>
    <t>HELICID</t>
  </si>
  <si>
    <t>20MG CPS ETD 90 I</t>
  </si>
  <si>
    <t>215606</t>
  </si>
  <si>
    <t>214525</t>
  </si>
  <si>
    <t>40MG TBL ENT 28 I</t>
  </si>
  <si>
    <t>122685</t>
  </si>
  <si>
    <t>5MG/1,25MG TBL FLM 30</t>
  </si>
  <si>
    <t>122690</t>
  </si>
  <si>
    <t>5MG/1,25MG TBL FLM 90(3X30)</t>
  </si>
  <si>
    <t>162012</t>
  </si>
  <si>
    <t>10MG/2,5MG TBL FLM 90(3X30)</t>
  </si>
  <si>
    <t>ROSUVASTATIN</t>
  </si>
  <si>
    <t>148074</t>
  </si>
  <si>
    <t>ROSUCARD</t>
  </si>
  <si>
    <t>RUTOSID, KOMBINACE</t>
  </si>
  <si>
    <t>216471</t>
  </si>
  <si>
    <t>CYCLO 3 FORT</t>
  </si>
  <si>
    <t>150MG/150MG/100MG CPS DUR 30 II</t>
  </si>
  <si>
    <t>SALBUTAMOL</t>
  </si>
  <si>
    <t>31934</t>
  </si>
  <si>
    <t>VENTOLIN INHALER N</t>
  </si>
  <si>
    <t>100MCG/DÁV INH SUS PSS 200DÁV</t>
  </si>
  <si>
    <t>SÍRAN HOŘEČNATÝ</t>
  </si>
  <si>
    <t>237329</t>
  </si>
  <si>
    <t>MAGNESIUM SULFURICUM BBP</t>
  </si>
  <si>
    <t>100MG/ML INJ/INF SOL 5X10ML</t>
  </si>
  <si>
    <t>167666</t>
  </si>
  <si>
    <t>TOLURA</t>
  </si>
  <si>
    <t>40MG TBL NOB 28</t>
  </si>
  <si>
    <t>152957</t>
  </si>
  <si>
    <t>TELMISARTAN A DIURETIKA</t>
  </si>
  <si>
    <t>189677</t>
  </si>
  <si>
    <t>TEZEO HCT</t>
  </si>
  <si>
    <t>40MG/12,5MG TBL NOB 28</t>
  </si>
  <si>
    <t>189657</t>
  </si>
  <si>
    <t>80MG/12,5MG TBL FLM 30</t>
  </si>
  <si>
    <t>THIETHYLPERAZIN</t>
  </si>
  <si>
    <t>9844</t>
  </si>
  <si>
    <t>TORECAN</t>
  </si>
  <si>
    <t>6,5MG TBL OBD 50</t>
  </si>
  <si>
    <t>TRIAMCINOLON A ANTISEPTIKA</t>
  </si>
  <si>
    <t>4178</t>
  </si>
  <si>
    <t>TRIAMCINOLON E LÉČIVA</t>
  </si>
  <si>
    <t>1MG/G+10MG/G UNG 1X20G</t>
  </si>
  <si>
    <t>TRIMETAZIDIN</t>
  </si>
  <si>
    <t>32917</t>
  </si>
  <si>
    <t>PREDUCTAL MR</t>
  </si>
  <si>
    <t>35MG TBL RET 60</t>
  </si>
  <si>
    <t>169673</t>
  </si>
  <si>
    <t>189079</t>
  </si>
  <si>
    <t>CALCICHEW D3 LEMON</t>
  </si>
  <si>
    <t>500MG/400IU TBL MND 60</t>
  </si>
  <si>
    <t>190973</t>
  </si>
  <si>
    <t>10MG/2,5MG/10MG TBL FLM 30</t>
  </si>
  <si>
    <t>VILANTEROL A FLUTIKASON-FUROÁT</t>
  </si>
  <si>
    <t>194567</t>
  </si>
  <si>
    <t>RELVAR ELLIPTA</t>
  </si>
  <si>
    <t>184MCG/22MCG INH PLV DOS 1X30DÁV</t>
  </si>
  <si>
    <t>SODNÁ SŮL LEVOTHYROXINU</t>
  </si>
  <si>
    <t>69189</t>
  </si>
  <si>
    <t>4000020</t>
  </si>
  <si>
    <t>ORTÉZA DOLNÍ KONČETINY INDIV. ZHOTOVENÁ</t>
  </si>
  <si>
    <t>4100003</t>
  </si>
  <si>
    <t>ÚPRAVA PROTÉZY INDIVIDUÁLNĚ ZHOTOVENÉ</t>
  </si>
  <si>
    <t>MAXIMÁLNĚ 2X ZA ROK</t>
  </si>
  <si>
    <t>4000026</t>
  </si>
  <si>
    <t>PROTÉZA PRO TRANSTIBIÁLNÍ AMPUTACI A NÍŽE INDIV. Z</t>
  </si>
  <si>
    <t>STUPEŇ AKTIVITY III; OD 19 LET; MAXIMÁLNÍ DOPLATEK 3 000,35 KČ</t>
  </si>
  <si>
    <t>4000023</t>
  </si>
  <si>
    <t>PRVOVYBAVENÍ; 1 KS / PO AMPUTACI; MAXIMÁLNÍ DOPLATEK 3 000,35 KČ</t>
  </si>
  <si>
    <t>5007822</t>
  </si>
  <si>
    <t>CERVIKÁLNÍ ORTÉZA ORTEL C4 VARIO T49280</t>
  </si>
  <si>
    <t>VPŘEDU NASTAVITELNÁ VÝŠKA 9-16 CM, UNIVERZÁLNÍ VELIKOST</t>
  </si>
  <si>
    <t>5005892</t>
  </si>
  <si>
    <t>PYRO START DB PLUS</t>
  </si>
  <si>
    <t>MECHANICKÝ VOZÍK ODLEHČENÝ, ŠÍŘE 37-49 CM, NOSNOST 125 KG, BRZDY PRO DOPROVOD</t>
  </si>
  <si>
    <t>5006986</t>
  </si>
  <si>
    <t>JAZZ S50B69</t>
  </si>
  <si>
    <t>BRZDY DOPROVODU,SKLÁPĚCÍ ZÁDOVÁ OPĚRKA,ŠÍŘE 39-50CM,NOSNOST 130KG</t>
  </si>
  <si>
    <t>5010261</t>
  </si>
  <si>
    <t>CHODÍTKO U-2B</t>
  </si>
  <si>
    <t>PEVNÁ KONSTRUKCE, PŘEDLOKETNÍ OPĚRY</t>
  </si>
  <si>
    <t>5007960</t>
  </si>
  <si>
    <t>ORTÉZA PERONEÁLNÍ PEROLAX PAN 8.06</t>
  </si>
  <si>
    <t>POUŽITÍ NA BOSOU NOHU I DO OBUVI</t>
  </si>
  <si>
    <t>5008387</t>
  </si>
  <si>
    <t>ORSEAT MATRIX</t>
  </si>
  <si>
    <t>ANTIDEKUBITNÍ SEDÁK DO VOZÍKU, ROZMĚR 37-58X40X5 CM, PRATELNÝ POTAH</t>
  </si>
  <si>
    <t>5008915</t>
  </si>
  <si>
    <t>100</t>
  </si>
  <si>
    <t>CHODÍTKO ČTYŘKOLOVÉ SKLÁDACÍ, BOVDENOVÉ BRZDY S ARETACÍ, SEDÁTKO, KOŠÍK, PODNOS</t>
  </si>
  <si>
    <t>5005535</t>
  </si>
  <si>
    <t>ORTÉZA ZÁPĚSTÍ DYNASTAB DUAL 7040</t>
  </si>
  <si>
    <t>2 DLAHY, OBOUSTRANNÁ, 3 VELIKOSTI</t>
  </si>
  <si>
    <t>5002265</t>
  </si>
  <si>
    <t>KRYTY KOL - RŮZNÉ BAREVNÉ KOMBINACE</t>
  </si>
  <si>
    <t>5002295</t>
  </si>
  <si>
    <t>QUICKIE XENON2</t>
  </si>
  <si>
    <t>MECHANICKÝ VOZÍK AKTIVNÍ, SKLÁDACÍ RÁM, Š.S 32-46 CM PO 2 CM,NOSNOST 120KG</t>
  </si>
  <si>
    <t>5011572</t>
  </si>
  <si>
    <t>NÁVLEK SILIKONOVÝ NA POHÁNĚCÍ OBRUČ</t>
  </si>
  <si>
    <t>PRO STANDARDNÍ OBRUČ  22., 24., ZLEPŠENÍ ÚCHOPOVÉ FUNKCE URČENÉ K POHONU</t>
  </si>
  <si>
    <t>5008372</t>
  </si>
  <si>
    <t>ORTIKA HOSPIT II.</t>
  </si>
  <si>
    <t>ANTIDEKUBITNÍ MATRACE OBOUSTRANNÁ, NOSNOST 140 KG, SAFR</t>
  </si>
  <si>
    <t>5008870</t>
  </si>
  <si>
    <t>101</t>
  </si>
  <si>
    <t>CHODÍTKO ČTYŘKOLOVÉ SKLÁDACÍ ODLEHČENÉ,BOVDENOVÉ BRZDY S ARETACÍ,SEDÁTKO,BRAŠNA</t>
  </si>
  <si>
    <t>5008917</t>
  </si>
  <si>
    <t>103</t>
  </si>
  <si>
    <t>5008919</t>
  </si>
  <si>
    <t>102</t>
  </si>
  <si>
    <t>5006206</t>
  </si>
  <si>
    <t>ORTIKA BED MATRIX</t>
  </si>
  <si>
    <t>LŮŽKO ELEKTRICKÉ POLOHOVACÍ, HRAZDA, HRAZDIČKA , NOSNOST 185KG</t>
  </si>
  <si>
    <t>5007993</t>
  </si>
  <si>
    <t>ANTIDEKUBITNÍ MATRACE POLYPLOT, PROŘEZÁVANÁ PUR PĚNA, OMYVATELNÝ POTAH</t>
  </si>
  <si>
    <t>5008896</t>
  </si>
  <si>
    <t>PRIMEO PLUS</t>
  </si>
  <si>
    <t>VOZÍK MECHANICKÝ ODLEHČENÝ, ADAPTÉR TĚŽIŠTĚ,BRZDY PRO DOPROVOD,Š. 39,42,45,48 CM</t>
  </si>
  <si>
    <t>4100018</t>
  </si>
  <si>
    <t>OPRAVY VOZÍKŮ ELEKTRICKÝCH - VÝMĚNA AKUMULÁTORU</t>
  </si>
  <si>
    <t>PŘI POSKYTNUTÍ NOVÉHO CIRKULOVATELNÉHO VOZÍKU</t>
  </si>
  <si>
    <t>5000565</t>
  </si>
  <si>
    <t>VOZÍK MECHANICKÝ FOX</t>
  </si>
  <si>
    <t>SKLÁDACÍ,TŘI VARIANTY</t>
  </si>
  <si>
    <t>5000755</t>
  </si>
  <si>
    <t>KRYTY KOL</t>
  </si>
  <si>
    <t>PŘÍSLUŠENSTVÍ K VOZÍKŮM KURY</t>
  </si>
  <si>
    <t>5000757</t>
  </si>
  <si>
    <t>OBRUČ NEREZOVÁ</t>
  </si>
  <si>
    <t>5000759</t>
  </si>
  <si>
    <t>KOLEČKO STABILIZAČNÍ</t>
  </si>
  <si>
    <t>5002287</t>
  </si>
  <si>
    <t>STUPAČKA SPOJENÁ,AUTOMATICKY SKLÁDACÍ (RC)</t>
  </si>
  <si>
    <t>5005895</t>
  </si>
  <si>
    <t>PYRO LIGHT XL</t>
  </si>
  <si>
    <t>NADMĚRNÝ ODLEHČENÝ VOZÍK, POSUN TĚŽIŠTĚ, ŠÍŘE 51, 56 CM, NOSNOST 170 KG</t>
  </si>
  <si>
    <t>5005926</t>
  </si>
  <si>
    <t>AD10</t>
  </si>
  <si>
    <t>PÁS FIXAČNÍ DVOUBODOVÝ - BŘICHO A PÁNEV ÚZKÝ</t>
  </si>
  <si>
    <t>5005947</t>
  </si>
  <si>
    <t>SEDAČKA ANTIDEKUBITNÍ GEMINI VS, GEMINI VSC</t>
  </si>
  <si>
    <t>VISCOELASTICKÁ PĚNA, 3D NOPY, OUTLAST, 2 PROFILY, 3 TVRDOSTI, ROZMĚRY DLE VOZÍKU</t>
  </si>
  <si>
    <t>5005972</t>
  </si>
  <si>
    <t>CLOU 9.500</t>
  </si>
  <si>
    <t>VOZÍK ELEKTRICKÝ PŘEVÁŽNĚ INTERIÉROVÝ ZÁKLADNÍ MEYRA</t>
  </si>
  <si>
    <t>5006190</t>
  </si>
  <si>
    <t>ORTÉZA KOLENNÍ PATELÁRNÍ GENUPRO COMFORT 2346</t>
  </si>
  <si>
    <t>6 VELIKOSTÍ,</t>
  </si>
  <si>
    <t>5008382</t>
  </si>
  <si>
    <t>ORTIKA BODYTHERM</t>
  </si>
  <si>
    <t>ANTIDEKUBITNÍ MATRACE PASIVNÍ, NOSNOST 180 KG, SAFR</t>
  </si>
  <si>
    <t>5008385</t>
  </si>
  <si>
    <t>ORTIKA CRYSTAL</t>
  </si>
  <si>
    <t>5008389</t>
  </si>
  <si>
    <t>ORSEAT AVERT</t>
  </si>
  <si>
    <t>ANTIDEKUBITNÍ SEDÁK DO VOZÍKU PŘI STŘEDNÍM RIZIKU, PAMĚŤOVÁ PĚNA, 37-58X40X5 CM</t>
  </si>
  <si>
    <t>5008897</t>
  </si>
  <si>
    <t>PB 331-5</t>
  </si>
  <si>
    <t>LŮŽKO POLOHOVACÍ ELEKTRICKÉ, PĚTIDÍLNÝ ROŠT, POSTRANICE, HRAZDA S HRAZDIČKOU</t>
  </si>
  <si>
    <t>5009583</t>
  </si>
  <si>
    <t>ZÁVĚS PAŽE C-42</t>
  </si>
  <si>
    <t>ZÁVĚS PAŽE TEXTILNÍ C-42</t>
  </si>
  <si>
    <t>5009652</t>
  </si>
  <si>
    <t>ICHAIR MC BASIC 1.609</t>
  </si>
  <si>
    <t>VOZÍK ELEKTRICKÝ PŘEVÁŽNĚ INTERIÉROVÝ VARIABILNÍ MEYRA</t>
  </si>
  <si>
    <t>5000632</t>
  </si>
  <si>
    <t>PROTECT.PT SOFT</t>
  </si>
  <si>
    <t>MĚKKÁ ORTÉZA PRO KOREKCI POHYBU ČÉŠKY</t>
  </si>
  <si>
    <t>5010788</t>
  </si>
  <si>
    <t>MATRACE ANTIDEKUBITNÍ BOHEMIA CLINIC 14 NEO</t>
  </si>
  <si>
    <t>STŘEDNÍ ST.DEK., VÝŠKA 14 CM, 3 ZÓNY, ODNÍM. POTAH SAFR NEBO POLYESTER</t>
  </si>
  <si>
    <t>5007994</t>
  </si>
  <si>
    <t>P181 M</t>
  </si>
  <si>
    <t>ANTIDEKUBITNÍ MATRACE POLYMULTI VISCO, VYMĚKČENÉ ČÁSTI Z PUR PĚNY S PAMĚTÍ</t>
  </si>
  <si>
    <t>5008369</t>
  </si>
  <si>
    <t>ORTIKA HOSPIT I.</t>
  </si>
  <si>
    <t>ANTIDEKUBITNÍ MATRACE PASIVNÍ, NOSNOST 140 KG, SAFR</t>
  </si>
  <si>
    <t>5008383</t>
  </si>
  <si>
    <t>ORTIKA COMFY</t>
  </si>
  <si>
    <t>5005623</t>
  </si>
  <si>
    <t>CAPRI 3</t>
  </si>
  <si>
    <t>VANOVÝ ZVEDÁK ELEKTRICKÝ</t>
  </si>
  <si>
    <t>5004447</t>
  </si>
  <si>
    <t>VOZÍK MECHANICKÝ ALLEGRO</t>
  </si>
  <si>
    <t>SKL.,HLINÍK,Š.S.40,45 CM,NOS.120 KG,NASTAV.PODR.,PODNOŽ.,RYCHL. OSA,BRZDY DOPR.</t>
  </si>
  <si>
    <t>5005963</t>
  </si>
  <si>
    <t>IDEAL ROLLATOR 3061982</t>
  </si>
  <si>
    <t>CHODÍTKO ČTYŘKOLOVÉ SKLÁDACÍ</t>
  </si>
  <si>
    <t>4000037</t>
  </si>
  <si>
    <t>PROTÉZA DOLNÍ KONČETINY PRO TRANSFEMORÁLNÍ AMPUTAC</t>
  </si>
  <si>
    <t>STUPEŇ AKTIVITY IV; OD 19 LET; MAXIMÁLNÍ DOPLATEK 3 000,35 KČ</t>
  </si>
  <si>
    <t>5008003</t>
  </si>
  <si>
    <t>P301 C</t>
  </si>
  <si>
    <t>ANTIDEKUBITNÍ PODLOŽKA DO VOZÍKU POLYAIR 60,2 VZDUCH. KOMORY,MANOMETR,VÝŠKA 6 CM</t>
  </si>
  <si>
    <t>5000383</t>
  </si>
  <si>
    <t>VOZÍK MECHANICKÝ ZÁKLADNÍ SOMA 802</t>
  </si>
  <si>
    <t>Š.SEDAČKY 41,43,46,49CM,ODNÍMATELNÉ POSTR.,ODNÍM.STUPAČKY,NOSN.120KG,VÁHA 15KG</t>
  </si>
  <si>
    <t>5008948</t>
  </si>
  <si>
    <t>PRIMEO</t>
  </si>
  <si>
    <t>VOZÍK MECHANICKÝ ODLEHČENÝ, ADAPTÉR TĚŽIŠTĚ, Š. 39, 42, 45, 48 CM</t>
  </si>
  <si>
    <t>4000035</t>
  </si>
  <si>
    <t>STUPEŇ AKTIVITY II; OD 19 LET; MAXIMÁLNÍ DOPLATEK 3 000,35 KČ</t>
  </si>
  <si>
    <t>4000043</t>
  </si>
  <si>
    <t>PROTÉZA DOLNÍ KONČETINY BIONICKÝ KLOUB INDIV. ZHOT</t>
  </si>
  <si>
    <t>STUPEŇ AKTIVITY III A IV</t>
  </si>
  <si>
    <t>5006363</t>
  </si>
  <si>
    <t>NÁVLEK PAHÝLOVÝ PRONA KLIMATEX, VEL. 2, KAT. 1</t>
  </si>
  <si>
    <t>P-PRONA KLX1-2, ROZMĚR 20 X 35</t>
  </si>
  <si>
    <t>5006381</t>
  </si>
  <si>
    <t>NÁVLEK PAHÝLOVÝ PRONA KLIMATEX, VEL. 4, KAT. 1</t>
  </si>
  <si>
    <t>P-PRONA KLX1-4, ROZMĚR 22 X 45</t>
  </si>
  <si>
    <t>5006336</t>
  </si>
  <si>
    <t>NÁVLEK PAHÝLOVÝ PRONA KLIMATEX, VEL. 4, KAT. 2</t>
  </si>
  <si>
    <t>P-PRONA KLX2-4, ROZMĚR 22 X 45</t>
  </si>
  <si>
    <t>5007999</t>
  </si>
  <si>
    <t>P361 C</t>
  </si>
  <si>
    <t>ANTIDEKUBITNÍ PODLOŽKA DO VOZÍKU VISCOFLEX, PUR PĚNA S PAMĚTÍ, ANATOMICKÝ TVAR</t>
  </si>
  <si>
    <t>5010789</t>
  </si>
  <si>
    <t>MATRACE ANTIDEKUBITNÍ BOHEMIA PREVENT 14 NEO</t>
  </si>
  <si>
    <t>STŘEDNÍ ST.DEK., VÝŠKA 14 CM, 7 ZÓN, ODNÍM. POTAH SAFR NEBO POLYESTER</t>
  </si>
  <si>
    <t>ACEBUTOLOL</t>
  </si>
  <si>
    <t>80058</t>
  </si>
  <si>
    <t>SECTRAL</t>
  </si>
  <si>
    <t>400MG TBL FLM 30</t>
  </si>
  <si>
    <t>62052</t>
  </si>
  <si>
    <t>1000MG TBL SUS 20</t>
  </si>
  <si>
    <t>94163</t>
  </si>
  <si>
    <t>CONCOR 10</t>
  </si>
  <si>
    <t>17431</t>
  </si>
  <si>
    <t>CITALEC 20 ZENTIVA</t>
  </si>
  <si>
    <t>DISTIGMIN</t>
  </si>
  <si>
    <t>2360</t>
  </si>
  <si>
    <t>5MG TBL NOB 20</t>
  </si>
  <si>
    <t>32953</t>
  </si>
  <si>
    <t>100MG TBL NOB 10</t>
  </si>
  <si>
    <t>187330</t>
  </si>
  <si>
    <t>10MG TBL FLM 28 I</t>
  </si>
  <si>
    <t>FLUVASTATIN</t>
  </si>
  <si>
    <t>16055</t>
  </si>
  <si>
    <t>LESCOL XL</t>
  </si>
  <si>
    <t>80MG TBL PRO 28(2X14)</t>
  </si>
  <si>
    <t>120325</t>
  </si>
  <si>
    <t>1,5MG TBL PRO 30</t>
  </si>
  <si>
    <t>KLINDAMYCIN</t>
  </si>
  <si>
    <t>100339</t>
  </si>
  <si>
    <t>DALACIN C</t>
  </si>
  <si>
    <t>300MG CPS DUR 16</t>
  </si>
  <si>
    <t>155781</t>
  </si>
  <si>
    <t>100MG/50MG TBL NOB 50 II</t>
  </si>
  <si>
    <t>97864</t>
  </si>
  <si>
    <t>250MG CPS DUR 50 I</t>
  </si>
  <si>
    <t>MĚKKÝ PARAFIN A TUKOVÉ PRODUKTY</t>
  </si>
  <si>
    <t>218886</t>
  </si>
  <si>
    <t>PERINDOPRIL A AMLODIPIN</t>
  </si>
  <si>
    <t>PROPAFENON</t>
  </si>
  <si>
    <t>215904</t>
  </si>
  <si>
    <t>84360</t>
  </si>
  <si>
    <t>RŮZNÉ JINÉ KOMBINACE ŽELEZA</t>
  </si>
  <si>
    <t>119653</t>
  </si>
  <si>
    <t>320MG/60MG TBL RET 60</t>
  </si>
  <si>
    <t>75022</t>
  </si>
  <si>
    <t>800MG/160MG TBL NOB 10</t>
  </si>
  <si>
    <t>203954</t>
  </si>
  <si>
    <t>TELMISARTAN A AMLODIPIN</t>
  </si>
  <si>
    <t>173562</t>
  </si>
  <si>
    <t>TEZEFORT</t>
  </si>
  <si>
    <t>40MG/5MG TBL NOB 28</t>
  </si>
  <si>
    <t>THIAMIN (VITAMIN B1)</t>
  </si>
  <si>
    <t>75025</t>
  </si>
  <si>
    <t>THIAMIN LÉČIVA</t>
  </si>
  <si>
    <t>50MG TBL NOB 20</t>
  </si>
  <si>
    <t>URAPIDIL</t>
  </si>
  <si>
    <t>215476</t>
  </si>
  <si>
    <t>EBRANTIL RETARD</t>
  </si>
  <si>
    <t>30MG CPS PRO 50</t>
  </si>
  <si>
    <t>EPINEFRIN</t>
  </si>
  <si>
    <t>233012</t>
  </si>
  <si>
    <t>EPIPEN JR.</t>
  </si>
  <si>
    <t>150MCG INJ SOL PEP 1X0,3ML</t>
  </si>
  <si>
    <t>5000726</t>
  </si>
  <si>
    <t>ORTEX 011E ORTÉZA BEDERNÍ TL ZPEVŇUJÍCÍ, ELASTICKÁ</t>
  </si>
  <si>
    <t>S, M, L, XL, XXL</t>
  </si>
  <si>
    <t>5006096</t>
  </si>
  <si>
    <t>EPIKONDYLÁRNÍ PÁSKA 103</t>
  </si>
  <si>
    <t>VHODNÉ PŘI ZÁNĚTU SVALOVÉHO ÚPONU / TENISOVÝ LOKET.</t>
  </si>
  <si>
    <t>5003579</t>
  </si>
  <si>
    <t>ORTÉZA HLEZENNÍ NEOPRENOVÁ 104B</t>
  </si>
  <si>
    <t>VEL.OBUVI S-22-23,M-24-25,L-26-27,XL-28-29,XXL-30-31, PRAVÁ/LEVÁ</t>
  </si>
  <si>
    <t>5010972</t>
  </si>
  <si>
    <t>TARTA STANDARD 5V</t>
  </si>
  <si>
    <t>ZÁDOVÁ ANATOM.OPĚRKA VČETNĚ PELOT A UCHYCENÍ, NAST. SYSTÉM, VEL. S,M,L,XL</t>
  </si>
  <si>
    <t>BETAMETHASON A ANTIBIOTIKA</t>
  </si>
  <si>
    <t>17170</t>
  </si>
  <si>
    <t>BELOGENT</t>
  </si>
  <si>
    <t>0,5MG/G+1MG/G CRM 30G</t>
  </si>
  <si>
    <t>DIGOXIN</t>
  </si>
  <si>
    <t>3542</t>
  </si>
  <si>
    <t>DIGOXIN LÉČIVA</t>
  </si>
  <si>
    <t>0,250MG TBL NOB 30</t>
  </si>
  <si>
    <t>DOXAZOSIN</t>
  </si>
  <si>
    <t>107794</t>
  </si>
  <si>
    <t>ZOXON</t>
  </si>
  <si>
    <t>4MG TBL NOB 90</t>
  </si>
  <si>
    <t>DULOXETIN</t>
  </si>
  <si>
    <t>28389</t>
  </si>
  <si>
    <t>CYMBALTA</t>
  </si>
  <si>
    <t>60MG CPS ETD 28</t>
  </si>
  <si>
    <t>ENALAPRIL</t>
  </si>
  <si>
    <t>59976</t>
  </si>
  <si>
    <t>ENAP</t>
  </si>
  <si>
    <t>2,5MG TBL NOB 30</t>
  </si>
  <si>
    <t>ESOMEPRAZOL</t>
  </si>
  <si>
    <t>180050</t>
  </si>
  <si>
    <t>HELIDES</t>
  </si>
  <si>
    <t>20MG CPS ETD 28</t>
  </si>
  <si>
    <t>LÉČIVA K TERAPII ONEMOCNĚNÍ JATER</t>
  </si>
  <si>
    <t>181293</t>
  </si>
  <si>
    <t>ESSENTIALE FORTE</t>
  </si>
  <si>
    <t>600MG CPS DUR 30</t>
  </si>
  <si>
    <t>LORATADIN</t>
  </si>
  <si>
    <t>88734</t>
  </si>
  <si>
    <t>10MG TBL NOB 10</t>
  </si>
  <si>
    <t>86393</t>
  </si>
  <si>
    <t>0,5G TBL NOB 50</t>
  </si>
  <si>
    <t>231702</t>
  </si>
  <si>
    <t>NITROFURANTOIN</t>
  </si>
  <si>
    <t>207280</t>
  </si>
  <si>
    <t>FUROLIN</t>
  </si>
  <si>
    <t>215605</t>
  </si>
  <si>
    <t>20MG CPS ETD 28 I</t>
  </si>
  <si>
    <t>28222</t>
  </si>
  <si>
    <t>150MG CPS DUR 14</t>
  </si>
  <si>
    <t>SILYMARIN</t>
  </si>
  <si>
    <t>1147</t>
  </si>
  <si>
    <t>SILYMARIN AL 50</t>
  </si>
  <si>
    <t>50MG TBL OBD 100</t>
  </si>
  <si>
    <t>SÍRAN ŽELEZNATÝ</t>
  </si>
  <si>
    <t>14712</t>
  </si>
  <si>
    <t>TARDYFERON</t>
  </si>
  <si>
    <t>80MG TBL RET 100 I</t>
  </si>
  <si>
    <t>203765</t>
  </si>
  <si>
    <t>MUSCORIL CPS</t>
  </si>
  <si>
    <t>4MG CPS DUR 30</t>
  </si>
  <si>
    <t>TROSPIUM</t>
  </si>
  <si>
    <t>17162</t>
  </si>
  <si>
    <t>SPASMED</t>
  </si>
  <si>
    <t>47515</t>
  </si>
  <si>
    <t>500MG/200IU TBL MND 60</t>
  </si>
  <si>
    <t>VERAPAMIL</t>
  </si>
  <si>
    <t>215964</t>
  </si>
  <si>
    <t>ISOPTIN SR</t>
  </si>
  <si>
    <t>240MG TBL PRO 30</t>
  </si>
  <si>
    <t>94113</t>
  </si>
  <si>
    <t>WARFARIN ORION</t>
  </si>
  <si>
    <t>3MG TBL NOB 100</t>
  </si>
  <si>
    <t>190958</t>
  </si>
  <si>
    <t>5MG/1,25MG/5MG TBL FLM 30</t>
  </si>
  <si>
    <t>46692</t>
  </si>
  <si>
    <t>4000022</t>
  </si>
  <si>
    <t>ORTÉZA DOLNÍ KONČETINY INDIV. UPRAVENÁ</t>
  </si>
  <si>
    <t>Z PREFABRIKÁTU NEBO STAVEBNICE S NUTNOSTÍ INDIVIDUÁLNÍ ÚPRAVY</t>
  </si>
  <si>
    <t>5000861</t>
  </si>
  <si>
    <t>BERLE PŘEDLOKETNÍ SPECIÁLNÍ OPTI-COMFORT</t>
  </si>
  <si>
    <t>NASTAVITELNÁ VÝŠKA,VYMĚKČENÉ DRŽADLO A VYMĚKČ.LOKETNÍ OPĚRKA,NOSNOST DO 130KG</t>
  </si>
  <si>
    <t>4000038</t>
  </si>
  <si>
    <t>PROTÉZA DOLNÍ KONČETINY PO EXARTIKULACI V KYČ. KLO</t>
  </si>
  <si>
    <t>5001837</t>
  </si>
  <si>
    <t>PÁS BŘIŠNÍ - TYP 408</t>
  </si>
  <si>
    <t>PÁS BŘIŠNÍ, PRODYŠNÝ MATERIÁL</t>
  </si>
  <si>
    <t>AZATHIOPRIN</t>
  </si>
  <si>
    <t>88217</t>
  </si>
  <si>
    <t>1,5MG TBL NOB 30</t>
  </si>
  <si>
    <t>17425</t>
  </si>
  <si>
    <t>CITALEC 10 ZENTIVA</t>
  </si>
  <si>
    <t>52334</t>
  </si>
  <si>
    <t>4MG TBL NOB 20</t>
  </si>
  <si>
    <t>243143</t>
  </si>
  <si>
    <t>FORTECORTIN</t>
  </si>
  <si>
    <t>FLUOXETIN</t>
  </si>
  <si>
    <t>54423</t>
  </si>
  <si>
    <t>MAGRILAN</t>
  </si>
  <si>
    <t>20MG CPS DUR 30</t>
  </si>
  <si>
    <t>FLUTRIMAZOL</t>
  </si>
  <si>
    <t>208276</t>
  </si>
  <si>
    <t>MICETAL</t>
  </si>
  <si>
    <t>10MG/ML DRM SPR SOL 1X30ML</t>
  </si>
  <si>
    <t>150766</t>
  </si>
  <si>
    <t>GABANOX</t>
  </si>
  <si>
    <t>300MG CPS DUR 90</t>
  </si>
  <si>
    <t>2537</t>
  </si>
  <si>
    <t>HALOPERIDOL-RICHTER</t>
  </si>
  <si>
    <t>1,5MG TBL NOB 50</t>
  </si>
  <si>
    <t>191877</t>
  </si>
  <si>
    <t>INDAPAMID PMCS</t>
  </si>
  <si>
    <t>207940</t>
  </si>
  <si>
    <t>114070</t>
  </si>
  <si>
    <t>100MG TBL FLM 90 II</t>
  </si>
  <si>
    <t>114068</t>
  </si>
  <si>
    <t>100MG TBL FLM 30 II</t>
  </si>
  <si>
    <t>117258</t>
  </si>
  <si>
    <t>METFORMIN TEVA XR</t>
  </si>
  <si>
    <t>500MG TBL PRO 60 I</t>
  </si>
  <si>
    <t>208204</t>
  </si>
  <si>
    <t>500MG TBL FLM 60 II</t>
  </si>
  <si>
    <t>45499</t>
  </si>
  <si>
    <t>231688</t>
  </si>
  <si>
    <t>140187</t>
  </si>
  <si>
    <t>OMEPRAZOL STADA</t>
  </si>
  <si>
    <t>20MG CPS ETD 30</t>
  </si>
  <si>
    <t>PŘÍPRAVKY PRO LÉČBU BRADAVIC A KUŘÍCH OK</t>
  </si>
  <si>
    <t>60890</t>
  </si>
  <si>
    <t>VERRUMAL</t>
  </si>
  <si>
    <t>5MG/G+100MG/G DRM SOL 13ML</t>
  </si>
  <si>
    <t>14711</t>
  </si>
  <si>
    <t>80MG TBL RET 30 I</t>
  </si>
  <si>
    <t>SULODEXID</t>
  </si>
  <si>
    <t>96118</t>
  </si>
  <si>
    <t>167852</t>
  </si>
  <si>
    <t>80MG/5MG TBL NOB 28</t>
  </si>
  <si>
    <t>9847</t>
  </si>
  <si>
    <t>6,5MG SUP 6</t>
  </si>
  <si>
    <t>54094</t>
  </si>
  <si>
    <t>75MG TBL RET 30</t>
  </si>
  <si>
    <t>156150</t>
  </si>
  <si>
    <t>10252</t>
  </si>
  <si>
    <t>FOSFOMYCIN</t>
  </si>
  <si>
    <t>213944</t>
  </si>
  <si>
    <t>URIFOS</t>
  </si>
  <si>
    <t>3G POR GRA SOL 1</t>
  </si>
  <si>
    <t>179326</t>
  </si>
  <si>
    <t>75MG/650MG TBL FLM 20 I</t>
  </si>
  <si>
    <t>4000033</t>
  </si>
  <si>
    <t>5005670</t>
  </si>
  <si>
    <t>CHODÍTKO STABILO II BASIC</t>
  </si>
  <si>
    <t>S PODPŮRNÝMI PRVKY, NOSNOST 150 KG</t>
  </si>
  <si>
    <t>KYSELINA VALPROOVÁ</t>
  </si>
  <si>
    <t>92587</t>
  </si>
  <si>
    <t>500MG TBL RET 30</t>
  </si>
  <si>
    <t>215163</t>
  </si>
  <si>
    <t>CYNT 0,3</t>
  </si>
  <si>
    <t>0,3MG TBL FLM 30 I</t>
  </si>
  <si>
    <t>213487</t>
  </si>
  <si>
    <t>9500IU/ML INJ SOL ISP 10X0,3ML</t>
  </si>
  <si>
    <t>124129</t>
  </si>
  <si>
    <t>10MG/10MG TBL NOB 30</t>
  </si>
  <si>
    <t>5005889</t>
  </si>
  <si>
    <t>S-ECO 300 XL</t>
  </si>
  <si>
    <t>MECHANICKÝ VOZÍK NADMĚRNÝ, ŠÍŘE 52, 55, 58 CM, POSUN TĚŽIŠTĚ, NOSNOST 170 KG</t>
  </si>
  <si>
    <t>Standardní lůžková péče</t>
  </si>
  <si>
    <t>Ambulance - rehabilitace</t>
  </si>
  <si>
    <t>Ambulance EMG</t>
  </si>
  <si>
    <t>Preskripce a záchyt receptů a poukazů - orientační přehled</t>
  </si>
  <si>
    <t>Přehled plnění pozitivního listu (PL) - 
   preskripce léčivých přípravků dle objemu Kč mimo PL</t>
  </si>
  <si>
    <t>N02AJ13 - TRAMADOL A PARACETAMOL</t>
  </si>
  <si>
    <t>L04AA13 - LEFLUNOMID</t>
  </si>
  <si>
    <t>C10BA06 - ROSUVASTATIN A EZETIMIB</t>
  </si>
  <si>
    <t>C09CA07 - TELMISARTAN</t>
  </si>
  <si>
    <t>M01AC06 - MELOXIKAM</t>
  </si>
  <si>
    <t>A02BC03 - LANSOPRAZOL</t>
  </si>
  <si>
    <t>C08CA13 - LERKANIDIPIN</t>
  </si>
  <si>
    <t>C08DA01 - VERAPAMIL</t>
  </si>
  <si>
    <t>N06AB04 - CITALOPRAM</t>
  </si>
  <si>
    <t>C02CA04 - DOXAZOSIN</t>
  </si>
  <si>
    <t>C07AB12 - NEBIVOLOL</t>
  </si>
  <si>
    <t>A02BC05 - ESOMEPRAZOL</t>
  </si>
  <si>
    <t>N06BX18 - VINPOCETIN</t>
  </si>
  <si>
    <t>C01BC03 - PROPAFENON</t>
  </si>
  <si>
    <t>R03AC02 - SALBUTAMOL</t>
  </si>
  <si>
    <t>R01AD09 - MOMETASON</t>
  </si>
  <si>
    <t>R06AE07 - CETIRIZIN</t>
  </si>
  <si>
    <t>C01BD01 - AMIODARON</t>
  </si>
  <si>
    <t>J01FA10 - AZITHROMYCIN</t>
  </si>
  <si>
    <t>J05AX05 - INOSIN PRANOBEX</t>
  </si>
  <si>
    <t>J01DC02 - CEFUROXIM</t>
  </si>
  <si>
    <t>A02BC03</t>
  </si>
  <si>
    <t>C07AB12</t>
  </si>
  <si>
    <t>J01DC02</t>
  </si>
  <si>
    <t>J01FA10</t>
  </si>
  <si>
    <t>J05AX05</t>
  </si>
  <si>
    <t>M01AC06</t>
  </si>
  <si>
    <t>N06BX18</t>
  </si>
  <si>
    <t>R06AE07</t>
  </si>
  <si>
    <t>N02AJ13</t>
  </si>
  <si>
    <t>C01BC03</t>
  </si>
  <si>
    <t>C01BD01</t>
  </si>
  <si>
    <t>N06AB04</t>
  </si>
  <si>
    <t>A02BC05</t>
  </si>
  <si>
    <t>C02CA04</t>
  </si>
  <si>
    <t>C08DA01</t>
  </si>
  <si>
    <t>C10BA06</t>
  </si>
  <si>
    <t>R01AD09</t>
  </si>
  <si>
    <t>C08CA13</t>
  </si>
  <si>
    <t>C09CA07</t>
  </si>
  <si>
    <t>L04AA13</t>
  </si>
  <si>
    <t>R03AC02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</si>
  <si>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</si>
  <si>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</si>
  <si>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</si>
  <si>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</si>
  <si>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</si>
  <si>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</si>
  <si>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</si>
  <si>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</si>
  <si>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</si>
  <si>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</si>
  <si>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</si>
  <si>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</si>
  <si>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</si>
  <si>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</si>
  <si>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</si>
  <si>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DF434</t>
  </si>
  <si>
    <t>Panbio Covid-19 AG</t>
  </si>
  <si>
    <t>50115030</t>
  </si>
  <si>
    <t>ZPr. - ostatní (testy) - COVID19 (Z556)</t>
  </si>
  <si>
    <t>ZS149</t>
  </si>
  <si>
    <t>Sada testovacĂ­ Disposable Virus Specimen Collection Tube VS202012S</t>
  </si>
  <si>
    <t>50115050</t>
  </si>
  <si>
    <t>obvazový materiál (Z502)</t>
  </si>
  <si>
    <t>ZA454</t>
  </si>
  <si>
    <t>Kompresa AB 10 x 10 cm/1 ks sterilnĂ­ NT savĂˇ (1230114011) 1327114011</t>
  </si>
  <si>
    <t>ZA459</t>
  </si>
  <si>
    <t>Kompresa AB 10 x 20 cm/1 ks sterilnĂ­ NT savĂˇ (1230114021) 1327114021</t>
  </si>
  <si>
    <t>ZA539</t>
  </si>
  <si>
    <t>Kompresa NT 10 x 10 cm nesterilnĂ­ 06103</t>
  </si>
  <si>
    <t>ZA464</t>
  </si>
  <si>
    <t>Kompresa NT 10 x 10 cm/2 ks sterilnĂ­ 26520</t>
  </si>
  <si>
    <t>ZC506</t>
  </si>
  <si>
    <t>Kompresa NT 10 x 10 cm/5 ks sterilnĂ­ 1325020275</t>
  </si>
  <si>
    <t>ZC845</t>
  </si>
  <si>
    <t>Kompresa NT 10 x 20 cm/5 ks sterilnĂ­ 26621</t>
  </si>
  <si>
    <t>ZA622</t>
  </si>
  <si>
    <t>Kompresa NT 5 x 5 cm nesterilnĂ­ 06101</t>
  </si>
  <si>
    <t>ZA518</t>
  </si>
  <si>
    <t>Kompresa NT 7,5 x 7,5 cm nesterilnĂ­ 06102</t>
  </si>
  <si>
    <t>ZC854</t>
  </si>
  <si>
    <t>Kompresa NT 7,5 x 7,5 cm/2 ks sterilnĂ­ 26510</t>
  </si>
  <si>
    <t>ZH403</t>
  </si>
  <si>
    <t>KrytĂ­ excilon 5 x 5 cm NT i.v. s nĂˇstĹ™ihem do kĹ™Ă­Ĺľe antiseptickĂ˝ bal. Ăˇ 70 ks 7089</t>
  </si>
  <si>
    <t>ZN814</t>
  </si>
  <si>
    <t>KrytĂ­ gelovĂ© na rĂˇny ActiMaris bal. Ăˇ 20g 3097749</t>
  </si>
  <si>
    <t>ZA550</t>
  </si>
  <si>
    <t>KrytĂ­ hydrogelovĂ© nu-gel 25 g bal. Ăˇ 6 ks MNG425</t>
  </si>
  <si>
    <t>ZF746</t>
  </si>
  <si>
    <t>KrytĂ­ hydrosorb 5 x 7,5 cm sterilnĂ­ bal. Ăˇ 5 ks 900853</t>
  </si>
  <si>
    <t>ZA547</t>
  </si>
  <si>
    <t>KrytĂ­ inadine nepĹ™ilnavĂ© 9,5 x 9,5 cm 1/10 SYS01512EE</t>
  </si>
  <si>
    <t>ZE396</t>
  </si>
  <si>
    <t>KrytĂ­ mastnĂ˝ tyl grassolind 7,5 x 10 cm bal. Ăˇ 10 ks 499313</t>
  </si>
  <si>
    <t>ZF042</t>
  </si>
  <si>
    <t>KrytĂ­ mastnĂ˝ tyl jelonet 10 x 10 cm Ăˇ 10 ks 7404</t>
  </si>
  <si>
    <t>ZA537</t>
  </si>
  <si>
    <t>KrytĂ­ mepilex heel 13 x 20 cm bal. Ăˇ 5 ks 288100-01</t>
  </si>
  <si>
    <t>ZK404</t>
  </si>
  <si>
    <t>KrytĂ­ prontosan roztok 350 ml 400416</t>
  </si>
  <si>
    <t>ZN815</t>
  </si>
  <si>
    <t>KrytĂ­ roztok k ÄŤiĹˇtÄ›nĂ­ a hojennĂ­ ran ActiMaris Forte 300 ml 3098077</t>
  </si>
  <si>
    <t>ZO128</t>
  </si>
  <si>
    <t>KrytĂ­ roztok k vĂ˝plachu a ÄŤiĹˇtÄ›nĂ­ ran ActiMaris Sensitiv 1000 ml 3098119</t>
  </si>
  <si>
    <t>ZN816</t>
  </si>
  <si>
    <t>KrytĂ­ roztok k vĂ˝plachu a ÄŤiĹˇtÄ›nĂ­ ran ActiMaris Sensitiv 300 ml 3098093</t>
  </si>
  <si>
    <t>ZQ512</t>
  </si>
  <si>
    <t>KrytĂ­ silikonovĂ© pÄ›novĂ© mepilex border sacrum 16 x 20 cm bal. Ăˇ 5 ks 282050</t>
  </si>
  <si>
    <t>ZQ511</t>
  </si>
  <si>
    <t>KrytĂ­ silikonovĂ© pÄ›novĂ© mepilex border sacrum 22 x 25 cm bal. Ăˇ 5 ks 282450</t>
  </si>
  <si>
    <t>ZA623</t>
  </si>
  <si>
    <t>KrytĂ­ silvercel hydroalg. 11 x 11 cm bal. Ăˇ 10 ks SYS-CAD011EE</t>
  </si>
  <si>
    <t>ZF423</t>
  </si>
  <si>
    <t>KrytĂ­ suprasorb F 10 x 10 cm role nesterilnĂ­ foliovĂ˝ obvaz 20468</t>
  </si>
  <si>
    <t>ZA492</t>
  </si>
  <si>
    <t>KrytĂ­ suprasorb H 10 x 10 cm hydrokoloidnĂ­ standard bal. Ăˇ 10 ks (20403) 108830</t>
  </si>
  <si>
    <t>KrytĂ­ suprasorb H 10 x 10 cm hydrokoloidnĂ­ standard bal. Ăˇ 10 ks 20403</t>
  </si>
  <si>
    <t>ZF424</t>
  </si>
  <si>
    <t>KrytĂ­ suprasorb X 5 x 5 cm bal. Ăˇ 5 ks 20534</t>
  </si>
  <si>
    <t>ZL669</t>
  </si>
  <si>
    <t>KrytĂ­ tegaderm diamond 10,0 cm x 12,0 cm bal. Ăˇ 50 ks 1686</t>
  </si>
  <si>
    <t>ZA443</t>
  </si>
  <si>
    <t>Ĺ Ăˇtek trojcĂ­pĂ˝ NT 136 x 96 x 96 cm 20002</t>
  </si>
  <si>
    <t>ZA562</t>
  </si>
  <si>
    <t>NĂˇplast cosmopor i. v. 6 x 8 cm bal. Ăˇ 50 ks 9008054</t>
  </si>
  <si>
    <t>ZB404</t>
  </si>
  <si>
    <t>NĂˇplast cosmos 8 cm x 1 m 5403353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</si>
  <si>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</si>
  <si>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</si>
  <si>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</si>
  <si>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</si>
  <si>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</si>
  <si>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</si>
  <si>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</si>
  <si>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</si>
  <si>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ZH011</t>
  </si>
  <si>
    <t>NĂˇplast micropore 1,25 cm x 9,14 m bal. Ăˇ 24 ks 1530-0</t>
  </si>
  <si>
    <t>ZS112</t>
  </si>
  <si>
    <t>NĂˇplast micropore 2,50 cm x 9,10 m bal. Ăˇ 12 ks 1530-1</t>
  </si>
  <si>
    <t>ZD103</t>
  </si>
  <si>
    <t>NĂˇplast omniplast 2,5 cm x 9,2 m 9004530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</si>
  <si>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</si>
  <si>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</si>
  <si>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</si>
  <si>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</si>
  <si>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ZQ116</t>
  </si>
  <si>
    <t>NĂˇplast transparentnĂ­ Airoplast cĂ­vka 1,25 cm x 9,14 m (nĂˇhrada za transpore) P-AIRO1291</t>
  </si>
  <si>
    <t>ZQ117</t>
  </si>
  <si>
    <t>NĂˇplast transparentnĂ­ Airoplast cĂ­vka 2,5 cm x 9,14 m (nĂˇhrada za transpore) P-AIRO2591</t>
  </si>
  <si>
    <t>ZN475</t>
  </si>
  <si>
    <t>Obinadlo elastickĂ© universal   8 cm x 5 m 1323100312</t>
  </si>
  <si>
    <t>ZN478</t>
  </si>
  <si>
    <t>Obinadlo elastickĂ© universal 10 cm x 5 m 1323100313</t>
  </si>
  <si>
    <t>ZN477</t>
  </si>
  <si>
    <t>Obinadlo elastickĂ© universal 12 cm x 5 m 1323100314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</si>
  <si>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</si>
  <si>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</si>
  <si>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</si>
  <si>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</si>
  <si>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</si>
  <si>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</si>
  <si>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ZF715</t>
  </si>
  <si>
    <t>Obinadlo fixaÄŤnĂ­ peha-haft 4cm Ăˇ 4m 932441</t>
  </si>
  <si>
    <t>ZF716</t>
  </si>
  <si>
    <t>Obinadlo fixaÄŤnĂ­ peha-haft 6cm Ăˇ 20 m 9324471</t>
  </si>
  <si>
    <t>ZL995</t>
  </si>
  <si>
    <t>Obinadlo hyrofilnĂ­ sterilnĂ­  6 cm x 5 m  004310190</t>
  </si>
  <si>
    <t>ZA415</t>
  </si>
  <si>
    <t>Obinadlo idealast-haft 6 cm x 10 m 931114</t>
  </si>
  <si>
    <t>ZN468</t>
  </si>
  <si>
    <t>Obvaz elastickĂ˝ sĂ­ĹĄovĂ˝ pruban ÄŤ. 3 chodidlo, holeĹ, loket 1323300230</t>
  </si>
  <si>
    <t>ZP212</t>
  </si>
  <si>
    <t>Obvaz elastickĂ˝ sĂ­ĹĄovĂ˝ pruban Tg-fix vel. C paĹľe, noha, loket 25 m 24252</t>
  </si>
  <si>
    <t>ZC848</t>
  </si>
  <si>
    <t>Obvaz ortho-pad 10 cm x 3 m pod sĂˇdru Ăˇ 6 ks karton Ăˇ 120 ks 1320105004</t>
  </si>
  <si>
    <t>ZC725</t>
  </si>
  <si>
    <t>Obvaz ortho-pad 15 cm x 3 m pod sĂˇdru Ăˇ 6 ks 1320105005</t>
  </si>
  <si>
    <t>ZD616</t>
  </si>
  <si>
    <t>Set na malĂ© zĂˇkroky sterilnĂ­ pro moÄŤovou katetrizaci+ aqua permanent 4 Mediset 4753886</t>
  </si>
  <si>
    <t>ZA593</t>
  </si>
  <si>
    <t>Tampon sterilnĂ­ stĂˇÄŤenĂ˝ 20 x 20 cm / 5 ks 28003+</t>
  </si>
  <si>
    <t>ZA467</t>
  </si>
  <si>
    <t>TyÄŤinka vatovĂˇ nesterilnĂ­ 15 cm bal. Ăˇ 100 ks 9679369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</si>
  <si>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</si>
  <si>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</si>
  <si>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</si>
  <si>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</si>
  <si>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ZM000</t>
  </si>
  <si>
    <t>Vata obvazovĂˇ sklĂˇdanĂˇ 50 g 1102323</t>
  </si>
  <si>
    <t>50115060</t>
  </si>
  <si>
    <t>ZPr - ostatní (Z503)</t>
  </si>
  <si>
    <t>ZC752</t>
  </si>
  <si>
    <t>ÄŚepelka skalpelovĂˇ 15 BB515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</si>
  <si>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</si>
  <si>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</si>
  <si>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</si>
  <si>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</si>
  <si>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ZK979</t>
  </si>
  <si>
    <t>CĂ©vka odsĂˇvacĂ­ CH18 s pĹ™eruĹˇovaÄŤem sĂˇnĂ­, dĂ©lka 50 cm, P01177a</t>
  </si>
  <si>
    <t>ZB367</t>
  </si>
  <si>
    <t>CĂ©vka urologickĂˇ pro Ĺľeny ster. CH12 07.032.12.100</t>
  </si>
  <si>
    <t>ZB771</t>
  </si>
  <si>
    <t>DrĹľĂˇk jehly Vacuette zĂˇkladnĂ­ 450201</t>
  </si>
  <si>
    <t>DrĹľĂˇk jehly zĂˇkladnĂ­ 450201</t>
  </si>
  <si>
    <t>ZN250</t>
  </si>
  <si>
    <t>DrĹľĂˇk skalpelovĂ˝ch ÄŤepelek ÄŤ. 4 PL87-104</t>
  </si>
  <si>
    <t>ZB424</t>
  </si>
  <si>
    <t>Elektroda EKG H34SG 31.1946.21</t>
  </si>
  <si>
    <t>ZQ490</t>
  </si>
  <si>
    <t>Elektroda EKG pÄ›novĂˇ pr. 48 mm pro dospÄ›lĂ© pro dlouhodobĂ© pouĹľitĂ­ (ES GS48) H-108003</t>
  </si>
  <si>
    <t>ZS084</t>
  </si>
  <si>
    <t>Elektroda nalepovacĂ­ k elektrolĂ©ÄŤebnĂ©mu pĹ™Ă­stroji BTL 584S, jednorĂˇzovĂˇ, prĹŻm 32 mm, vÄŤetnÄ› pĹ™Ă­pojnĂ©ho kabelu o dĂ©lce 9,5 cm a 2 mm vstupu, netkanĂˇ textilie, bal. Ăˇ 4 ks EKON-PG479/32WXX0</t>
  </si>
  <si>
    <t>ZS083</t>
  </si>
  <si>
    <t>Elektroda nalepovacĂ­ k elektrolĂ©ÄŤebnĂ©mu pĹ™Ă­stroji BTL 584S, jednorĂˇzovĂˇ, prĹŻm. 50 mm, vÄŤetnÄ› pĹ™Ă­pojnĂ©ho kabelu o dĂ©lce 9,5 cm a 2 mm vstupu, netkanĂˇ textilie, bal. Ăˇ 4 ks EKON-PG479/50WXX0</t>
  </si>
  <si>
    <t>ZB253</t>
  </si>
  <si>
    <t>Filtr iso-gard bakteriĂˇlnĂ­ virovĂ˝ ÄŤistĂ˝ bal. Ăˇ 25 ks 19212</t>
  </si>
  <si>
    <t>ZQ250</t>
  </si>
  <si>
    <t>HadiÄŤka spojovacĂ­ HS 1,8 x 450 mm UNIV DEPH free 2201 045ND</t>
  </si>
  <si>
    <t>ZD808</t>
  </si>
  <si>
    <t>Kanyla vasofix 22G modrĂˇ safety 4269098S-01</t>
  </si>
  <si>
    <t>ZA808</t>
  </si>
  <si>
    <t>Kanyla venofix safety 23G modrĂˇ 4056353</t>
  </si>
  <si>
    <t>ZB724</t>
  </si>
  <si>
    <t>KapilĂˇra sedimentaÄŤnĂ­ kalibrovanĂˇ 727111</t>
  </si>
  <si>
    <t>ZN410</t>
  </si>
  <si>
    <t>Katetr moÄŤovĂ˝ nelaton 16CH Silasil balĂłnkovĂ˝ 28 dnĂ­ bal. Ăˇ 10 ks 186005-000160</t>
  </si>
  <si>
    <t>ZO372</t>
  </si>
  <si>
    <t>Konektor bezjehlovĂ˝ OptiSyte JIM:JSM4001</t>
  </si>
  <si>
    <t>ZP078</t>
  </si>
  <si>
    <t>Kontejner 25 ml PP ĹˇroubovĂ˝ sterilnĂ­ uzĂˇvÄ›r 2680/EST/SG</t>
  </si>
  <si>
    <t>ZD903</t>
  </si>
  <si>
    <t>Kontejner+ lopatka 30 ml nesterilnĂ­ FLME25133</t>
  </si>
  <si>
    <t>ZB102</t>
  </si>
  <si>
    <t>LĂˇhev k odsĂˇvaÄŤce flovac 1l hadice 1,8 m Ăˇ 45 ks 000-036-020</t>
  </si>
  <si>
    <t>ZR946</t>
  </si>
  <si>
    <t>Lanceta bezpeÄŤnostnĂ­ Sarstedt MINI vel. 28G/hloubka vpichu 1,6 mm, bal. Ăˇ 200 ks modrĂˇ 85.1015</t>
  </si>
  <si>
    <t>ZN206</t>
  </si>
  <si>
    <t>Lopatka ĂşstnĂ­ dĹ™evÄ›nĂˇ lĂ©kaĹ™skĂˇ sterilnĂ­ 150 x 17 mm bal. Ăˇ 5 x 100 ks 4002/SG/CS/L</t>
  </si>
  <si>
    <t>ZO930</t>
  </si>
  <si>
    <t>NĂˇdoba 100 ml PP 72/62 mm s pĹ™iloĹľenĂ˝m uzĂˇvÄ›rem bĂ­lĂ© vĂ­ÄŤko sterilnĂ­ na tekutĂ˝ materiĂˇl 75.562.105</t>
  </si>
  <si>
    <t>ZF159</t>
  </si>
  <si>
    <t>NĂˇdoba na kontaminovanĂ˝ odpad 1 l 15-0002</t>
  </si>
  <si>
    <t>NĂˇdoba na kontaminovanĂ˝ odpad 1 l 15-0002/2</t>
  </si>
  <si>
    <t>ZE159</t>
  </si>
  <si>
    <t>NĂˇdoba na kontaminovanĂ˝ odpad 2 l 15-0003</t>
  </si>
  <si>
    <t>ZL105</t>
  </si>
  <si>
    <t>NĂˇstavec pro odbÄ›r moÄŤe ke zkumavce vacuete 450251</t>
  </si>
  <si>
    <t>ZA897</t>
  </si>
  <si>
    <t>NĹŻĹľ na stehy sterilnĂ­  krĂˇtkĂ˝ bal. Ăˇ 100 ks 11.000.00.010</t>
  </si>
  <si>
    <t>ZB475</t>
  </si>
  <si>
    <t>OdstraĹovaÄŤ koĹľnĂ­ch svorek bal. Ăˇ 20 ks</t>
  </si>
  <si>
    <t>ZS695</t>
  </si>
  <si>
    <t>OrtĂ©za termoplastickĂˇ ORFILIGHT 450 x 600 x 3.2 mm mini perfo 8334.4/L</t>
  </si>
  <si>
    <t>ZS696</t>
  </si>
  <si>
    <t>OrtĂ©za termoplastickĂˇ ORFIT ECO 450 x 600 x2.4  mini perfo 8938N.4</t>
  </si>
  <si>
    <t>ZS698</t>
  </si>
  <si>
    <t>PĂˇska ORFIT SELF ADHESIVE HOOK TAPE (suchĂ˝ zip - hĂˇÄŤky), samolepĂ­cĂ­,  25 mm x 25 m, ÄŤernĂˇ 35409H</t>
  </si>
  <si>
    <t>ZS699</t>
  </si>
  <si>
    <t>PĂˇska ORFIT SOFT VELVET EDGING STRIP - lemovacĂ­ textilnĂ­ materiĂˇl k ortĂ©zĂˇm, v roli, 2 cm x 300 cm x 1 mm, ÄŤernĂˇ 35116</t>
  </si>
  <si>
    <t>ZS697</t>
  </si>
  <si>
    <t>PĂˇska ORFIT STANDARD LOOP TAPE (suchĂ˝ zip - smyÄŤky), 25 mm x 25 m, ÄŤernĂˇ 35404L</t>
  </si>
  <si>
    <t>ZR340</t>
  </si>
  <si>
    <t>PĂˇska tejpovacĂ­ BB Tape Jumbo 5 cm x 32 m barva bĂ©ĹľovĂˇ 285/B</t>
  </si>
  <si>
    <t>ZR342</t>
  </si>
  <si>
    <t>PĂˇska tejpovacĂ­ BB Tape Jumbo 5 cm x 32 m barva modrĂˇ 285/MOD</t>
  </si>
  <si>
    <t>ZR341</t>
  </si>
  <si>
    <t>PĂˇska tejpovacĂ­ BB Tape Jumbo 5 cm x 32 m barva rĹŻĹľovĂˇ 285/RUZ</t>
  </si>
  <si>
    <t>ZS694</t>
  </si>
  <si>
    <t>PĂˇska termoplastickĂˇ Orficast MORE v roli, 6 cm x 3 m,  modrĂˇ 4035</t>
  </si>
  <si>
    <t>ZS693</t>
  </si>
  <si>
    <t>PĂˇska termoplastickĂˇ Orficast v roli, 6 cm x 3 m, modrĂˇ 4032</t>
  </si>
  <si>
    <t>ZQ143</t>
  </si>
  <si>
    <t>Pinzeta anatomickĂˇ rovnĂˇ ĂşzkĂˇ 145 mm TK-BA 100-14</t>
  </si>
  <si>
    <t>ZP477</t>
  </si>
  <si>
    <t>Pinzeta chirurgickĂˇ rovnĂˇ 1 x 2 zuby 115 mm B397114910011</t>
  </si>
  <si>
    <t>ZO010</t>
  </si>
  <si>
    <t>Pinzeta chirurgickĂˇ rovnĂˇ standard 1 x 2 zuby 140 mm 1141113014</t>
  </si>
  <si>
    <t>ZS700</t>
  </si>
  <si>
    <t>Podklad pod termoplastickou ortĂ©zu ORFIT  ORFILASTIC , samolepĂ­cĂ­ pÄ›na, 50 cm x 1 m x 3 mm, tÄ›lovĂˇ 35111</t>
  </si>
  <si>
    <t>ZR580</t>
  </si>
  <si>
    <t>PodloĹľka pod elektrodu k EMG pĹ™Ă­stroji Delsys Trigno 4-Slot Adhesives 27 x 37 x 13 mm, bal. Ăˇ 80 ks SC-F03</t>
  </si>
  <si>
    <t>ZL688</t>
  </si>
  <si>
    <t>ProuĹľky diagnostickĂ© Accu-Check Inform II Strip 50 EU1 Ăˇ 50 ks 05942861041</t>
  </si>
  <si>
    <t>ZS701</t>
  </si>
  <si>
    <t>PruĹľina kloubovĂˇ ohĂ˝bacĂ­ Orfit KNUCKLE BENDER COIL SPRINGS, bal. Ăˇ 10 ks 35801</t>
  </si>
  <si>
    <t>ZL689</t>
  </si>
  <si>
    <t>Roztok Accu-Check Performa IntÂ´l Controls 1+2 level 04861736001</t>
  </si>
  <si>
    <t>ZB249</t>
  </si>
  <si>
    <t>SĂˇÄŤek moÄŤovĂ˝ s kĹ™Ă­Ĺľovou vĂ˝pustĂ­ 2000 ml s hadiÄŤkou 90 cm ZAR-TNU201601</t>
  </si>
  <si>
    <t>ZB488</t>
  </si>
  <si>
    <t>Sprej cavilon 28 ml bal. Ăˇ 12 ks 3346E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</si>
  <si>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</si>
  <si>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</si>
  <si>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</si>
  <si>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</si>
  <si>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</si>
  <si>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</si>
  <si>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ZH168</t>
  </si>
  <si>
    <t>StĹ™Ă­kaÄŤka injekÄŤnĂ­ 3-dĂ­lnĂˇ 1 ml L tuberculin s jehlou KD-JECT III 26G x 1/2" 0,45 x 12 mm 831786</t>
  </si>
  <si>
    <t>StĹ™Ă­kaÄŤka injekÄŤnĂ­ 3-dĂ­lnĂˇ 1 ml L tuberculin s jehlou KD-JECT III graduovĂˇnĂ­ Ăˇ 0,1 ml 26G x 1/2" 0,45 x 12 mm 831786</t>
  </si>
  <si>
    <t>ZO543</t>
  </si>
  <si>
    <t>StĹ™Ă­kaÄŤka injekÄŤnĂ­ pĹ™edplnÄ›nĂˇ 0,9% NaCl 10 ml BD PosiFlush SP EMA bal. Ăˇ 30 ks 306585</t>
  </si>
  <si>
    <t>ZQ040</t>
  </si>
  <si>
    <t>StĹ™Ă­kaÄŤka inzulĂ­novĂˇ 1 ml s jehlou 29 G bal. Ăˇ 100 ks IS1029G</t>
  </si>
  <si>
    <t>ZA964</t>
  </si>
  <si>
    <t>StĹ™Ă­kaÄŤka janett 3-dĂ­lnĂˇ 60 ml sterilnĂ­ vyplachovacĂ­ 050ML3CZ-CEW (MRG564)</t>
  </si>
  <si>
    <t>ZB395</t>
  </si>
  <si>
    <t>Tampon odbÄ›rovĂ˝ transystem Amies pĹŻda plastovĂˇ tyÄŤinka 48 hod. mikrobiologickĂ© vyĹˇetĹ™enĂ­ 1601</t>
  </si>
  <si>
    <t>ZB006</t>
  </si>
  <si>
    <t>TeplomÄ›r digitĂˇlnĂ­ thermovalT/1050 basic 9250023 (9250391)</t>
  </si>
  <si>
    <t>ZQ486</t>
  </si>
  <si>
    <t>TyÄŤinka vatovĂˇ sterilnĂ­ 14 cm po jednotlivÄ› balenĂˇ velkĂˇ 1 bal/100 ks 4791911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</si>
  <si>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</si>
  <si>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</si>
  <si>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</si>
  <si>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</si>
  <si>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ZA812</t>
  </si>
  <si>
    <t>UzĂˇvÄ›r do katetrĹŻ 4435001</t>
  </si>
  <si>
    <t>ZK798</t>
  </si>
  <si>
    <t>ZĂˇtka combi modrĂˇ 4495152</t>
  </si>
  <si>
    <t>ZB756</t>
  </si>
  <si>
    <t>Zkumavka 3 ml K3 edta fialovĂˇ 454086</t>
  </si>
  <si>
    <t>ZB754</t>
  </si>
  <si>
    <t>Zkumavka ÄŤernĂˇ 2 ml 454073</t>
  </si>
  <si>
    <t>ZB777</t>
  </si>
  <si>
    <t>Zkumavka ÄŤervenĂˇ 3,5 ml gel 454071</t>
  </si>
  <si>
    <t>ZB761</t>
  </si>
  <si>
    <t>Zkumavka ÄŤervenĂˇ 4 ml 454092</t>
  </si>
  <si>
    <t>ZB774</t>
  </si>
  <si>
    <t>Zkumavka ÄŤervenĂˇ 5 ml gel 456071</t>
  </si>
  <si>
    <t>ZB762</t>
  </si>
  <si>
    <t>Zkumavka ÄŤervenĂˇ 6 ml 456092</t>
  </si>
  <si>
    <t>ZB763</t>
  </si>
  <si>
    <t>Zkumavka ÄŤervenĂˇ 9 ml 455092</t>
  </si>
  <si>
    <t>ZB775</t>
  </si>
  <si>
    <t>Zkumavka koagulace modrĂˇ Quick 4,5 ml modrĂˇ 454329</t>
  </si>
  <si>
    <t>ZI182</t>
  </si>
  <si>
    <t>Zkumavka moÄŤovĂˇ + aplikĂˇtor s chem.stabilizĂˇtorem UriSwab ĹľlutĂˇ 802CE.A</t>
  </si>
  <si>
    <t>ZG515</t>
  </si>
  <si>
    <t>Zkumavka moÄŤovĂˇ vacuette 10,5 ml bal. Ăˇ 50 ks 455007</t>
  </si>
  <si>
    <t>Zkumavka odbÄ›rovĂˇ Vacuette fialovĂˇ 3 ml K3 edta 454086</t>
  </si>
  <si>
    <t>Zkumavka odbÄ›rovĂˇ Vacuette koagulace modrĂˇ Quick 4,5 ml modrĂˇ 454329 - jiĹľ se nevyrĂˇbĂ­, nahrazeno ZT285</t>
  </si>
  <si>
    <t>ZI179</t>
  </si>
  <si>
    <t>Zkumavka s mediem + flovakovanĂ˝ tampon eSwab rĹŻĹľovĂ˝ (nos,krk,vagina,koneÄŤnĂ­k,rĂˇny,fekĂˇlnĂ­ vzo) 490CE.A</t>
  </si>
  <si>
    <t>Zkumavka s mediem+ flovakovanĂ˝ tampon eSwab rĹŻĹľovĂ˝ (nos,krk,vagina,koneÄŤnĂ­k,rĂˇny,fekĂˇlnĂ­ vzo) 490CE.A</t>
  </si>
  <si>
    <t>ZB776</t>
  </si>
  <si>
    <t>Zkumavka zelenĂˇ 3 ml 454082</t>
  </si>
  <si>
    <t>50115063</t>
  </si>
  <si>
    <t>ZPr - vaky, sety (Z528)</t>
  </si>
  <si>
    <t>ZA715</t>
  </si>
  <si>
    <t>Set infuznĂ­ intrafix primeline classic 150 cm 4062957</t>
  </si>
  <si>
    <t>ZE079</t>
  </si>
  <si>
    <t>Set transfĂşznĂ­ non PVC s odvzduĹˇnÄ›nĂ­m a bakteriĂˇlnĂ­m filtrem ZAR-I-TS</t>
  </si>
  <si>
    <t>50115065</t>
  </si>
  <si>
    <t>ZPr - vpichovací materiál (Z530)</t>
  </si>
  <si>
    <t>ZP236</t>
  </si>
  <si>
    <t>Jehla akupunkturnĂ­ 0,25 x 25 mm velmi ostrĂ© jehly s drĹľĂˇtkem z lehkĂ©ho kovu 5 ks v 1 aplikaÄŤnĂ­ trubiÄŤce bal. Ăˇ 500 ks PX5-A12</t>
  </si>
  <si>
    <t>ZP239</t>
  </si>
  <si>
    <t>Jehla akupunkturnĂ­ uĹˇnĂ­ 0,16 x 7 mm typ "Spinex" bal. Ăˇ 200 ks N-AN7</t>
  </si>
  <si>
    <t>ZA999</t>
  </si>
  <si>
    <t>Jehla injekÄŤnĂ­ 0,5 x 16 mm oranĹľovĂˇ 4657853</t>
  </si>
  <si>
    <t>ZA835</t>
  </si>
  <si>
    <t>Jehla injekÄŤnĂ­ 0,6 x 25 mm modrĂˇ 4657667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</si>
  <si>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</si>
  <si>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</si>
  <si>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</si>
  <si>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</si>
  <si>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</si>
  <si>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</si>
  <si>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ZB768</t>
  </si>
  <si>
    <t>Jehla vakuovĂˇ 216/38 mm zelenĂˇ 450076</t>
  </si>
  <si>
    <t>ZB767</t>
  </si>
  <si>
    <t>Jehla vakuovĂˇ 226/38 mm ÄŤernĂˇ 450075</t>
  </si>
  <si>
    <t>50115067</t>
  </si>
  <si>
    <t>ZPr - rukavice (Z532)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</si>
  <si>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</si>
  <si>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</si>
  <si>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</si>
  <si>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</si>
  <si>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</si>
  <si>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</si>
  <si>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</si>
  <si>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</si>
  <si>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</si>
  <si>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</si>
  <si>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</si>
  <si>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</si>
  <si>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</si>
  <si>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</si>
  <si>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ZT121</t>
  </si>
  <si>
    <t>Rukavice vyĹˇetĹ™ovacĂ­ nitril bezpraĹˇnĂ© ONE PLUS vel. S bal. Ăˇ 100 ks 9450-012.04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</si>
  <si>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</si>
  <si>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</si>
  <si>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</si>
  <si>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ZT074</t>
  </si>
  <si>
    <t>Rukavice vyĹˇetĹ™ovacĂ­ nitril nesterilnĂ­ bez pudru Nitrylex Classic M RD30096003</t>
  </si>
  <si>
    <t>ZT080</t>
  </si>
  <si>
    <t>Rukavice vyĹˇetĹ™ovacĂ­ nitril nesterilnĂ­ modrĂ© L bal. Ăˇ 100 ks Renmed06</t>
  </si>
  <si>
    <t>ZL410</t>
  </si>
  <si>
    <t>KrytĂ­ gelovĂ© Hemagel 100 g A2681147</t>
  </si>
  <si>
    <t>ZA544</t>
  </si>
  <si>
    <t>KrytĂ­ inadine nepĹ™ilnavĂ© 5,0 x 5,0 cm 1/10 SYS01481EE</t>
  </si>
  <si>
    <t>ZA486</t>
  </si>
  <si>
    <t>KrytĂ­ mastnĂ˝ tyl jelonet   5 x 5 cm Ăˇ 50 ks 7403</t>
  </si>
  <si>
    <t>ZA532</t>
  </si>
  <si>
    <t>KrytĂ­ suprasorb F 15 cm x 10 m role nesterilnĂ­ foliovĂ˝ obvaz 20469</t>
  </si>
  <si>
    <t>ZA324</t>
  </si>
  <si>
    <t>KrytĂ­ tegaderm 10,0 cm x 12,0 cm bal. Ăˇ 50 ks 1626W</t>
  </si>
  <si>
    <t>ZC885</t>
  </si>
  <si>
    <t>NĂˇplast omnifix E 10 cm x 10 m 900650</t>
  </si>
  <si>
    <t>ZD111</t>
  </si>
  <si>
    <t>NĂˇplast omnifix E 5 cm x 10 m 9006493</t>
  </si>
  <si>
    <t>ZA450</t>
  </si>
  <si>
    <t>NĂˇplast omniplast 1,25 cm x 9,1 m bal. Ăˇ 24 ks 9004520</t>
  </si>
  <si>
    <t>ZD104</t>
  </si>
  <si>
    <t>NĂˇplast omniplast 10,0 cm x 10,0 m 9004472 (900535)</t>
  </si>
  <si>
    <t>ZA318</t>
  </si>
  <si>
    <t>NĂˇplast transpore 1,25 cm x 9,14 m 1527-0</t>
  </si>
  <si>
    <t>ZB084</t>
  </si>
  <si>
    <t>NĂˇplast transpore 2,50 cm x 9,14 m 1527-1 - nahrazeno ZQ117</t>
  </si>
  <si>
    <t>ZA511</t>
  </si>
  <si>
    <t>Obinadlo elastickĂ© coban 7,5 cm x 4,5 m bal. Ăˇ 24 ks 1583</t>
  </si>
  <si>
    <t>ZN476</t>
  </si>
  <si>
    <t>Obinadlo elastickĂ© universal 15 cm x 5 m 1323100315</t>
  </si>
  <si>
    <t>ZL996</t>
  </si>
  <si>
    <t>Obinadlo hyrofilnĂ­ sterilnĂ­  8 cm x 5 m  004310182</t>
  </si>
  <si>
    <t>ZL997</t>
  </si>
  <si>
    <t>Obinadlo hyrofilnĂ­ sterilnĂ­ 10 cm x 5 m  004310174</t>
  </si>
  <si>
    <t>ZA314</t>
  </si>
  <si>
    <t>Obinadlo idealast-haft 8 cm x   4 m 9311113</t>
  </si>
  <si>
    <t>ZQ114</t>
  </si>
  <si>
    <t>Steh nĂˇplasĹĄovĂ˝ pevnĂ˝ Pharmastrip 4 mm x 76mm 1 obĂˇlka Ăˇ 8 stehĹŻ bal. Ăˇ 100 obĂˇlek (nĂˇhrada za steri-strip) P-PHST476</t>
  </si>
  <si>
    <t>ZB844</t>
  </si>
  <si>
    <t>Ĺ krtidlo Esmarch - pryĹľovĂ© obinadlo 60 x 1250 KVS 06125</t>
  </si>
  <si>
    <t>ZA728</t>
  </si>
  <si>
    <t>Lopatka ĂşstnĂ­ dĹ™evÄ›nĂˇ lĂ©kaĹ™skĂˇ nesterilnĂ­ bal. Ăˇ 100 ks 1320100655</t>
  </si>
  <si>
    <t>ZQ140</t>
  </si>
  <si>
    <t>NĹŻĹľky oÄŤnĂ­ rovnĂ© 115 mm TK-AK 432-11</t>
  </si>
  <si>
    <t>ZN947</t>
  </si>
  <si>
    <t>NĹŻĹľky pĹ™evazovĂ© lister 180 mm lomenĂ© PL827-106</t>
  </si>
  <si>
    <t>ZF912</t>
  </si>
  <si>
    <t>Pinzeta chirurgickĂˇ rovnĂˇ 1 x 2 zuby jemnĂˇ 145 mm B397114920027</t>
  </si>
  <si>
    <t>ZR471</t>
  </si>
  <si>
    <t>Skalpel jednorĂˇzovĂ˝ prazisa sterilnĂ­ vel. ÄŤepelky 11 bal. Ăˇ 10 ks 11.000.00.511</t>
  </si>
  <si>
    <t>ZR396</t>
  </si>
  <si>
    <t>StĹ™Ă­kaÄŤka injekÄŤnĂ­ 2-dĂ­lnĂˇ 5 ml L DISCARDIT LE 309050</t>
  </si>
  <si>
    <t>ZI949</t>
  </si>
  <si>
    <t>TeplomÄ›r digitĂˇlnĂ­ TOP4 s pevnĂ˝m hrotem P03283</t>
  </si>
  <si>
    <t>ZN126</t>
  </si>
  <si>
    <t>Rukavice operaÄŤnĂ­ latex bez pudru sterilnĂ­  PF ansell gammex vel. 7,0 330048070</t>
  </si>
  <si>
    <t>ZK477</t>
  </si>
  <si>
    <t>Rukavice operaÄŤnĂ­ latex s pudrem sterilnĂ­ ansell, vasco surgical powderet vel. 8 6035542 (303506EU)</t>
  </si>
  <si>
    <t>Rukavice vyĹˇetĹ™ovacĂ­ nitril nesterilnĂ­ basic bez pudru modrĂ© XL bal. Ăˇ 170 ks 44753</t>
  </si>
  <si>
    <t>ZT089</t>
  </si>
  <si>
    <t>Rukavice vyĹˇetĹ™ovacĂ­ nitril nesterilnĂ­ nepudrovanĂ© modrĂ© M bal. Ăˇ 100 ks 1323806536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</si>
  <si>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</si>
  <si>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</si>
  <si>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</si>
  <si>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</si>
  <si>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</si>
  <si>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</si>
  <si>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</si>
  <si>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</si>
  <si>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</si>
  <si>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</si>
  <si>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</si>
  <si>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</si>
  <si>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</si>
  <si>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</si>
  <si>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</si>
  <si>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</si>
  <si>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</si>
  <si>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</si>
  <si>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</si>
  <si>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</si>
  <si>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</si>
  <si>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ergoterapeuti</t>
  </si>
  <si>
    <t>fyzioterapeuti</t>
  </si>
  <si>
    <t>ošetřovatelé</t>
  </si>
  <si>
    <t>maséři</t>
  </si>
  <si>
    <t>sanitáři</t>
  </si>
  <si>
    <t>THP</t>
  </si>
  <si>
    <t>Specializovaná ambulantní péče</t>
  </si>
  <si>
    <t>201 - Pracoviště fyziatrie a rehabilitačního lékařství</t>
  </si>
  <si>
    <t>209 - Pracoviště neurologie</t>
  </si>
  <si>
    <t>902 - Samostatné pracoviště fyzioterapeutů</t>
  </si>
  <si>
    <t>917 - Samostatné pracoviště ergoterapeutů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</si>
  <si>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</si>
  <si>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</si>
  <si>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</si>
  <si>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</si>
  <si>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</si>
  <si>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Balogová Slavěna</t>
  </si>
  <si>
    <t>Baránková Andrea</t>
  </si>
  <si>
    <t>Bartejs Libor</t>
  </si>
  <si>
    <t>Bastlová Petra</t>
  </si>
  <si>
    <t>Bělohlávek Josef</t>
  </si>
  <si>
    <t>Beráková Helena</t>
  </si>
  <si>
    <t>Boriková Alena</t>
  </si>
  <si>
    <t>Cagašová Jana</t>
  </si>
  <si>
    <t>Calabová Naděžda</t>
  </si>
  <si>
    <t>Coufalová Hana</t>
  </si>
  <si>
    <t>Doleželová Jana</t>
  </si>
  <si>
    <t>Dostálová Ivana</t>
  </si>
  <si>
    <t>Dupalová Barbora</t>
  </si>
  <si>
    <t>Eyerová Alena</t>
  </si>
  <si>
    <t>Greplová Eva</t>
  </si>
  <si>
    <t>Grufíková Petra</t>
  </si>
  <si>
    <t>Halfarová Šárka</t>
  </si>
  <si>
    <t>Hubálková Lucie</t>
  </si>
  <si>
    <t>Jančíková Věra</t>
  </si>
  <si>
    <t>Janečková Božena</t>
  </si>
  <si>
    <t>Jiráčková Martina</t>
  </si>
  <si>
    <t>Jirásko Klára</t>
  </si>
  <si>
    <t>Kalabusová Jana</t>
  </si>
  <si>
    <t>Klevarová Kamila</t>
  </si>
  <si>
    <t>Kohoutová Zuzana</t>
  </si>
  <si>
    <t>Kolářová Barbora</t>
  </si>
  <si>
    <t>Kopová Jana</t>
  </si>
  <si>
    <t>Koubek Filip</t>
  </si>
  <si>
    <t>Křivová Jana</t>
  </si>
  <si>
    <t>Křížová Alexandra</t>
  </si>
  <si>
    <t>Kuchařová Lucie</t>
  </si>
  <si>
    <t>Kvapilová Jitka</t>
  </si>
  <si>
    <t>Lerchová Iveta</t>
  </si>
  <si>
    <t>Měrková Hana</t>
  </si>
  <si>
    <t>Nerušilová Pavlína</t>
  </si>
  <si>
    <t>Ondráčková Hana</t>
  </si>
  <si>
    <t>Pelánová Petra</t>
  </si>
  <si>
    <t>Procházková Kateřina</t>
  </si>
  <si>
    <t>Pudilová Veronika</t>
  </si>
  <si>
    <t>Ripplová Dana</t>
  </si>
  <si>
    <t>Rysnarová Dana</t>
  </si>
  <si>
    <t>Skácelová Karla</t>
  </si>
  <si>
    <t>Skalická Alena</t>
  </si>
  <si>
    <t>Skřipská Alena</t>
  </si>
  <si>
    <t>Skřivánková Ivana</t>
  </si>
  <si>
    <t>Smékalová Jana</t>
  </si>
  <si>
    <t>Spisar Luboš</t>
  </si>
  <si>
    <t>Spurná Lucie</t>
  </si>
  <si>
    <t>Srovnalová Ivona</t>
  </si>
  <si>
    <t>Stacho Jiří</t>
  </si>
  <si>
    <t>Tomsa Marek</t>
  </si>
  <si>
    <t>Urban Ondřej</t>
  </si>
  <si>
    <t>Vacková Marta</t>
  </si>
  <si>
    <t>Vajčnerová Hana</t>
  </si>
  <si>
    <t>Wolfová Kateřina</t>
  </si>
  <si>
    <t>Zálešáková Veronika</t>
  </si>
  <si>
    <t>Zapletalová Beata</t>
  </si>
  <si>
    <t>Zbořilová Lada</t>
  </si>
  <si>
    <t>Zimmermann Daniel</t>
  </si>
  <si>
    <t>Zdravotní výkony vykázané na pracovišti v rámci ambulantní péče dle lékařů *</t>
  </si>
  <si>
    <t>917</t>
  </si>
  <si>
    <t>V</t>
  </si>
  <si>
    <t>21621</t>
  </si>
  <si>
    <t>INDIVIDUÁLNÍ ERGOTERAPIE ZÁKLADNÍ</t>
  </si>
  <si>
    <t>21613</t>
  </si>
  <si>
    <t>VYŠETŘENÍ ERGOTERAPEUTEM KONTROLNÍ</t>
  </si>
  <si>
    <t>21611</t>
  </si>
  <si>
    <t>VYŠETŘENÍ ERGOTERAPEUTEM PŘI ZAHÁJENÍ ERGOTERAPIE</t>
  </si>
  <si>
    <t>21625</t>
  </si>
  <si>
    <t>NÁCVIK VŠEDNÍCH DENNÍCH ČINNOSTÍ - ADL</t>
  </si>
  <si>
    <t>21622</t>
  </si>
  <si>
    <t>ERGOTERAPEUTICKÉ METODY NA NEUROFYZIOLOGICKÉM PODK</t>
  </si>
  <si>
    <t>21631</t>
  </si>
  <si>
    <t>CÍLENÁ ERGOTERAPIE RUKY</t>
  </si>
  <si>
    <t>06</t>
  </si>
  <si>
    <t>201</t>
  </si>
  <si>
    <t>1</t>
  </si>
  <si>
    <t>0000502</t>
  </si>
  <si>
    <t>MESOCAIN 1%</t>
  </si>
  <si>
    <t>0002439</t>
  </si>
  <si>
    <t>0040536</t>
  </si>
  <si>
    <t>0054539</t>
  </si>
  <si>
    <t>0090044</t>
  </si>
  <si>
    <t>0192143</t>
  </si>
  <si>
    <t>0225891</t>
  </si>
  <si>
    <t>09216</t>
  </si>
  <si>
    <t>INJEKCE DO MĚKKÝCH TKÁNÍ NEBO INTRADERMÁLNÍ PUPENY</t>
  </si>
  <si>
    <t>09241</t>
  </si>
  <si>
    <t>OŠETŘENÍ A PŘEVAZ RÁNY, KOŽNÍCH A PODKOŽNÍCH AFEKC</t>
  </si>
  <si>
    <t>09511</t>
  </si>
  <si>
    <t>MINIMÁLNÍ KONTAKT LÉKAŘE S PACIENTEM</t>
  </si>
  <si>
    <t>21510</t>
  </si>
  <si>
    <t>MĚKKÉ A MOBILIZAČNÍ TECHNIKY</t>
  </si>
  <si>
    <t>21520</t>
  </si>
  <si>
    <t>MOBILIZACE PÁTEŘE NEBO KLOUBU - S NÁRAZEM</t>
  </si>
  <si>
    <t>21715</t>
  </si>
  <si>
    <t>REEDUKACE POHYBOVÝCH SCHÉMAT A NÁVYKŮ A JEJICH KOR</t>
  </si>
  <si>
    <t>67129</t>
  </si>
  <si>
    <t>ODBORNÉ VYŠETŘENÍ STATOVEKTOGRAFICKÉ VE VZTAHU K O</t>
  </si>
  <si>
    <t>09543</t>
  </si>
  <si>
    <t>Signalni kod</t>
  </si>
  <si>
    <t>09555</t>
  </si>
  <si>
    <t>OŠETŘENÍ DÍTĚTE DO 6 LET</t>
  </si>
  <si>
    <t>09233</t>
  </si>
  <si>
    <t>INJEKČNÍ OKRSKOVÁ ANESTÉZIE</t>
  </si>
  <si>
    <t>09215</t>
  </si>
  <si>
    <t>INJEKCE I. M., S. C., I. D.</t>
  </si>
  <si>
    <t>09223</t>
  </si>
  <si>
    <t>INTRAVENÓZNÍ INFÚZE U DOSPĚLÉHO NEBO DÍTĚTE NAD 10</t>
  </si>
  <si>
    <t>09513</t>
  </si>
  <si>
    <t>TELEFONICKÁ KONZULTACE OŠETŘUJÍCÍHO LÉKAŘE PACIENT</t>
  </si>
  <si>
    <t>21022</t>
  </si>
  <si>
    <t>CÍLENÉ VYŠETŘENÍ REHABILITAČNÍM LÉKAŘEM</t>
  </si>
  <si>
    <t>21023</t>
  </si>
  <si>
    <t>KONTROLNÍ VYŠETŘENÍ REHABILITAČNÍM LÉKAŘEM</t>
  </si>
  <si>
    <t>66811</t>
  </si>
  <si>
    <t>INJEKCE DO BURZY, GANGLIA, POCHVY ŠLACHOVÉ</t>
  </si>
  <si>
    <t>21711</t>
  </si>
  <si>
    <t>ŠKOLA ZAD - PREVENCE RECIDIV VERTEBROGENNÍCH ONEMO</t>
  </si>
  <si>
    <t>209</t>
  </si>
  <si>
    <t>29210</t>
  </si>
  <si>
    <t>EMG VYŠETŘENÍ RYCHLOSTI VEDENÍ NERVEM</t>
  </si>
  <si>
    <t>29220</t>
  </si>
  <si>
    <t>EMG VYŠETŘENÍ REFLEXŮ, NERVOSVALOVÉHO PŘENOSU A TE</t>
  </si>
  <si>
    <t>29230</t>
  </si>
  <si>
    <t>EMG VYŠETŘENÍ 1 SVALU JEHLOVOU ELEKTRODOU</t>
  </si>
  <si>
    <t>11</t>
  </si>
  <si>
    <t>902</t>
  </si>
  <si>
    <t>21019</t>
  </si>
  <si>
    <t>POLYEMG. VYŠETŘENÍ</t>
  </si>
  <si>
    <t>21115</t>
  </si>
  <si>
    <t>FYZIKÁLNÍ TERAPIE III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</si>
  <si>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</si>
  <si>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</si>
  <si>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</si>
  <si>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</si>
  <si>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</si>
  <si>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INDIVIDUÁLNÍ KINEZIOTERAPIE II. / DO 31. 12. 2018 </t>
  </si>
  <si>
    <t>21315</t>
  </si>
  <si>
    <t>VODOLÉČBA II</t>
  </si>
  <si>
    <t>21415</t>
  </si>
  <si>
    <t>MOBILIZACE PÁTEŘE A PERIFERNÍCH KLOUBŮ</t>
  </si>
  <si>
    <t>21221</t>
  </si>
  <si>
    <t>INDIVIDUÁLNÍ KINEZIOTERAPIE I. / do 31. 12. 2018 L</t>
  </si>
  <si>
    <t>21717</t>
  </si>
  <si>
    <t>INDIVIDUÁLNÍ LTV - NÁCVIK LOKOMOCE A MOBILITY</t>
  </si>
  <si>
    <t>21001</t>
  </si>
  <si>
    <t>KOMPLEXNÍ KINEZIOLOGICKÉ VYŠETŘENÍ</t>
  </si>
  <si>
    <t>21413</t>
  </si>
  <si>
    <t>TECHNIKY MĚKKÝCH TKÁNÍ</t>
  </si>
  <si>
    <t>21211</t>
  </si>
  <si>
    <t>LÉČEBNÁ TĚLESNÁ VÝCHOVA SKUPINOVÁ TYP I., 3 - 5 LÉ</t>
  </si>
  <si>
    <t>21003</t>
  </si>
  <si>
    <t>KONTROLNÍ KINEZIOLOGICKÉ VYŠETŘENÍ</t>
  </si>
  <si>
    <t>21113</t>
  </si>
  <si>
    <t>FYZIKÁLNÍ TERAPIE II</t>
  </si>
  <si>
    <t>21713</t>
  </si>
  <si>
    <t>MASÁŽ REFLEXNÍ A VAZIVOVÁ</t>
  </si>
  <si>
    <t>21217</t>
  </si>
  <si>
    <t>LÉČEBNÁ TĚLESNÁ VÝCHOVA SKUPINOVÁ V BAZÉNU S TEPLO</t>
  </si>
  <si>
    <t>21317</t>
  </si>
  <si>
    <t>VODOLÉČBA III</t>
  </si>
  <si>
    <t>21117</t>
  </si>
  <si>
    <t>FYZIKÁLNÍ TERAPIE IV</t>
  </si>
  <si>
    <t>21213</t>
  </si>
  <si>
    <t xml:space="preserve">LÉČEBNÁ TĚLESNÁ VÝCHOVA SKUPINOVÁ TYP II., 6 - 12 </t>
  </si>
  <si>
    <t>21004</t>
  </si>
  <si>
    <t>VYŠETŘENÍ S VYUŽITÍM POSTUROGRAFU</t>
  </si>
  <si>
    <t>21020</t>
  </si>
  <si>
    <t>TERAPIE NA PŘÍSTROJÍCH S VYUŽITÍM PRINCIPU BIOLOGI</t>
  </si>
  <si>
    <t>21032</t>
  </si>
  <si>
    <t xml:space="preserve">KINEZIOTERAPIE S VYUŽITÍM ROBOTICKÉ TECHNOLOGIE - </t>
  </si>
  <si>
    <t>21030</t>
  </si>
  <si>
    <t>KINEZIOTERAPIE S VYUŽITÍM ROBOTICKÉ TECHNOLOGIE PR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</si>
  <si>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</si>
  <si>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</si>
  <si>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</si>
  <si>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</si>
  <si>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</si>
  <si>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</si>
  <si>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</si>
  <si>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</si>
  <si>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</si>
  <si>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</si>
  <si>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</si>
  <si>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</si>
  <si>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</si>
  <si>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</si>
  <si>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</si>
  <si>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</si>
  <si>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</si>
  <si>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</si>
  <si>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</si>
  <si>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</si>
  <si>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</si>
  <si>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</si>
  <si>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</si>
  <si>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</si>
  <si>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</si>
  <si>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</si>
  <si>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</si>
  <si>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</si>
  <si>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</si>
  <si>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</si>
  <si>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</si>
  <si>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</si>
  <si>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</si>
  <si>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</si>
  <si>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</si>
  <si>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21021</t>
  </si>
  <si>
    <t>KOMPLEXNÍ VYŠETŘENÍ REHABILITAČNÍM LÉKAŘEM</t>
  </si>
  <si>
    <t>12</t>
  </si>
  <si>
    <t>13</t>
  </si>
  <si>
    <t>16</t>
  </si>
  <si>
    <t>17</t>
  </si>
  <si>
    <t>18</t>
  </si>
  <si>
    <t>20</t>
  </si>
  <si>
    <t>21</t>
  </si>
  <si>
    <t>25</t>
  </si>
  <si>
    <t>2F1</t>
  </si>
  <si>
    <t>2</t>
  </si>
  <si>
    <t>0007917</t>
  </si>
  <si>
    <t>Erytrocyty bez buffy coatu</t>
  </si>
  <si>
    <t>0007955</t>
  </si>
  <si>
    <t>Erytrocyty deleukotizované</t>
  </si>
  <si>
    <t>0407942</t>
  </si>
  <si>
    <t>Příplatek za ozáření</t>
  </si>
  <si>
    <t>00601</t>
  </si>
  <si>
    <t>OD TYPU 01 - PRO NEMOCNICE TYPU 3, (KATEGORIE 6)</t>
  </si>
  <si>
    <t>09227</t>
  </si>
  <si>
    <t>I. V. APLIKACE KRVE NEBO KREVNÍCH DERIVÁTŮ</t>
  </si>
  <si>
    <t>21530</t>
  </si>
  <si>
    <t>STANOVENÍ DLOUHODOBÉHO REHABILITAČNÍHO PLÁNU NA ZÁ</t>
  </si>
  <si>
    <t>00880</t>
  </si>
  <si>
    <t>ROZLIŠENÍ VYKÁZANÉ HOSPITALIZACE JAKO: = NOVÁ HOSP</t>
  </si>
  <si>
    <t>00881</t>
  </si>
  <si>
    <t>ROZLIŠENÍ VYKÁZANÉ HOSPITALIZACE JAKO: = POKRAČOVÁ</t>
  </si>
  <si>
    <t>90922</t>
  </si>
  <si>
    <t>(DRG) LŮŽKOVÁ REHABILITAČNÍ PÉČE 14-20 DNÍ</t>
  </si>
  <si>
    <t>90921</t>
  </si>
  <si>
    <t>(DRG) LŮŽKOVÁ REHABILITAČNÍ PÉČE 5-13 DNÍ</t>
  </si>
  <si>
    <t>62710</t>
  </si>
  <si>
    <t>SÍŤOVÁNÍ (MESHOVÁNÍ) ŠTĚPU DO ROZSAHU 5 % Z POVRCH</t>
  </si>
  <si>
    <t>62410</t>
  </si>
  <si>
    <t>ŠTĚP PŘI POPÁLENÍ - DLAŇ, DORSUM RUKY, NOHY NEBO D</t>
  </si>
  <si>
    <t>00698</t>
  </si>
  <si>
    <t>OD TYPU 98 - PRO NEMOCNICE TYPU 3, (KATEGORIE 6) -</t>
  </si>
  <si>
    <t>62610</t>
  </si>
  <si>
    <t>ODBĚR DERMOEPIDERMÁLNÍHO ŠTĚPU DO 1 % POVRCHU TĚLA</t>
  </si>
  <si>
    <t>90923</t>
  </si>
  <si>
    <t>(DRG) LŮŽKOVÁ REHABILITAČNÍ PÉČE 21-27 DNÍ</t>
  </si>
  <si>
    <t>90925</t>
  </si>
  <si>
    <t>(DRG) LŮŽKOVÁ REHABILITAČNÍ PÉČE 35-41 DNÍ</t>
  </si>
  <si>
    <t>90924</t>
  </si>
  <si>
    <t>(DRG) LŮŽKOVÁ REHABILITAČNÍ PÉČE 28-34 DNÍ</t>
  </si>
  <si>
    <t>21627</t>
  </si>
  <si>
    <t>ERGOTERAPIE SKUPINOVÁ ZÁKLADNÍ</t>
  </si>
  <si>
    <t>90926</t>
  </si>
  <si>
    <t>(DRG) LŮŽKOVÁ REHABILITAČNÍ PÉČE 42-48 DNÍ</t>
  </si>
  <si>
    <t>21614</t>
  </si>
  <si>
    <t>ERGOTERAPEUTICKÉ VYŠETŘENÍ PRO NAVRŽENÍ VHODNÝCH T</t>
  </si>
  <si>
    <t>91008</t>
  </si>
  <si>
    <t>(DRG) LEHKÉ AŽ STŘEDNÍ KOGNITIVNÍ POSTIŽENÍ (RBI 4</t>
  </si>
  <si>
    <t>91006</t>
  </si>
  <si>
    <t>(DRG) LEHKÉ AŽ STŘEDNÍ MOTORICKÉ POSTIŽENÍ (ZBI 51</t>
  </si>
  <si>
    <t>91007</t>
  </si>
  <si>
    <t>(DRG) TĚŽKÉ MOTORICKÉ POSTIŽENÍ (ZBI 50 A MÉNĚ)</t>
  </si>
  <si>
    <t>91009</t>
  </si>
  <si>
    <t>(DRG) TĚŽKÉ KOGNITIVNÍ POSTIŽENÍ (RBI 40 A MÉNĚ)</t>
  </si>
  <si>
    <t>21609</t>
  </si>
  <si>
    <t>SPECIALIZOVANÉ ERGOTERAPEUTICKÉ VYŠETŘENÍ PŘI ZAHÁ</t>
  </si>
  <si>
    <t>91930</t>
  </si>
  <si>
    <t>(DRG) REHABILITACE DO 1 ROKU OD VZNIKU AKUTNÍHO ST</t>
  </si>
  <si>
    <t>91931</t>
  </si>
  <si>
    <t>(DRG) REHABILITACE VÍCE JAK 1 ROK OD VZNIKU AKUTNÍ</t>
  </si>
  <si>
    <t>21610</t>
  </si>
  <si>
    <t>SPECIALIZOVANÉ KONTROLNÍ ERGOTERAPEUTICKÉ VYŠETŘEN</t>
  </si>
  <si>
    <t>90927</t>
  </si>
  <si>
    <t>(DRG) LŮŽKOVÁ REHABILITAČNÍ PÉČE 49-55 DNÍ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</si>
  <si>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</si>
  <si>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</si>
  <si>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</si>
  <si>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</si>
  <si>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</si>
  <si>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</si>
  <si>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00090</t>
  </si>
  <si>
    <t>A</t>
  </si>
  <si>
    <t xml:space="preserve">DLOUHODOBÁ MECHANICKÁ VENTILACE &gt; 1008 HODIN (43-75 DNÍ)                                            </t>
  </si>
  <si>
    <t>01341</t>
  </si>
  <si>
    <t xml:space="preserve">CÉVNÍ MOZKOVÁ PŘÍHODA S INFARKTEM BEZ CC                                                            </t>
  </si>
  <si>
    <t>23011</t>
  </si>
  <si>
    <t xml:space="preserve">OPERAČNÍ VÝKON S DIAGNÓZOU JINÉHO KONTAKTU SE ZDRAVOTNICKÝMI                                        </t>
  </si>
  <si>
    <t>23012</t>
  </si>
  <si>
    <t>23013</t>
  </si>
  <si>
    <t>23301</t>
  </si>
  <si>
    <t xml:space="preserve">REHABILITACE BEZ CC                                                                                 </t>
  </si>
  <si>
    <t>23302</t>
  </si>
  <si>
    <t xml:space="preserve">REHABILITACE S CC                                                                                   </t>
  </si>
  <si>
    <t>23303</t>
  </si>
  <si>
    <t xml:space="preserve">REHABILITACE S MCC                                                                                  </t>
  </si>
  <si>
    <t>23330</t>
  </si>
  <si>
    <t xml:space="preserve">REHABILITACE &gt; 55 DNÍ                                                                               </t>
  </si>
  <si>
    <t>23340</t>
  </si>
  <si>
    <t xml:space="preserve">REHABILITACE 49-55 DNÍ                                                                              </t>
  </si>
  <si>
    <t>23352</t>
  </si>
  <si>
    <t xml:space="preserve">REHABILITACE 42-48 DNÍ S CC                                                                         </t>
  </si>
  <si>
    <t>23353</t>
  </si>
  <si>
    <t xml:space="preserve">REHABILITACE 42-48 DNÍ S MCC                                                                        </t>
  </si>
  <si>
    <t>23361</t>
  </si>
  <si>
    <t xml:space="preserve">REHABILITACE 35-41 DNÍ BEZ CC                                                                       </t>
  </si>
  <si>
    <t>23362</t>
  </si>
  <si>
    <t xml:space="preserve">REHABILITACE 35-41 DNÍ S CC                                                                         </t>
  </si>
  <si>
    <t>23363</t>
  </si>
  <si>
    <t xml:space="preserve">REHABILITACE 35-41 DNÍ S MCC                                                                        </t>
  </si>
  <si>
    <t>23371</t>
  </si>
  <si>
    <t xml:space="preserve">REHABILITACE 28-34 DNÍ BEZ CC                                                                       </t>
  </si>
  <si>
    <t>23372</t>
  </si>
  <si>
    <t xml:space="preserve">REHABILITACE 28-34 DNÍ S CC                                                                         </t>
  </si>
  <si>
    <t>23373</t>
  </si>
  <si>
    <t xml:space="preserve">REHABILITACE 28-34 DNÍ S MCC                                                                        </t>
  </si>
  <si>
    <t>23381</t>
  </si>
  <si>
    <t xml:space="preserve">REHABILITACE 21-27 DNÍ BEZ CC                                                                       </t>
  </si>
  <si>
    <t>23382</t>
  </si>
  <si>
    <t xml:space="preserve">REHABILITACE 21-27 DNÍ S CC                                                                         </t>
  </si>
  <si>
    <t>23383</t>
  </si>
  <si>
    <t xml:space="preserve">REHABILITACE 21-27 DNÍ S MCC                                                                        </t>
  </si>
  <si>
    <t>23391</t>
  </si>
  <si>
    <t xml:space="preserve">REHABILITACE 14-20 DNÍ BEZ CC                                                                       </t>
  </si>
  <si>
    <t>23392</t>
  </si>
  <si>
    <t xml:space="preserve">REHABILITACE 14-20 DNÍ S CC                                                                         </t>
  </si>
  <si>
    <t>23393</t>
  </si>
  <si>
    <t xml:space="preserve">REHABILITACE 14-20 DNÍ S MCC                                                                        </t>
  </si>
  <si>
    <t>23401</t>
  </si>
  <si>
    <t xml:space="preserve">REHABILITACE 5-13 DNÍ BEZ CC                                                                        </t>
  </si>
  <si>
    <t>23402</t>
  </si>
  <si>
    <t xml:space="preserve">REHABILITACE 5-13 DNÍ S CC                                                                          </t>
  </si>
  <si>
    <t>23403</t>
  </si>
  <si>
    <t xml:space="preserve">REHABILITACE 5-13 DNÍ S MCC                                                                         </t>
  </si>
  <si>
    <t>25023</t>
  </si>
  <si>
    <t xml:space="preserve">JINÉ VÝKONY PŘI MNOHOČETNÉM ZÁVAŽNÉM TRAUMATU S MCC                                                 </t>
  </si>
  <si>
    <t>25302</t>
  </si>
  <si>
    <t xml:space="preserve">DIAGNÓZY TÝKAJÍCÍ SE HLAVY, HRUDNÍKU A DOLNÍCH KONČETIN PŘI M                                       </t>
  </si>
  <si>
    <t>25303</t>
  </si>
  <si>
    <t>25312</t>
  </si>
  <si>
    <t xml:space="preserve">JINÉ DIAGNÓZY MNOHOČETNÉHO ZÁVAŽNÉHO TRAUMATU S CC                                                  </t>
  </si>
  <si>
    <t>25313</t>
  </si>
  <si>
    <t xml:space="preserve">JINÉ DIAGNÓZY MNOHOČETNÉHO ZÁVAŽNÉHO TRAUMATU S MCC                                                 </t>
  </si>
  <si>
    <t>Porovnání jednotlivých IR DRG skupin</t>
  </si>
  <si>
    <t>22 - KNM: Klinika nukleární medicíny</t>
  </si>
  <si>
    <t>28 - GEN: Ústav lékařské genetiky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</si>
  <si>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</si>
  <si>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</si>
  <si>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</si>
  <si>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</si>
  <si>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</si>
  <si>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</si>
  <si>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</si>
  <si>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809</t>
  </si>
  <si>
    <t>89169</t>
  </si>
  <si>
    <t>CYSTOURETROGRAFIE</t>
  </si>
  <si>
    <t>22</t>
  </si>
  <si>
    <t>407</t>
  </si>
  <si>
    <t>0093626</t>
  </si>
  <si>
    <t>ULTRAVIST 370</t>
  </si>
  <si>
    <t>0002073</t>
  </si>
  <si>
    <t>99mTc-oxidronát disodný inj.</t>
  </si>
  <si>
    <t>0002087</t>
  </si>
  <si>
    <t>18F-FDG</t>
  </si>
  <si>
    <t>0002095</t>
  </si>
  <si>
    <t>99mTc-nanokoloid alb.inj.</t>
  </si>
  <si>
    <t>47263</t>
  </si>
  <si>
    <t>RADIONUKLIDOVÁ LYMFOGRAFIE</t>
  </si>
  <si>
    <t>47269</t>
  </si>
  <si>
    <t>TOMOGRAFICKÁ SCINTIGRAFIE - SPECT</t>
  </si>
  <si>
    <t>47355</t>
  </si>
  <si>
    <t>HYBRIDNÍ VÝPOČETNÍ A POZITRONOVÁ EMISNÍ TOMOGRAFIE</t>
  </si>
  <si>
    <t>47241</t>
  </si>
  <si>
    <t>SCINTIGRAFIE SKELETU</t>
  </si>
  <si>
    <t>28</t>
  </si>
  <si>
    <t>816</t>
  </si>
  <si>
    <t>94225</t>
  </si>
  <si>
    <t>IZOLACE A BANKING LIDSKÝCH NUKLEOVÝCH KYSELIN (DNA</t>
  </si>
  <si>
    <t>94947</t>
  </si>
  <si>
    <t>(VZP) FAKTOR II 20210G&gt;A</t>
  </si>
  <si>
    <t>94946</t>
  </si>
  <si>
    <t>(VZP) DEF. FAKTORU V (LEIDEN)</t>
  </si>
  <si>
    <t>94954</t>
  </si>
  <si>
    <t>(VZP) INHIBITOR AKTIVÁTORU PLAZMINOGENU (PAI-1)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</si>
  <si>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</si>
  <si>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</si>
  <si>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</si>
  <si>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</si>
  <si>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</si>
  <si>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</si>
  <si>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</si>
  <si>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</si>
  <si>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</si>
  <si>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</si>
  <si>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</si>
  <si>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</si>
  <si>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</si>
  <si>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</si>
  <si>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</si>
  <si>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</si>
  <si>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</si>
  <si>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</si>
  <si>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</si>
  <si>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</si>
  <si>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</si>
  <si>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</si>
  <si>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</si>
  <si>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96857</t>
  </si>
  <si>
    <t>STANOVENÍ POČTU RETIKULOCYTŮ NA AUTOMATICKÉM ANALY</t>
  </si>
  <si>
    <t>96131</t>
  </si>
  <si>
    <t>FAKTOR XIII - PODJEDNOTKA S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</si>
  <si>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</si>
  <si>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</si>
  <si>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</si>
  <si>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</si>
  <si>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</si>
  <si>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</si>
  <si>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</si>
  <si>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</si>
  <si>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</si>
  <si>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</si>
  <si>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</si>
  <si>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</si>
  <si>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</si>
  <si>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</si>
  <si>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</si>
  <si>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</si>
  <si>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</si>
  <si>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</si>
  <si>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</si>
  <si>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</si>
  <si>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</si>
  <si>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</si>
  <si>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</si>
  <si>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</si>
  <si>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</si>
  <si>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</si>
  <si>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</si>
  <si>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</si>
  <si>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</si>
  <si>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</si>
  <si>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96629</t>
  </si>
  <si>
    <t xml:space="preserve">VON WILLEBRANDOVŮV FAKTOR - RISTOCETIN KOFAKTOR - </t>
  </si>
  <si>
    <t>96885</t>
  </si>
  <si>
    <t>MOLEKULÁRNÍ MARKERY AKTIVACE HEMOSTÁZY</t>
  </si>
  <si>
    <t>96143</t>
  </si>
  <si>
    <t>T - PA AG</t>
  </si>
  <si>
    <t>96149</t>
  </si>
  <si>
    <t>PAI  ANTIGEN</t>
  </si>
  <si>
    <t>96877</t>
  </si>
  <si>
    <t>DRVVT - KOREKCE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</si>
  <si>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</si>
  <si>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</si>
  <si>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</si>
  <si>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</si>
  <si>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</si>
  <si>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</si>
  <si>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</si>
  <si>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</si>
  <si>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</si>
  <si>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</si>
  <si>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</si>
  <si>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</si>
  <si>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</si>
  <si>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</si>
  <si>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</si>
  <si>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</si>
  <si>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</si>
  <si>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</si>
  <si>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</si>
  <si>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</si>
  <si>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</si>
  <si>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</si>
  <si>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</si>
  <si>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</si>
  <si>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</si>
  <si>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</si>
  <si>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</si>
  <si>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</si>
  <si>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81461</t>
  </si>
  <si>
    <t>HOMOCYSTEIN CELKOVÝ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</si>
  <si>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</si>
  <si>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</si>
  <si>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</si>
  <si>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</si>
  <si>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</si>
  <si>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</si>
  <si>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</si>
  <si>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</si>
  <si>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</si>
  <si>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</si>
  <si>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</si>
  <si>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</si>
  <si>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</si>
  <si>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</si>
  <si>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</si>
  <si>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</si>
  <si>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91141</t>
  </si>
  <si>
    <t>STANOVENÍ CERULOPLASMINU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</si>
  <si>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</si>
  <si>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</si>
  <si>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</si>
  <si>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</si>
  <si>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</si>
  <si>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</si>
  <si>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93151</t>
  </si>
  <si>
    <t>FERRITIN</t>
  </si>
  <si>
    <t>93167</t>
  </si>
  <si>
    <t>NEURON - SPECIFICKÁ ENOLÁZA (NSE)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</si>
  <si>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</si>
  <si>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</si>
  <si>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</si>
  <si>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</si>
  <si>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</si>
  <si>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</si>
  <si>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</si>
  <si>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</si>
  <si>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</si>
  <si>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</si>
  <si>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</si>
  <si>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</si>
  <si>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</si>
  <si>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</si>
  <si>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</si>
  <si>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</si>
  <si>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</si>
  <si>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</si>
  <si>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</si>
  <si>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</si>
  <si>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</si>
  <si>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</si>
  <si>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</si>
  <si>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</si>
  <si>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</si>
  <si>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</si>
  <si>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</si>
  <si>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</si>
  <si>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</si>
  <si>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</si>
  <si>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</si>
  <si>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</si>
  <si>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</si>
  <si>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</si>
  <si>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</si>
  <si>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</si>
  <si>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</si>
  <si>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</si>
  <si>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</si>
  <si>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</si>
  <si>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</si>
  <si>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</si>
  <si>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</si>
  <si>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</si>
  <si>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</si>
  <si>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</si>
  <si>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</si>
  <si>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</si>
  <si>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</si>
  <si>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</si>
  <si>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</si>
  <si>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</si>
  <si>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</si>
  <si>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</si>
  <si>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</si>
  <si>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</si>
  <si>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</si>
  <si>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</si>
  <si>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</si>
  <si>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</si>
  <si>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</si>
  <si>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</si>
  <si>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81269</t>
  </si>
  <si>
    <t>ANGIOTENSIN KONVERTUJÍCÍ ENZYM V SÉRU (ACE)</t>
  </si>
  <si>
    <t>93235</t>
  </si>
  <si>
    <t>AUTOPROTILÁTKY PROTI RECEPTORŮM (hTSH)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</si>
  <si>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</si>
  <si>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</si>
  <si>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</si>
  <si>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</si>
  <si>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</si>
  <si>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</si>
  <si>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</si>
  <si>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</si>
  <si>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</si>
  <si>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</si>
  <si>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</si>
  <si>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</si>
  <si>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</si>
  <si>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</si>
  <si>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</si>
  <si>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</si>
  <si>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</si>
  <si>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</si>
  <si>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81533</t>
  </si>
  <si>
    <t>LIPÁZA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</si>
  <si>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</si>
  <si>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</si>
  <si>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</si>
  <si>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</si>
  <si>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</si>
  <si>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</si>
  <si>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</si>
  <si>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</si>
  <si>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</si>
  <si>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</si>
  <si>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81665</t>
  </si>
  <si>
    <t>VYŠ. DPM - AKTIVITA LYZOSOMÁLNÍCH ENZYMŮ S NERADIO</t>
  </si>
  <si>
    <t>93193</t>
  </si>
  <si>
    <t>THYMIDINKINÁZA</t>
  </si>
  <si>
    <t>81123</t>
  </si>
  <si>
    <t>BILIRUBIN KONJUGOVANÝ STATIM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</si>
  <si>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</si>
  <si>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</si>
  <si>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</si>
  <si>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</si>
  <si>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</si>
  <si>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</si>
  <si>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</si>
  <si>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</si>
  <si>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91169</t>
  </si>
  <si>
    <t>STANOVENÍ LEHKÝCH ŘETĚZCŮ LAMBDA</t>
  </si>
  <si>
    <t>81443</t>
  </si>
  <si>
    <t>GLUKOZOVÝ TOLERANČNÍ TEST (WHO)</t>
  </si>
  <si>
    <t>93223</t>
  </si>
  <si>
    <t>NÁDOROVÉ ANTIGENY CA - TYPU</t>
  </si>
  <si>
    <t>81775</t>
  </si>
  <si>
    <t>KVANTITATIVNÍ ANALÝZA MOCE</t>
  </si>
  <si>
    <t>81753</t>
  </si>
  <si>
    <t>VYŠETŘENÍ AKTIVITY BIOTINIDÁZY V RÁMCI NOVOROZENEC</t>
  </si>
  <si>
    <t>81757</t>
  </si>
  <si>
    <t>SEMIKVANTITATIVNÍ FLUORIMETRICKÉ STANOVENÍ BIOTINI</t>
  </si>
  <si>
    <t>813</t>
  </si>
  <si>
    <t>91197</t>
  </si>
  <si>
    <t>STANOVENÍ CYTOKINU ELISA</t>
  </si>
  <si>
    <t>34</t>
  </si>
  <si>
    <t>0003134</t>
  </si>
  <si>
    <t>GADOVIST</t>
  </si>
  <si>
    <t>0065978</t>
  </si>
  <si>
    <t>DOTAREM</t>
  </si>
  <si>
    <t>0151208</t>
  </si>
  <si>
    <t>0224707</t>
  </si>
  <si>
    <t>0224716</t>
  </si>
  <si>
    <t>ULTRAVIST</t>
  </si>
  <si>
    <t>0207733</t>
  </si>
  <si>
    <t>0207745</t>
  </si>
  <si>
    <t>0224708</t>
  </si>
  <si>
    <t>3</t>
  </si>
  <si>
    <t>0075318</t>
  </si>
  <si>
    <t>JEHLA BIOPTICKÁ MN1410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</si>
  <si>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</si>
  <si>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</si>
  <si>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</si>
  <si>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</si>
  <si>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</si>
  <si>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</si>
  <si>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</si>
  <si>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</si>
  <si>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</si>
  <si>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</si>
  <si>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</si>
  <si>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</si>
  <si>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</si>
  <si>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</si>
  <si>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</si>
  <si>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</si>
  <si>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</si>
  <si>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</si>
  <si>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</si>
  <si>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</si>
  <si>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</si>
  <si>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</si>
  <si>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</si>
  <si>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</si>
  <si>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</si>
  <si>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</si>
  <si>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</si>
  <si>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</si>
  <si>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</si>
  <si>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</si>
  <si>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</si>
  <si>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</si>
  <si>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</si>
  <si>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</si>
  <si>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</si>
  <si>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</si>
  <si>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</si>
  <si>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</si>
  <si>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</si>
  <si>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</si>
  <si>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</si>
  <si>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</si>
  <si>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89121</t>
  </si>
  <si>
    <t>RTG KŘÍŽOVÉ KOSTI A SI KLOUBŮ</t>
  </si>
  <si>
    <t>89135</t>
  </si>
  <si>
    <t>RENTGENOVÉ VYŠETŘENÍ CELÉ PÁTEŘE JEDNOU EXPOZICÍ</t>
  </si>
  <si>
    <t>89141</t>
  </si>
  <si>
    <t>VYŠETŘENÍ DOLNÍCH KONČETIN VCELKU JEDNÍM RENTGENOV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</si>
  <si>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</si>
  <si>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</si>
  <si>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</si>
  <si>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</si>
  <si>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</si>
  <si>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</si>
  <si>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</si>
  <si>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</si>
  <si>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</si>
  <si>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</si>
  <si>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</si>
  <si>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</si>
  <si>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</si>
  <si>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</si>
  <si>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</si>
  <si>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</si>
  <si>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</si>
  <si>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</si>
  <si>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</si>
  <si>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</si>
  <si>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</si>
  <si>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</si>
  <si>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</si>
  <si>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</si>
  <si>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</si>
  <si>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</si>
  <si>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</si>
  <si>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</si>
  <si>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</si>
  <si>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</si>
  <si>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</si>
  <si>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</si>
  <si>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</si>
  <si>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</si>
  <si>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</si>
  <si>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</si>
  <si>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</si>
  <si>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</si>
  <si>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</si>
  <si>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</si>
  <si>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</si>
  <si>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</si>
  <si>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</si>
  <si>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</si>
  <si>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87011</t>
  </si>
  <si>
    <t>KONZULTACE NÁLEZU PATOLOGEM CÍLENÁ NA ŽÁDOST OŠETŘ</t>
  </si>
  <si>
    <t>87429</t>
  </si>
  <si>
    <t>CYTOLOGICKÉ NÁTĚRY  NECENTRIFUGOVANÉ TEKUTINY - VÍ</t>
  </si>
  <si>
    <t>87623</t>
  </si>
  <si>
    <t xml:space="preserve">KVANTITATIVNÍ POLYMERÁZOVÁ ŘETĚZOVÁ REAKCE (QPCR) 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</si>
  <si>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</si>
  <si>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</si>
  <si>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</si>
  <si>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</si>
  <si>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</si>
  <si>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</si>
  <si>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</si>
  <si>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</si>
  <si>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</si>
  <si>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</si>
  <si>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</si>
  <si>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</si>
  <si>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</si>
  <si>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</si>
  <si>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</si>
  <si>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</si>
  <si>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</si>
  <si>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</si>
  <si>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</si>
  <si>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</si>
  <si>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</si>
  <si>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</si>
  <si>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</si>
  <si>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</si>
  <si>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</si>
  <si>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</si>
  <si>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</si>
  <si>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</si>
  <si>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</si>
  <si>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</si>
  <si>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</si>
  <si>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</si>
  <si>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</si>
  <si>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</si>
  <si>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</si>
  <si>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</si>
  <si>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82233</t>
  </si>
  <si>
    <t>IDENTIFIKACE MYKOPLASMAT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</si>
  <si>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</si>
  <si>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</si>
  <si>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</si>
  <si>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</si>
  <si>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</si>
  <si>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</si>
  <si>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</si>
  <si>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</si>
  <si>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</si>
  <si>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</si>
  <si>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41</t>
  </si>
  <si>
    <t>86217</t>
  </si>
  <si>
    <t>URČOVÁNÍ HLA-B 27</t>
  </si>
  <si>
    <t>91131</t>
  </si>
  <si>
    <t>STANOVENÍ IgA</t>
  </si>
  <si>
    <t>91171</t>
  </si>
  <si>
    <t>STANOVENÍ IgG ELISA</t>
  </si>
  <si>
    <t>91211</t>
  </si>
  <si>
    <t>STANOVENÍ IGG PROTI GLIADINU/DEAMIDOVANÝM GLIADINO</t>
  </si>
  <si>
    <t>91261</t>
  </si>
  <si>
    <t>STANOVENÍ ANTI ENA Ab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</si>
  <si>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</si>
  <si>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</si>
  <si>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</si>
  <si>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</si>
  <si>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</si>
  <si>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</si>
  <si>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91487</t>
  </si>
  <si>
    <t>DETEKCE AUTOPROTILÁTEK METODOU NEPŘÍMÉ IMUNOFLUORE</t>
  </si>
  <si>
    <t>91501</t>
  </si>
  <si>
    <t>STANOVENÍ HLADIN REVMATOIDNÍHO FAKTORU (RF) NEFELO</t>
  </si>
  <si>
    <t>91567</t>
  </si>
  <si>
    <t>IMUNOANALYTICKÉ STANOVENÍ AUTOPROTILÁTEK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</si>
  <si>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</si>
  <si>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</si>
  <si>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</si>
  <si>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</si>
  <si>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</si>
  <si>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</si>
  <si>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</si>
  <si>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</si>
  <si>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</si>
  <si>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</si>
  <si>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</si>
  <si>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</si>
  <si>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</si>
  <si>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</si>
  <si>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</si>
  <si>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</si>
  <si>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91289</t>
  </si>
  <si>
    <t>STANOVENÍ REVMATOIDNÍHO FAKTORU IgA ELISA</t>
  </si>
  <si>
    <t>91489</t>
  </si>
  <si>
    <t>IMUNOANALYTICKÉ STANOVENÍ AUTOPROTILÁTEK PROTI LKM</t>
  </si>
  <si>
    <t>91199</t>
  </si>
  <si>
    <t>STANOVENÍ IGA PROTI GLIADINU/DEAMIDOVANÝM GLIADINO</t>
  </si>
  <si>
    <t>44</t>
  </si>
  <si>
    <t>94201</t>
  </si>
  <si>
    <t>(VZP) FLUORESCENČNÍ IN SITU HYBRIDIZACE LIDSKÉ DNA</t>
  </si>
  <si>
    <t>94115</t>
  </si>
  <si>
    <t>IN SITU HYBRIDIZACE LIDSKÉ DNA SE ZNAČENOU SONDOU</t>
  </si>
  <si>
    <t>99791</t>
  </si>
  <si>
    <t>(VZP) AMPLIFIKACE HER2-ISH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</si>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</sst>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86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9" fontId="33" fillId="2" borderId="2" xfId="26" applyNumberFormat="1" applyFont="1" applyFill="1" applyBorder="1" applyAlignment="1">
      <alignment horizontal="center"/>
    </xf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7" fillId="0" borderId="0" xfId="0" applyFont="1"/>
    <xf numFmtId="3" fontId="35" fillId="12" borderId="131" xfId="83" applyNumberFormat="1" applyFont="1" applyFill="1" applyBorder="1" applyAlignment="1">
      <alignment horizontal="right" vertical="top"/>
    </xf>
    <xf numFmtId="3" fontId="35" fillId="12" borderId="132" xfId="83" applyNumberFormat="1" applyFont="1" applyFill="1" applyBorder="1" applyAlignment="1">
      <alignment horizontal="right" vertical="top"/>
    </xf>
    <xf numFmtId="9" fontId="35" fillId="12" borderId="133" xfId="83" applyFont="1" applyFill="1" applyBorder="1" applyAlignment="1">
      <alignment horizontal="right" vertical="top"/>
    </xf>
    <xf numFmtId="9" fontId="35" fillId="12" borderId="134" xfId="83" applyFont="1" applyFill="1" applyBorder="1" applyAlignment="1">
      <alignment horizontal="right" vertical="top"/>
    </xf>
    <xf numFmtId="3" fontId="35" fillId="13" borderId="130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0" xfId="53" applyNumberFormat="1" applyFont="1" applyFill="1" applyBorder="1" applyAlignment="1">
      <alignment horizontal="left"/>
    </xf>
    <xf numFmtId="164" fontId="33" fillId="2" borderId="135" xfId="53" applyNumberFormat="1" applyFont="1" applyFill="1" applyBorder="1" applyAlignment="1">
      <alignment horizontal="left"/>
    </xf>
    <xf numFmtId="0" fontId="33" fillId="2" borderId="135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0" borderId="97" xfId="0" applyFont="1" applyFill="1" applyBorder="1"/>
    <xf numFmtId="0" fontId="41" fillId="2" borderId="13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36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37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38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/>
    <xf numFmtId="0" fontId="68" fillId="0" borderId="0" xfId="0" applyFont="1" applyFill="1"/>
    <xf numFmtId="0" fontId="69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38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37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39" xfId="79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80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3" xfId="0" applyFont="1" applyFill="1" applyBorder="1"/>
    <xf numFmtId="0" fontId="34" fillId="0" borderId="144" xfId="0" applyFont="1" applyFill="1" applyBorder="1"/>
    <xf numFmtId="0" fontId="34" fillId="0" borderId="144" xfId="0" applyFont="1" applyFill="1" applyBorder="1" applyAlignment="1">
      <alignment horizontal="right"/>
    </xf>
    <xf numFmtId="0" fontId="34" fillId="0" borderId="144" xfId="0" applyFont="1" applyFill="1" applyBorder="1" applyAlignment="1">
      <alignment horizontal="left"/>
    </xf>
    <xf numFmtId="164" fontId="34" fillId="0" borderId="144" xfId="0" applyNumberFormat="1" applyFont="1" applyFill="1" applyBorder="1"/>
    <xf numFmtId="165" fontId="34" fillId="0" borderId="144" xfId="0" applyNumberFormat="1" applyFont="1" applyFill="1" applyBorder="1"/>
    <xf numFmtId="9" fontId="34" fillId="0" borderId="144" xfId="0" applyNumberFormat="1" applyFont="1" applyFill="1" applyBorder="1"/>
    <xf numFmtId="9" fontId="34" fillId="0" borderId="145" xfId="0" applyNumberFormat="1" applyFont="1" applyFill="1" applyBorder="1"/>
    <xf numFmtId="0" fontId="34" fillId="0" borderId="146" xfId="0" applyFont="1" applyFill="1" applyBorder="1"/>
    <xf numFmtId="0" fontId="34" fillId="0" borderId="147" xfId="0" applyFont="1" applyFill="1" applyBorder="1"/>
    <xf numFmtId="0" fontId="34" fillId="0" borderId="147" xfId="0" applyFont="1" applyFill="1" applyBorder="1" applyAlignment="1">
      <alignment horizontal="right"/>
    </xf>
    <xf numFmtId="0" fontId="34" fillId="0" borderId="147" xfId="0" applyFont="1" applyFill="1" applyBorder="1" applyAlignment="1">
      <alignment horizontal="left"/>
    </xf>
    <xf numFmtId="164" fontId="34" fillId="0" borderId="147" xfId="0" applyNumberFormat="1" applyFont="1" applyFill="1" applyBorder="1"/>
    <xf numFmtId="165" fontId="34" fillId="0" borderId="147" xfId="0" applyNumberFormat="1" applyFont="1" applyFill="1" applyBorder="1"/>
    <xf numFmtId="9" fontId="34" fillId="0" borderId="147" xfId="0" applyNumberFormat="1" applyFont="1" applyFill="1" applyBorder="1"/>
    <xf numFmtId="9" fontId="34" fillId="0" borderId="14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44" xfId="0" applyNumberFormat="1" applyFont="1" applyFill="1" applyBorder="1"/>
    <xf numFmtId="3" fontId="34" fillId="0" borderId="145" xfId="0" applyNumberFormat="1" applyFont="1" applyFill="1" applyBorder="1"/>
    <xf numFmtId="3" fontId="34" fillId="0" borderId="147" xfId="0" applyNumberFormat="1" applyFont="1" applyFill="1" applyBorder="1"/>
    <xf numFmtId="3" fontId="34" fillId="0" borderId="148" xfId="0" applyNumberFormat="1" applyFont="1" applyFill="1" applyBorder="1"/>
    <xf numFmtId="3" fontId="34" fillId="0" borderId="150" xfId="0" applyNumberFormat="1" applyFont="1" applyFill="1" applyBorder="1"/>
    <xf numFmtId="9" fontId="34" fillId="0" borderId="150" xfId="0" applyNumberFormat="1" applyFont="1" applyFill="1" applyBorder="1"/>
    <xf numFmtId="3" fontId="34" fillId="0" borderId="151" xfId="0" applyNumberFormat="1" applyFont="1" applyFill="1" applyBorder="1"/>
    <xf numFmtId="0" fontId="41" fillId="0" borderId="27" xfId="0" applyFont="1" applyFill="1" applyBorder="1"/>
    <xf numFmtId="0" fontId="41" fillId="0" borderId="143" xfId="0" applyFont="1" applyFill="1" applyBorder="1"/>
    <xf numFmtId="0" fontId="41" fillId="0" borderId="14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44" xfId="0" applyNumberFormat="1" applyFont="1" applyFill="1" applyBorder="1" applyAlignment="1">
      <alignment horizontal="right"/>
    </xf>
    <xf numFmtId="164" fontId="34" fillId="0" borderId="147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169" fontId="0" fillId="0" borderId="147" xfId="0" applyNumberFormat="1" applyBorder="1"/>
    <xf numFmtId="9" fontId="0" fillId="0" borderId="147" xfId="0" applyNumberFormat="1" applyBorder="1"/>
    <xf numFmtId="9" fontId="0" fillId="0" borderId="148" xfId="0" applyNumberFormat="1" applyBorder="1"/>
    <xf numFmtId="0" fontId="66" fillId="0" borderId="143" xfId="0" applyFont="1" applyBorder="1" applyAlignment="1">
      <alignment horizontal="left" indent="1"/>
    </xf>
    <xf numFmtId="0" fontId="66" fillId="0" borderId="146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44" xfId="0" applyNumberFormat="1" applyFont="1" applyFill="1" applyBorder="1"/>
    <xf numFmtId="169" fontId="34" fillId="0" borderId="145" xfId="0" applyNumberFormat="1" applyFont="1" applyFill="1" applyBorder="1"/>
    <xf numFmtId="169" fontId="34" fillId="0" borderId="147" xfId="0" applyNumberFormat="1" applyFont="1" applyFill="1" applyBorder="1"/>
    <xf numFmtId="169" fontId="34" fillId="0" borderId="148" xfId="0" applyNumberFormat="1" applyFont="1" applyFill="1" applyBorder="1"/>
    <xf numFmtId="0" fontId="41" fillId="0" borderId="14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70" fillId="0" borderId="153" xfId="0" applyNumberFormat="1" applyFont="1" applyBorder="1"/>
    <xf numFmtId="166" fontId="70" fillId="0" borderId="153" xfId="0" applyNumberFormat="1" applyFont="1" applyBorder="1"/>
    <xf numFmtId="166" fontId="70" fillId="0" borderId="154" xfId="0" applyNumberFormat="1" applyFont="1" applyBorder="1"/>
    <xf numFmtId="166" fontId="5" fillId="0" borderId="153" xfId="0" applyNumberFormat="1" applyFont="1" applyBorder="1" applyAlignment="1">
      <alignment horizontal="right"/>
    </xf>
    <xf numFmtId="166" fontId="5" fillId="0" borderId="154" xfId="0" applyNumberFormat="1" applyFont="1" applyBorder="1" applyAlignment="1">
      <alignment horizontal="right"/>
    </xf>
    <xf numFmtId="3" fontId="5" fillId="0" borderId="153" xfId="0" applyNumberFormat="1" applyFont="1" applyBorder="1" applyAlignment="1">
      <alignment horizontal="right"/>
    </xf>
    <xf numFmtId="177" fontId="5" fillId="0" borderId="153" xfId="0" applyNumberFormat="1" applyFont="1" applyBorder="1" applyAlignment="1">
      <alignment horizontal="right"/>
    </xf>
    <xf numFmtId="4" fontId="5" fillId="0" borderId="153" xfId="0" applyNumberFormat="1" applyFont="1" applyBorder="1" applyAlignment="1">
      <alignment horizontal="right"/>
    </xf>
    <xf numFmtId="3" fontId="5" fillId="0" borderId="153" xfId="0" applyNumberFormat="1" applyFont="1" applyBorder="1"/>
    <xf numFmtId="3" fontId="70" fillId="0" borderId="153" xfId="0" applyNumberFormat="1" applyFont="1" applyBorder="1" applyAlignment="1">
      <alignment horizontal="right"/>
    </xf>
    <xf numFmtId="166" fontId="70" fillId="0" borderId="153" xfId="0" applyNumberFormat="1" applyFont="1" applyBorder="1" applyAlignment="1">
      <alignment horizontal="right"/>
    </xf>
    <xf numFmtId="166" fontId="70" fillId="0" borderId="154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71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/>
    <xf numFmtId="166" fontId="71" fillId="0" borderId="154" xfId="0" applyNumberFormat="1" applyFont="1" applyBorder="1" applyAlignment="1">
      <alignment horizontal="right"/>
    </xf>
    <xf numFmtId="3" fontId="34" fillId="0" borderId="153" xfId="0" applyNumberFormat="1" applyFont="1" applyBorder="1" applyAlignment="1">
      <alignment horizontal="right"/>
    </xf>
    <xf numFmtId="0" fontId="5" fillId="0" borderId="153" xfId="0" applyFont="1" applyBorder="1"/>
    <xf numFmtId="3" fontId="34" fillId="0" borderId="153" xfId="0" applyNumberFormat="1" applyFont="1" applyBorder="1"/>
    <xf numFmtId="166" fontId="34" fillId="0" borderId="153" xfId="0" applyNumberFormat="1" applyFont="1" applyBorder="1"/>
    <xf numFmtId="166" fontId="34" fillId="0" borderId="154" xfId="0" applyNumberFormat="1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70" fillId="0" borderId="0" xfId="0" applyNumberFormat="1" applyFont="1" applyBorder="1" applyAlignment="1">
      <alignment horizontal="right"/>
    </xf>
    <xf numFmtId="166" fontId="70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0" fillId="0" borderId="0" xfId="0" applyNumberFormat="1" applyFont="1" applyBorder="1"/>
    <xf numFmtId="166" fontId="70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49" fontId="3" fillId="0" borderId="15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70" fillId="0" borderId="55" xfId="0" applyNumberFormat="1" applyFont="1" applyBorder="1"/>
    <xf numFmtId="166" fontId="70" fillId="0" borderId="55" xfId="0" applyNumberFormat="1" applyFont="1" applyBorder="1"/>
    <xf numFmtId="166" fontId="70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70" fillId="0" borderId="2" xfId="0" applyNumberFormat="1" applyFont="1" applyBorder="1" applyAlignment="1">
      <alignment horizontal="right"/>
    </xf>
    <xf numFmtId="166" fontId="70" fillId="0" borderId="2" xfId="0" applyNumberFormat="1" applyFont="1" applyBorder="1" applyAlignment="1">
      <alignment horizontal="right"/>
    </xf>
    <xf numFmtId="166" fontId="70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54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55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53" xfId="0" applyNumberFormat="1" applyFont="1" applyBorder="1"/>
    <xf numFmtId="9" fontId="34" fillId="0" borderId="0" xfId="0" applyNumberFormat="1" applyFont="1" applyBorder="1"/>
    <xf numFmtId="3" fontId="34" fillId="0" borderId="152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3" fontId="34" fillId="0" borderId="55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0" xfId="76" applyNumberFormat="1" applyFont="1" applyFill="1" applyBorder="1" applyAlignment="1">
      <alignment horizontal="left"/>
    </xf>
    <xf numFmtId="0" fontId="33" fillId="2" borderId="157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56" xfId="76" applyNumberFormat="1" applyFont="1" applyFill="1" applyBorder="1" applyAlignment="1">
      <alignment horizontal="left"/>
    </xf>
    <xf numFmtId="0" fontId="33" fillId="2" borderId="151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0.58215225854078068</c:v>
                </c:pt>
                <c:pt idx="1">
                  <c:v>0.59127938887237408</c:v>
                </c:pt>
                <c:pt idx="2">
                  <c:v>0.57568864425204602</c:v>
                </c:pt>
                <c:pt idx="3">
                  <c:v>0.50124095423443582</c:v>
                </c:pt>
                <c:pt idx="4">
                  <c:v>0.4970597677340729</c:v>
                </c:pt>
                <c:pt idx="5">
                  <c:v>0.50854586488136522</c:v>
                </c:pt>
                <c:pt idx="6">
                  <c:v>0.44887228158074033</c:v>
                </c:pt>
                <c:pt idx="7">
                  <c:v>0.48959385552729268</c:v>
                </c:pt>
                <c:pt idx="8">
                  <c:v>0.51204342413490367</c:v>
                </c:pt>
                <c:pt idx="9">
                  <c:v>0.4651149073915139</c:v>
                </c:pt>
                <c:pt idx="10">
                  <c:v>0.45973354883201967</c:v>
                </c:pt>
                <c:pt idx="11">
                  <c:v>0.44671200374542586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ALOS!$E$33:$E$44</c:f>
              <c:numCache>
                <c:formatCode>0%</c:formatCode>
                <c:ptCount val="12"/>
                <c:pt idx="0">
                  <c:v>0.96870342771982121</c:v>
                </c:pt>
                <c:pt idx="1">
                  <c:v>1.0018987341772152</c:v>
                </c:pt>
                <c:pt idx="2">
                  <c:v>0.97619961612284067</c:v>
                </c:pt>
                <c:pt idx="3">
                  <c:v>0.97683397683397688</c:v>
                </c:pt>
                <c:pt idx="4">
                  <c:v>0.98105761641673239</c:v>
                </c:pt>
                <c:pt idx="5">
                  <c:v>0.99033179520984405</c:v>
                </c:pt>
                <c:pt idx="6">
                  <c:v>0.99080560420315233</c:v>
                </c:pt>
                <c:pt idx="7">
                  <c:v>0.98545396419437337</c:v>
                </c:pt>
                <c:pt idx="8">
                  <c:v>0.98538594393516676</c:v>
                </c:pt>
                <c:pt idx="9">
                  <c:v>0.9864378300528085</c:v>
                </c:pt>
                <c:pt idx="10">
                  <c:v>0.99736263736263742</c:v>
                </c:pt>
                <c:pt idx="11">
                  <c:v>1.0009049773755656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116" tableBorderDxfId="115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73" totalsRowShown="0">
  <autoFilter ref="C3:S17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59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1598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2853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59" t="s">
        <v>2854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2897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3311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3343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3407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3522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3523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3632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3695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4199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A6949B12-1D85-4A28-BA56-8611047337D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1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5" t="s">
        <v>1598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35</v>
      </c>
      <c r="G3" s="47">
        <f>SUBTOTAL(9,G6:G1048576)</f>
        <v>10567.29</v>
      </c>
      <c r="H3" s="48">
        <f>IF(M3=0,0,G3/M3)</f>
        <v>3.4727658255498228E-2</v>
      </c>
      <c r="I3" s="47">
        <f>SUBTOTAL(9,I6:I1048576)</f>
        <v>1078</v>
      </c>
      <c r="J3" s="47">
        <f>SUBTOTAL(9,J6:J1048576)</f>
        <v>293723.02299071086</v>
      </c>
      <c r="K3" s="48">
        <f>IF(M3=0,0,J3/M3)</f>
        <v>0.96527234174450161</v>
      </c>
      <c r="L3" s="47">
        <f>SUBTOTAL(9,L6:L1048576)</f>
        <v>1113</v>
      </c>
      <c r="M3" s="49">
        <f>SUBTOTAL(9,M6:M1048576)</f>
        <v>304290.3129907109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585</v>
      </c>
      <c r="B6" s="723" t="s">
        <v>1289</v>
      </c>
      <c r="C6" s="723" t="s">
        <v>1290</v>
      </c>
      <c r="D6" s="723" t="s">
        <v>1291</v>
      </c>
      <c r="E6" s="723" t="s">
        <v>1292</v>
      </c>
      <c r="F6" s="727"/>
      <c r="G6" s="727"/>
      <c r="H6" s="747">
        <v>0</v>
      </c>
      <c r="I6" s="727">
        <v>10</v>
      </c>
      <c r="J6" s="727">
        <v>165.79999999999998</v>
      </c>
      <c r="K6" s="747">
        <v>1</v>
      </c>
      <c r="L6" s="727">
        <v>10</v>
      </c>
      <c r="M6" s="728">
        <v>165.79999999999998</v>
      </c>
    </row>
    <row r="7" spans="1:13" ht="14.45" customHeight="1" x14ac:dyDescent="0.2">
      <c r="A7" s="729" t="s">
        <v>585</v>
      </c>
      <c r="B7" s="730" t="s">
        <v>1289</v>
      </c>
      <c r="C7" s="730" t="s">
        <v>1293</v>
      </c>
      <c r="D7" s="730" t="s">
        <v>1291</v>
      </c>
      <c r="E7" s="730" t="s">
        <v>1294</v>
      </c>
      <c r="F7" s="734"/>
      <c r="G7" s="734"/>
      <c r="H7" s="748">
        <v>0</v>
      </c>
      <c r="I7" s="734">
        <v>36</v>
      </c>
      <c r="J7" s="734">
        <v>1543.7800000000002</v>
      </c>
      <c r="K7" s="748">
        <v>1</v>
      </c>
      <c r="L7" s="734">
        <v>36</v>
      </c>
      <c r="M7" s="735">
        <v>1543.7800000000002</v>
      </c>
    </row>
    <row r="8" spans="1:13" ht="14.45" customHeight="1" x14ac:dyDescent="0.2">
      <c r="A8" s="729" t="s">
        <v>585</v>
      </c>
      <c r="B8" s="730" t="s">
        <v>1295</v>
      </c>
      <c r="C8" s="730" t="s">
        <v>1296</v>
      </c>
      <c r="D8" s="730" t="s">
        <v>890</v>
      </c>
      <c r="E8" s="730" t="s">
        <v>891</v>
      </c>
      <c r="F8" s="734">
        <v>1</v>
      </c>
      <c r="G8" s="734">
        <v>315.26</v>
      </c>
      <c r="H8" s="748">
        <v>1</v>
      </c>
      <c r="I8" s="734"/>
      <c r="J8" s="734"/>
      <c r="K8" s="748">
        <v>0</v>
      </c>
      <c r="L8" s="734">
        <v>1</v>
      </c>
      <c r="M8" s="735">
        <v>315.26</v>
      </c>
    </row>
    <row r="9" spans="1:13" ht="14.45" customHeight="1" x14ac:dyDescent="0.2">
      <c r="A9" s="729" t="s">
        <v>585</v>
      </c>
      <c r="B9" s="730" t="s">
        <v>1297</v>
      </c>
      <c r="C9" s="730" t="s">
        <v>1298</v>
      </c>
      <c r="D9" s="730" t="s">
        <v>1299</v>
      </c>
      <c r="E9" s="730" t="s">
        <v>1300</v>
      </c>
      <c r="F9" s="734"/>
      <c r="G9" s="734"/>
      <c r="H9" s="748">
        <v>0</v>
      </c>
      <c r="I9" s="734">
        <v>2</v>
      </c>
      <c r="J9" s="734">
        <v>1255.0400000000002</v>
      </c>
      <c r="K9" s="748">
        <v>1</v>
      </c>
      <c r="L9" s="734">
        <v>2</v>
      </c>
      <c r="M9" s="735">
        <v>1255.0400000000002</v>
      </c>
    </row>
    <row r="10" spans="1:13" ht="14.45" customHeight="1" x14ac:dyDescent="0.2">
      <c r="A10" s="729" t="s">
        <v>585</v>
      </c>
      <c r="B10" s="730" t="s">
        <v>1301</v>
      </c>
      <c r="C10" s="730" t="s">
        <v>1302</v>
      </c>
      <c r="D10" s="730" t="s">
        <v>1303</v>
      </c>
      <c r="E10" s="730" t="s">
        <v>1304</v>
      </c>
      <c r="F10" s="734"/>
      <c r="G10" s="734"/>
      <c r="H10" s="748">
        <v>0</v>
      </c>
      <c r="I10" s="734">
        <v>1</v>
      </c>
      <c r="J10" s="734">
        <v>405.49000000000012</v>
      </c>
      <c r="K10" s="748">
        <v>1</v>
      </c>
      <c r="L10" s="734">
        <v>1</v>
      </c>
      <c r="M10" s="735">
        <v>405.49000000000012</v>
      </c>
    </row>
    <row r="11" spans="1:13" ht="14.45" customHeight="1" x14ac:dyDescent="0.2">
      <c r="A11" s="729" t="s">
        <v>585</v>
      </c>
      <c r="B11" s="730" t="s">
        <v>1305</v>
      </c>
      <c r="C11" s="730" t="s">
        <v>1306</v>
      </c>
      <c r="D11" s="730" t="s">
        <v>1307</v>
      </c>
      <c r="E11" s="730" t="s">
        <v>1308</v>
      </c>
      <c r="F11" s="734"/>
      <c r="G11" s="734"/>
      <c r="H11" s="748">
        <v>0</v>
      </c>
      <c r="I11" s="734">
        <v>2</v>
      </c>
      <c r="J11" s="734">
        <v>140.78000000000003</v>
      </c>
      <c r="K11" s="748">
        <v>1</v>
      </c>
      <c r="L11" s="734">
        <v>2</v>
      </c>
      <c r="M11" s="735">
        <v>140.78000000000003</v>
      </c>
    </row>
    <row r="12" spans="1:13" ht="14.45" customHeight="1" x14ac:dyDescent="0.2">
      <c r="A12" s="729" t="s">
        <v>585</v>
      </c>
      <c r="B12" s="730" t="s">
        <v>1305</v>
      </c>
      <c r="C12" s="730" t="s">
        <v>1309</v>
      </c>
      <c r="D12" s="730" t="s">
        <v>1307</v>
      </c>
      <c r="E12" s="730" t="s">
        <v>1063</v>
      </c>
      <c r="F12" s="734"/>
      <c r="G12" s="734"/>
      <c r="H12" s="748">
        <v>0</v>
      </c>
      <c r="I12" s="734">
        <v>3</v>
      </c>
      <c r="J12" s="734">
        <v>291.93000000000012</v>
      </c>
      <c r="K12" s="748">
        <v>1</v>
      </c>
      <c r="L12" s="734">
        <v>3</v>
      </c>
      <c r="M12" s="735">
        <v>291.93000000000012</v>
      </c>
    </row>
    <row r="13" spans="1:13" ht="14.45" customHeight="1" x14ac:dyDescent="0.2">
      <c r="A13" s="729" t="s">
        <v>585</v>
      </c>
      <c r="B13" s="730" t="s">
        <v>1305</v>
      </c>
      <c r="C13" s="730" t="s">
        <v>1310</v>
      </c>
      <c r="D13" s="730" t="s">
        <v>1307</v>
      </c>
      <c r="E13" s="730" t="s">
        <v>1311</v>
      </c>
      <c r="F13" s="734"/>
      <c r="G13" s="734"/>
      <c r="H13" s="748">
        <v>0</v>
      </c>
      <c r="I13" s="734">
        <v>2</v>
      </c>
      <c r="J13" s="734">
        <v>162.04000000000002</v>
      </c>
      <c r="K13" s="748">
        <v>1</v>
      </c>
      <c r="L13" s="734">
        <v>2</v>
      </c>
      <c r="M13" s="735">
        <v>162.04000000000002</v>
      </c>
    </row>
    <row r="14" spans="1:13" ht="14.45" customHeight="1" x14ac:dyDescent="0.2">
      <c r="A14" s="729" t="s">
        <v>585</v>
      </c>
      <c r="B14" s="730" t="s">
        <v>1312</v>
      </c>
      <c r="C14" s="730" t="s">
        <v>1313</v>
      </c>
      <c r="D14" s="730" t="s">
        <v>1314</v>
      </c>
      <c r="E14" s="730" t="s">
        <v>1315</v>
      </c>
      <c r="F14" s="734"/>
      <c r="G14" s="734"/>
      <c r="H14" s="748">
        <v>0</v>
      </c>
      <c r="I14" s="734">
        <v>4</v>
      </c>
      <c r="J14" s="734">
        <v>61.960000000000008</v>
      </c>
      <c r="K14" s="748">
        <v>1</v>
      </c>
      <c r="L14" s="734">
        <v>4</v>
      </c>
      <c r="M14" s="735">
        <v>61.960000000000008</v>
      </c>
    </row>
    <row r="15" spans="1:13" ht="14.45" customHeight="1" x14ac:dyDescent="0.2">
      <c r="A15" s="729" t="s">
        <v>585</v>
      </c>
      <c r="B15" s="730" t="s">
        <v>1316</v>
      </c>
      <c r="C15" s="730" t="s">
        <v>1317</v>
      </c>
      <c r="D15" s="730" t="s">
        <v>1318</v>
      </c>
      <c r="E15" s="730" t="s">
        <v>1319</v>
      </c>
      <c r="F15" s="734"/>
      <c r="G15" s="734"/>
      <c r="H15" s="748">
        <v>0</v>
      </c>
      <c r="I15" s="734">
        <v>4</v>
      </c>
      <c r="J15" s="734">
        <v>549.48</v>
      </c>
      <c r="K15" s="748">
        <v>1</v>
      </c>
      <c r="L15" s="734">
        <v>4</v>
      </c>
      <c r="M15" s="735">
        <v>549.48</v>
      </c>
    </row>
    <row r="16" spans="1:13" ht="14.45" customHeight="1" x14ac:dyDescent="0.2">
      <c r="A16" s="729" t="s">
        <v>585</v>
      </c>
      <c r="B16" s="730" t="s">
        <v>1320</v>
      </c>
      <c r="C16" s="730" t="s">
        <v>1321</v>
      </c>
      <c r="D16" s="730" t="s">
        <v>810</v>
      </c>
      <c r="E16" s="730" t="s">
        <v>1322</v>
      </c>
      <c r="F16" s="734"/>
      <c r="G16" s="734"/>
      <c r="H16" s="748">
        <v>0</v>
      </c>
      <c r="I16" s="734">
        <v>60</v>
      </c>
      <c r="J16" s="734">
        <v>197995.27000000002</v>
      </c>
      <c r="K16" s="748">
        <v>1</v>
      </c>
      <c r="L16" s="734">
        <v>60</v>
      </c>
      <c r="M16" s="735">
        <v>197995.27000000002</v>
      </c>
    </row>
    <row r="17" spans="1:13" ht="14.45" customHeight="1" x14ac:dyDescent="0.2">
      <c r="A17" s="729" t="s">
        <v>585</v>
      </c>
      <c r="B17" s="730" t="s">
        <v>1320</v>
      </c>
      <c r="C17" s="730" t="s">
        <v>1323</v>
      </c>
      <c r="D17" s="730" t="s">
        <v>814</v>
      </c>
      <c r="E17" s="730" t="s">
        <v>1324</v>
      </c>
      <c r="F17" s="734"/>
      <c r="G17" s="734"/>
      <c r="H17" s="748">
        <v>0</v>
      </c>
      <c r="I17" s="734">
        <v>3</v>
      </c>
      <c r="J17" s="734">
        <v>3318.4800000000005</v>
      </c>
      <c r="K17" s="748">
        <v>1</v>
      </c>
      <c r="L17" s="734">
        <v>3</v>
      </c>
      <c r="M17" s="735">
        <v>3318.4800000000005</v>
      </c>
    </row>
    <row r="18" spans="1:13" ht="14.45" customHeight="1" x14ac:dyDescent="0.2">
      <c r="A18" s="729" t="s">
        <v>585</v>
      </c>
      <c r="B18" s="730" t="s">
        <v>1320</v>
      </c>
      <c r="C18" s="730" t="s">
        <v>1325</v>
      </c>
      <c r="D18" s="730" t="s">
        <v>814</v>
      </c>
      <c r="E18" s="730" t="s">
        <v>1326</v>
      </c>
      <c r="F18" s="734"/>
      <c r="G18" s="734"/>
      <c r="H18" s="748">
        <v>0</v>
      </c>
      <c r="I18" s="734">
        <v>5</v>
      </c>
      <c r="J18" s="734">
        <v>7504.8899999999994</v>
      </c>
      <c r="K18" s="748">
        <v>1</v>
      </c>
      <c r="L18" s="734">
        <v>5</v>
      </c>
      <c r="M18" s="735">
        <v>7504.8899999999994</v>
      </c>
    </row>
    <row r="19" spans="1:13" ht="14.45" customHeight="1" x14ac:dyDescent="0.2">
      <c r="A19" s="729" t="s">
        <v>585</v>
      </c>
      <c r="B19" s="730" t="s">
        <v>1320</v>
      </c>
      <c r="C19" s="730" t="s">
        <v>1327</v>
      </c>
      <c r="D19" s="730" t="s">
        <v>814</v>
      </c>
      <c r="E19" s="730" t="s">
        <v>1328</v>
      </c>
      <c r="F19" s="734"/>
      <c r="G19" s="734"/>
      <c r="H19" s="748">
        <v>0</v>
      </c>
      <c r="I19" s="734">
        <v>3</v>
      </c>
      <c r="J19" s="734">
        <v>5687.22</v>
      </c>
      <c r="K19" s="748">
        <v>1</v>
      </c>
      <c r="L19" s="734">
        <v>3</v>
      </c>
      <c r="M19" s="735">
        <v>5687.22</v>
      </c>
    </row>
    <row r="20" spans="1:13" ht="14.45" customHeight="1" x14ac:dyDescent="0.2">
      <c r="A20" s="729" t="s">
        <v>585</v>
      </c>
      <c r="B20" s="730" t="s">
        <v>1320</v>
      </c>
      <c r="C20" s="730" t="s">
        <v>1329</v>
      </c>
      <c r="D20" s="730" t="s">
        <v>812</v>
      </c>
      <c r="E20" s="730" t="s">
        <v>1330</v>
      </c>
      <c r="F20" s="734"/>
      <c r="G20" s="734"/>
      <c r="H20" s="748">
        <v>0</v>
      </c>
      <c r="I20" s="734">
        <v>7</v>
      </c>
      <c r="J20" s="734">
        <v>4369.75</v>
      </c>
      <c r="K20" s="748">
        <v>1</v>
      </c>
      <c r="L20" s="734">
        <v>7</v>
      </c>
      <c r="M20" s="735">
        <v>4369.75</v>
      </c>
    </row>
    <row r="21" spans="1:13" ht="14.45" customHeight="1" x14ac:dyDescent="0.2">
      <c r="A21" s="729" t="s">
        <v>585</v>
      </c>
      <c r="B21" s="730" t="s">
        <v>1331</v>
      </c>
      <c r="C21" s="730" t="s">
        <v>1332</v>
      </c>
      <c r="D21" s="730" t="s">
        <v>1333</v>
      </c>
      <c r="E21" s="730" t="s">
        <v>1334</v>
      </c>
      <c r="F21" s="734"/>
      <c r="G21" s="734"/>
      <c r="H21" s="748">
        <v>0</v>
      </c>
      <c r="I21" s="734">
        <v>20</v>
      </c>
      <c r="J21" s="734">
        <v>2775.43</v>
      </c>
      <c r="K21" s="748">
        <v>1</v>
      </c>
      <c r="L21" s="734">
        <v>20</v>
      </c>
      <c r="M21" s="735">
        <v>2775.43</v>
      </c>
    </row>
    <row r="22" spans="1:13" ht="14.45" customHeight="1" x14ac:dyDescent="0.2">
      <c r="A22" s="729" t="s">
        <v>585</v>
      </c>
      <c r="B22" s="730" t="s">
        <v>1335</v>
      </c>
      <c r="C22" s="730" t="s">
        <v>1336</v>
      </c>
      <c r="D22" s="730" t="s">
        <v>1337</v>
      </c>
      <c r="E22" s="730" t="s">
        <v>1338</v>
      </c>
      <c r="F22" s="734"/>
      <c r="G22" s="734"/>
      <c r="H22" s="748">
        <v>0</v>
      </c>
      <c r="I22" s="734">
        <v>1</v>
      </c>
      <c r="J22" s="734">
        <v>389.5</v>
      </c>
      <c r="K22" s="748">
        <v>1</v>
      </c>
      <c r="L22" s="734">
        <v>1</v>
      </c>
      <c r="M22" s="735">
        <v>389.5</v>
      </c>
    </row>
    <row r="23" spans="1:13" ht="14.45" customHeight="1" x14ac:dyDescent="0.2">
      <c r="A23" s="729" t="s">
        <v>585</v>
      </c>
      <c r="B23" s="730" t="s">
        <v>1335</v>
      </c>
      <c r="C23" s="730" t="s">
        <v>1339</v>
      </c>
      <c r="D23" s="730" t="s">
        <v>1337</v>
      </c>
      <c r="E23" s="730" t="s">
        <v>1340</v>
      </c>
      <c r="F23" s="734"/>
      <c r="G23" s="734"/>
      <c r="H23" s="748">
        <v>0</v>
      </c>
      <c r="I23" s="734">
        <v>3</v>
      </c>
      <c r="J23" s="734">
        <v>4196.4399999999987</v>
      </c>
      <c r="K23" s="748">
        <v>1</v>
      </c>
      <c r="L23" s="734">
        <v>3</v>
      </c>
      <c r="M23" s="735">
        <v>4196.4399999999987</v>
      </c>
    </row>
    <row r="24" spans="1:13" ht="14.45" customHeight="1" x14ac:dyDescent="0.2">
      <c r="A24" s="729" t="s">
        <v>585</v>
      </c>
      <c r="B24" s="730" t="s">
        <v>1341</v>
      </c>
      <c r="C24" s="730" t="s">
        <v>1342</v>
      </c>
      <c r="D24" s="730" t="s">
        <v>1343</v>
      </c>
      <c r="E24" s="730" t="s">
        <v>1344</v>
      </c>
      <c r="F24" s="734"/>
      <c r="G24" s="734"/>
      <c r="H24" s="748">
        <v>0</v>
      </c>
      <c r="I24" s="734">
        <v>2</v>
      </c>
      <c r="J24" s="734">
        <v>98.64</v>
      </c>
      <c r="K24" s="748">
        <v>1</v>
      </c>
      <c r="L24" s="734">
        <v>2</v>
      </c>
      <c r="M24" s="735">
        <v>98.64</v>
      </c>
    </row>
    <row r="25" spans="1:13" ht="14.45" customHeight="1" x14ac:dyDescent="0.2">
      <c r="A25" s="729" t="s">
        <v>585</v>
      </c>
      <c r="B25" s="730" t="s">
        <v>1345</v>
      </c>
      <c r="C25" s="730" t="s">
        <v>1346</v>
      </c>
      <c r="D25" s="730" t="s">
        <v>1347</v>
      </c>
      <c r="E25" s="730" t="s">
        <v>1348</v>
      </c>
      <c r="F25" s="734"/>
      <c r="G25" s="734"/>
      <c r="H25" s="748">
        <v>0</v>
      </c>
      <c r="I25" s="734">
        <v>2</v>
      </c>
      <c r="J25" s="734">
        <v>195.3</v>
      </c>
      <c r="K25" s="748">
        <v>1</v>
      </c>
      <c r="L25" s="734">
        <v>2</v>
      </c>
      <c r="M25" s="735">
        <v>195.3</v>
      </c>
    </row>
    <row r="26" spans="1:13" ht="14.45" customHeight="1" x14ac:dyDescent="0.2">
      <c r="A26" s="729" t="s">
        <v>585</v>
      </c>
      <c r="B26" s="730" t="s">
        <v>1349</v>
      </c>
      <c r="C26" s="730" t="s">
        <v>1350</v>
      </c>
      <c r="D26" s="730" t="s">
        <v>1351</v>
      </c>
      <c r="E26" s="730" t="s">
        <v>1352</v>
      </c>
      <c r="F26" s="734"/>
      <c r="G26" s="734"/>
      <c r="H26" s="748">
        <v>0</v>
      </c>
      <c r="I26" s="734">
        <v>2</v>
      </c>
      <c r="J26" s="734">
        <v>104.54</v>
      </c>
      <c r="K26" s="748">
        <v>1</v>
      </c>
      <c r="L26" s="734">
        <v>2</v>
      </c>
      <c r="M26" s="735">
        <v>104.54</v>
      </c>
    </row>
    <row r="27" spans="1:13" ht="14.45" customHeight="1" x14ac:dyDescent="0.2">
      <c r="A27" s="729" t="s">
        <v>585</v>
      </c>
      <c r="B27" s="730" t="s">
        <v>1353</v>
      </c>
      <c r="C27" s="730" t="s">
        <v>1354</v>
      </c>
      <c r="D27" s="730" t="s">
        <v>1355</v>
      </c>
      <c r="E27" s="730" t="s">
        <v>1356</v>
      </c>
      <c r="F27" s="734"/>
      <c r="G27" s="734"/>
      <c r="H27" s="748">
        <v>0</v>
      </c>
      <c r="I27" s="734">
        <v>1</v>
      </c>
      <c r="J27" s="734">
        <v>151.24</v>
      </c>
      <c r="K27" s="748">
        <v>1</v>
      </c>
      <c r="L27" s="734">
        <v>1</v>
      </c>
      <c r="M27" s="735">
        <v>151.24</v>
      </c>
    </row>
    <row r="28" spans="1:13" ht="14.45" customHeight="1" x14ac:dyDescent="0.2">
      <c r="A28" s="729" t="s">
        <v>585</v>
      </c>
      <c r="B28" s="730" t="s">
        <v>1357</v>
      </c>
      <c r="C28" s="730" t="s">
        <v>1358</v>
      </c>
      <c r="D28" s="730" t="s">
        <v>836</v>
      </c>
      <c r="E28" s="730" t="s">
        <v>1359</v>
      </c>
      <c r="F28" s="734"/>
      <c r="G28" s="734"/>
      <c r="H28" s="748">
        <v>0</v>
      </c>
      <c r="I28" s="734">
        <v>26</v>
      </c>
      <c r="J28" s="734">
        <v>1026.79</v>
      </c>
      <c r="K28" s="748">
        <v>1</v>
      </c>
      <c r="L28" s="734">
        <v>26</v>
      </c>
      <c r="M28" s="735">
        <v>1026.79</v>
      </c>
    </row>
    <row r="29" spans="1:13" ht="14.45" customHeight="1" x14ac:dyDescent="0.2">
      <c r="A29" s="729" t="s">
        <v>585</v>
      </c>
      <c r="B29" s="730" t="s">
        <v>1357</v>
      </c>
      <c r="C29" s="730" t="s">
        <v>1360</v>
      </c>
      <c r="D29" s="730" t="s">
        <v>839</v>
      </c>
      <c r="E29" s="730" t="s">
        <v>1361</v>
      </c>
      <c r="F29" s="734"/>
      <c r="G29" s="734"/>
      <c r="H29" s="748">
        <v>0</v>
      </c>
      <c r="I29" s="734">
        <v>8</v>
      </c>
      <c r="J29" s="734">
        <v>487.24</v>
      </c>
      <c r="K29" s="748">
        <v>1</v>
      </c>
      <c r="L29" s="734">
        <v>8</v>
      </c>
      <c r="M29" s="735">
        <v>487.24</v>
      </c>
    </row>
    <row r="30" spans="1:13" ht="14.45" customHeight="1" x14ac:dyDescent="0.2">
      <c r="A30" s="729" t="s">
        <v>585</v>
      </c>
      <c r="B30" s="730" t="s">
        <v>1357</v>
      </c>
      <c r="C30" s="730" t="s">
        <v>1362</v>
      </c>
      <c r="D30" s="730" t="s">
        <v>836</v>
      </c>
      <c r="E30" s="730" t="s">
        <v>1363</v>
      </c>
      <c r="F30" s="734"/>
      <c r="G30" s="734"/>
      <c r="H30" s="748">
        <v>0</v>
      </c>
      <c r="I30" s="734">
        <v>35</v>
      </c>
      <c r="J30" s="734">
        <v>1389.77</v>
      </c>
      <c r="K30" s="748">
        <v>1</v>
      </c>
      <c r="L30" s="734">
        <v>35</v>
      </c>
      <c r="M30" s="735">
        <v>1389.77</v>
      </c>
    </row>
    <row r="31" spans="1:13" ht="14.45" customHeight="1" x14ac:dyDescent="0.2">
      <c r="A31" s="729" t="s">
        <v>585</v>
      </c>
      <c r="B31" s="730" t="s">
        <v>1357</v>
      </c>
      <c r="C31" s="730" t="s">
        <v>1364</v>
      </c>
      <c r="D31" s="730" t="s">
        <v>839</v>
      </c>
      <c r="E31" s="730" t="s">
        <v>1365</v>
      </c>
      <c r="F31" s="734"/>
      <c r="G31" s="734"/>
      <c r="H31" s="748">
        <v>0</v>
      </c>
      <c r="I31" s="734">
        <v>6</v>
      </c>
      <c r="J31" s="734">
        <v>355.74</v>
      </c>
      <c r="K31" s="748">
        <v>1</v>
      </c>
      <c r="L31" s="734">
        <v>6</v>
      </c>
      <c r="M31" s="735">
        <v>355.74</v>
      </c>
    </row>
    <row r="32" spans="1:13" ht="14.45" customHeight="1" x14ac:dyDescent="0.2">
      <c r="A32" s="729" t="s">
        <v>585</v>
      </c>
      <c r="B32" s="730" t="s">
        <v>1366</v>
      </c>
      <c r="C32" s="730" t="s">
        <v>1367</v>
      </c>
      <c r="D32" s="730" t="s">
        <v>661</v>
      </c>
      <c r="E32" s="730" t="s">
        <v>662</v>
      </c>
      <c r="F32" s="734"/>
      <c r="G32" s="734"/>
      <c r="H32" s="748">
        <v>0</v>
      </c>
      <c r="I32" s="734">
        <v>1</v>
      </c>
      <c r="J32" s="734">
        <v>204.68999999999994</v>
      </c>
      <c r="K32" s="748">
        <v>1</v>
      </c>
      <c r="L32" s="734">
        <v>1</v>
      </c>
      <c r="M32" s="735">
        <v>204.68999999999994</v>
      </c>
    </row>
    <row r="33" spans="1:13" ht="14.45" customHeight="1" x14ac:dyDescent="0.2">
      <c r="A33" s="729" t="s">
        <v>585</v>
      </c>
      <c r="B33" s="730" t="s">
        <v>1366</v>
      </c>
      <c r="C33" s="730" t="s">
        <v>1368</v>
      </c>
      <c r="D33" s="730" t="s">
        <v>663</v>
      </c>
      <c r="E33" s="730" t="s">
        <v>665</v>
      </c>
      <c r="F33" s="734"/>
      <c r="G33" s="734"/>
      <c r="H33" s="748">
        <v>0</v>
      </c>
      <c r="I33" s="734">
        <v>1</v>
      </c>
      <c r="J33" s="734">
        <v>291.97000000000003</v>
      </c>
      <c r="K33" s="748">
        <v>1</v>
      </c>
      <c r="L33" s="734">
        <v>1</v>
      </c>
      <c r="M33" s="735">
        <v>291.97000000000003</v>
      </c>
    </row>
    <row r="34" spans="1:13" ht="14.45" customHeight="1" x14ac:dyDescent="0.2">
      <c r="A34" s="729" t="s">
        <v>585</v>
      </c>
      <c r="B34" s="730" t="s">
        <v>1366</v>
      </c>
      <c r="C34" s="730" t="s">
        <v>1369</v>
      </c>
      <c r="D34" s="730" t="s">
        <v>663</v>
      </c>
      <c r="E34" s="730" t="s">
        <v>664</v>
      </c>
      <c r="F34" s="734"/>
      <c r="G34" s="734"/>
      <c r="H34" s="748">
        <v>0</v>
      </c>
      <c r="I34" s="734">
        <v>1</v>
      </c>
      <c r="J34" s="734">
        <v>207.22999999999996</v>
      </c>
      <c r="K34" s="748">
        <v>1</v>
      </c>
      <c r="L34" s="734">
        <v>1</v>
      </c>
      <c r="M34" s="735">
        <v>207.22999999999996</v>
      </c>
    </row>
    <row r="35" spans="1:13" ht="14.45" customHeight="1" x14ac:dyDescent="0.2">
      <c r="A35" s="729" t="s">
        <v>585</v>
      </c>
      <c r="B35" s="730" t="s">
        <v>1370</v>
      </c>
      <c r="C35" s="730" t="s">
        <v>1371</v>
      </c>
      <c r="D35" s="730" t="s">
        <v>1372</v>
      </c>
      <c r="E35" s="730" t="s">
        <v>1373</v>
      </c>
      <c r="F35" s="734">
        <v>2</v>
      </c>
      <c r="G35" s="734">
        <v>55.8</v>
      </c>
      <c r="H35" s="748">
        <v>1</v>
      </c>
      <c r="I35" s="734"/>
      <c r="J35" s="734"/>
      <c r="K35" s="748">
        <v>0</v>
      </c>
      <c r="L35" s="734">
        <v>2</v>
      </c>
      <c r="M35" s="735">
        <v>55.8</v>
      </c>
    </row>
    <row r="36" spans="1:13" ht="14.45" customHeight="1" x14ac:dyDescent="0.2">
      <c r="A36" s="729" t="s">
        <v>585</v>
      </c>
      <c r="B36" s="730" t="s">
        <v>1370</v>
      </c>
      <c r="C36" s="730" t="s">
        <v>1374</v>
      </c>
      <c r="D36" s="730" t="s">
        <v>1372</v>
      </c>
      <c r="E36" s="730" t="s">
        <v>1375</v>
      </c>
      <c r="F36" s="734">
        <v>1</v>
      </c>
      <c r="G36" s="734">
        <v>98.47</v>
      </c>
      <c r="H36" s="748">
        <v>1</v>
      </c>
      <c r="I36" s="734"/>
      <c r="J36" s="734"/>
      <c r="K36" s="748">
        <v>0</v>
      </c>
      <c r="L36" s="734">
        <v>1</v>
      </c>
      <c r="M36" s="735">
        <v>98.47</v>
      </c>
    </row>
    <row r="37" spans="1:13" ht="14.45" customHeight="1" x14ac:dyDescent="0.2">
      <c r="A37" s="729" t="s">
        <v>585</v>
      </c>
      <c r="B37" s="730" t="s">
        <v>1376</v>
      </c>
      <c r="C37" s="730" t="s">
        <v>1377</v>
      </c>
      <c r="D37" s="730" t="s">
        <v>1378</v>
      </c>
      <c r="E37" s="730" t="s">
        <v>674</v>
      </c>
      <c r="F37" s="734"/>
      <c r="G37" s="734"/>
      <c r="H37" s="748">
        <v>0</v>
      </c>
      <c r="I37" s="734">
        <v>3</v>
      </c>
      <c r="J37" s="734">
        <v>79.290000000000006</v>
      </c>
      <c r="K37" s="748">
        <v>1</v>
      </c>
      <c r="L37" s="734">
        <v>3</v>
      </c>
      <c r="M37" s="735">
        <v>79.290000000000006</v>
      </c>
    </row>
    <row r="38" spans="1:13" ht="14.45" customHeight="1" x14ac:dyDescent="0.2">
      <c r="A38" s="729" t="s">
        <v>585</v>
      </c>
      <c r="B38" s="730" t="s">
        <v>1376</v>
      </c>
      <c r="C38" s="730" t="s">
        <v>1379</v>
      </c>
      <c r="D38" s="730" t="s">
        <v>1378</v>
      </c>
      <c r="E38" s="730" t="s">
        <v>676</v>
      </c>
      <c r="F38" s="734"/>
      <c r="G38" s="734"/>
      <c r="H38" s="748">
        <v>0</v>
      </c>
      <c r="I38" s="734">
        <v>6</v>
      </c>
      <c r="J38" s="734">
        <v>156.65999999999994</v>
      </c>
      <c r="K38" s="748">
        <v>1</v>
      </c>
      <c r="L38" s="734">
        <v>6</v>
      </c>
      <c r="M38" s="735">
        <v>156.65999999999994</v>
      </c>
    </row>
    <row r="39" spans="1:13" ht="14.45" customHeight="1" x14ac:dyDescent="0.2">
      <c r="A39" s="729" t="s">
        <v>585</v>
      </c>
      <c r="B39" s="730" t="s">
        <v>1380</v>
      </c>
      <c r="C39" s="730" t="s">
        <v>1381</v>
      </c>
      <c r="D39" s="730" t="s">
        <v>1382</v>
      </c>
      <c r="E39" s="730" t="s">
        <v>1383</v>
      </c>
      <c r="F39" s="734"/>
      <c r="G39" s="734"/>
      <c r="H39" s="748">
        <v>0</v>
      </c>
      <c r="I39" s="734">
        <v>4</v>
      </c>
      <c r="J39" s="734">
        <v>84.639999999999986</v>
      </c>
      <c r="K39" s="748">
        <v>1</v>
      </c>
      <c r="L39" s="734">
        <v>4</v>
      </c>
      <c r="M39" s="735">
        <v>84.639999999999986</v>
      </c>
    </row>
    <row r="40" spans="1:13" ht="14.45" customHeight="1" x14ac:dyDescent="0.2">
      <c r="A40" s="729" t="s">
        <v>585</v>
      </c>
      <c r="B40" s="730" t="s">
        <v>1380</v>
      </c>
      <c r="C40" s="730" t="s">
        <v>1384</v>
      </c>
      <c r="D40" s="730" t="s">
        <v>1382</v>
      </c>
      <c r="E40" s="730" t="s">
        <v>1385</v>
      </c>
      <c r="F40" s="734"/>
      <c r="G40" s="734"/>
      <c r="H40" s="748">
        <v>0</v>
      </c>
      <c r="I40" s="734">
        <v>1</v>
      </c>
      <c r="J40" s="734">
        <v>53.970000000000013</v>
      </c>
      <c r="K40" s="748">
        <v>1</v>
      </c>
      <c r="L40" s="734">
        <v>1</v>
      </c>
      <c r="M40" s="735">
        <v>53.970000000000013</v>
      </c>
    </row>
    <row r="41" spans="1:13" ht="14.45" customHeight="1" x14ac:dyDescent="0.2">
      <c r="A41" s="729" t="s">
        <v>585</v>
      </c>
      <c r="B41" s="730" t="s">
        <v>1386</v>
      </c>
      <c r="C41" s="730" t="s">
        <v>1387</v>
      </c>
      <c r="D41" s="730" t="s">
        <v>1388</v>
      </c>
      <c r="E41" s="730" t="s">
        <v>1389</v>
      </c>
      <c r="F41" s="734"/>
      <c r="G41" s="734"/>
      <c r="H41" s="748">
        <v>0</v>
      </c>
      <c r="I41" s="734">
        <v>1</v>
      </c>
      <c r="J41" s="734">
        <v>32.299999999999997</v>
      </c>
      <c r="K41" s="748">
        <v>1</v>
      </c>
      <c r="L41" s="734">
        <v>1</v>
      </c>
      <c r="M41" s="735">
        <v>32.299999999999997</v>
      </c>
    </row>
    <row r="42" spans="1:13" ht="14.45" customHeight="1" x14ac:dyDescent="0.2">
      <c r="A42" s="729" t="s">
        <v>585</v>
      </c>
      <c r="B42" s="730" t="s">
        <v>1390</v>
      </c>
      <c r="C42" s="730" t="s">
        <v>1391</v>
      </c>
      <c r="D42" s="730" t="s">
        <v>1031</v>
      </c>
      <c r="E42" s="730" t="s">
        <v>1392</v>
      </c>
      <c r="F42" s="734"/>
      <c r="G42" s="734"/>
      <c r="H42" s="748">
        <v>0</v>
      </c>
      <c r="I42" s="734">
        <v>2</v>
      </c>
      <c r="J42" s="734">
        <v>377.64</v>
      </c>
      <c r="K42" s="748">
        <v>1</v>
      </c>
      <c r="L42" s="734">
        <v>2</v>
      </c>
      <c r="M42" s="735">
        <v>377.64</v>
      </c>
    </row>
    <row r="43" spans="1:13" ht="14.45" customHeight="1" x14ac:dyDescent="0.2">
      <c r="A43" s="729" t="s">
        <v>585</v>
      </c>
      <c r="B43" s="730" t="s">
        <v>1390</v>
      </c>
      <c r="C43" s="730" t="s">
        <v>1393</v>
      </c>
      <c r="D43" s="730" t="s">
        <v>1035</v>
      </c>
      <c r="E43" s="730" t="s">
        <v>1394</v>
      </c>
      <c r="F43" s="734"/>
      <c r="G43" s="734"/>
      <c r="H43" s="748">
        <v>0</v>
      </c>
      <c r="I43" s="734">
        <v>1</v>
      </c>
      <c r="J43" s="734">
        <v>307.58</v>
      </c>
      <c r="K43" s="748">
        <v>1</v>
      </c>
      <c r="L43" s="734">
        <v>1</v>
      </c>
      <c r="M43" s="735">
        <v>307.58</v>
      </c>
    </row>
    <row r="44" spans="1:13" ht="14.45" customHeight="1" x14ac:dyDescent="0.2">
      <c r="A44" s="729" t="s">
        <v>585</v>
      </c>
      <c r="B44" s="730" t="s">
        <v>1395</v>
      </c>
      <c r="C44" s="730" t="s">
        <v>1396</v>
      </c>
      <c r="D44" s="730" t="s">
        <v>1397</v>
      </c>
      <c r="E44" s="730" t="s">
        <v>1398</v>
      </c>
      <c r="F44" s="734"/>
      <c r="G44" s="734"/>
      <c r="H44" s="748">
        <v>0</v>
      </c>
      <c r="I44" s="734">
        <v>2</v>
      </c>
      <c r="J44" s="734">
        <v>29.52</v>
      </c>
      <c r="K44" s="748">
        <v>1</v>
      </c>
      <c r="L44" s="734">
        <v>2</v>
      </c>
      <c r="M44" s="735">
        <v>29.52</v>
      </c>
    </row>
    <row r="45" spans="1:13" ht="14.45" customHeight="1" x14ac:dyDescent="0.2">
      <c r="A45" s="729" t="s">
        <v>585</v>
      </c>
      <c r="B45" s="730" t="s">
        <v>1395</v>
      </c>
      <c r="C45" s="730" t="s">
        <v>1399</v>
      </c>
      <c r="D45" s="730" t="s">
        <v>1397</v>
      </c>
      <c r="E45" s="730" t="s">
        <v>1400</v>
      </c>
      <c r="F45" s="734"/>
      <c r="G45" s="734"/>
      <c r="H45" s="748">
        <v>0</v>
      </c>
      <c r="I45" s="734">
        <v>2</v>
      </c>
      <c r="J45" s="734">
        <v>23.659999999999997</v>
      </c>
      <c r="K45" s="748">
        <v>1</v>
      </c>
      <c r="L45" s="734">
        <v>2</v>
      </c>
      <c r="M45" s="735">
        <v>23.659999999999997</v>
      </c>
    </row>
    <row r="46" spans="1:13" ht="14.45" customHeight="1" x14ac:dyDescent="0.2">
      <c r="A46" s="729" t="s">
        <v>585</v>
      </c>
      <c r="B46" s="730" t="s">
        <v>1395</v>
      </c>
      <c r="C46" s="730" t="s">
        <v>1401</v>
      </c>
      <c r="D46" s="730" t="s">
        <v>1397</v>
      </c>
      <c r="E46" s="730" t="s">
        <v>1402</v>
      </c>
      <c r="F46" s="734"/>
      <c r="G46" s="734"/>
      <c r="H46" s="748">
        <v>0</v>
      </c>
      <c r="I46" s="734">
        <v>2</v>
      </c>
      <c r="J46" s="734">
        <v>60.27999999999998</v>
      </c>
      <c r="K46" s="748">
        <v>1</v>
      </c>
      <c r="L46" s="734">
        <v>2</v>
      </c>
      <c r="M46" s="735">
        <v>60.27999999999998</v>
      </c>
    </row>
    <row r="47" spans="1:13" ht="14.45" customHeight="1" x14ac:dyDescent="0.2">
      <c r="A47" s="729" t="s">
        <v>585</v>
      </c>
      <c r="B47" s="730" t="s">
        <v>1395</v>
      </c>
      <c r="C47" s="730" t="s">
        <v>1403</v>
      </c>
      <c r="D47" s="730" t="s">
        <v>1397</v>
      </c>
      <c r="E47" s="730" t="s">
        <v>1404</v>
      </c>
      <c r="F47" s="734"/>
      <c r="G47" s="734"/>
      <c r="H47" s="748">
        <v>0</v>
      </c>
      <c r="I47" s="734">
        <v>1</v>
      </c>
      <c r="J47" s="734">
        <v>100.49000000000002</v>
      </c>
      <c r="K47" s="748">
        <v>1</v>
      </c>
      <c r="L47" s="734">
        <v>1</v>
      </c>
      <c r="M47" s="735">
        <v>100.49000000000002</v>
      </c>
    </row>
    <row r="48" spans="1:13" ht="14.45" customHeight="1" x14ac:dyDescent="0.2">
      <c r="A48" s="729" t="s">
        <v>585</v>
      </c>
      <c r="B48" s="730" t="s">
        <v>1405</v>
      </c>
      <c r="C48" s="730" t="s">
        <v>1406</v>
      </c>
      <c r="D48" s="730" t="s">
        <v>1407</v>
      </c>
      <c r="E48" s="730" t="s">
        <v>1408</v>
      </c>
      <c r="F48" s="734"/>
      <c r="G48" s="734"/>
      <c r="H48" s="748">
        <v>0</v>
      </c>
      <c r="I48" s="734">
        <v>2</v>
      </c>
      <c r="J48" s="734">
        <v>426.47999999999996</v>
      </c>
      <c r="K48" s="748">
        <v>1</v>
      </c>
      <c r="L48" s="734">
        <v>2</v>
      </c>
      <c r="M48" s="735">
        <v>426.47999999999996</v>
      </c>
    </row>
    <row r="49" spans="1:13" ht="14.45" customHeight="1" x14ac:dyDescent="0.2">
      <c r="A49" s="729" t="s">
        <v>585</v>
      </c>
      <c r="B49" s="730" t="s">
        <v>1405</v>
      </c>
      <c r="C49" s="730" t="s">
        <v>1409</v>
      </c>
      <c r="D49" s="730" t="s">
        <v>1407</v>
      </c>
      <c r="E49" s="730" t="s">
        <v>1410</v>
      </c>
      <c r="F49" s="734"/>
      <c r="G49" s="734"/>
      <c r="H49" s="748">
        <v>0</v>
      </c>
      <c r="I49" s="734">
        <v>1</v>
      </c>
      <c r="J49" s="734">
        <v>547.83000000000004</v>
      </c>
      <c r="K49" s="748">
        <v>1</v>
      </c>
      <c r="L49" s="734">
        <v>1</v>
      </c>
      <c r="M49" s="735">
        <v>547.83000000000004</v>
      </c>
    </row>
    <row r="50" spans="1:13" ht="14.45" customHeight="1" x14ac:dyDescent="0.2">
      <c r="A50" s="729" t="s">
        <v>585</v>
      </c>
      <c r="B50" s="730" t="s">
        <v>1405</v>
      </c>
      <c r="C50" s="730" t="s">
        <v>1411</v>
      </c>
      <c r="D50" s="730" t="s">
        <v>1407</v>
      </c>
      <c r="E50" s="730" t="s">
        <v>1412</v>
      </c>
      <c r="F50" s="734"/>
      <c r="G50" s="734"/>
      <c r="H50" s="748">
        <v>0</v>
      </c>
      <c r="I50" s="734">
        <v>1</v>
      </c>
      <c r="J50" s="734">
        <v>683.61</v>
      </c>
      <c r="K50" s="748">
        <v>1</v>
      </c>
      <c r="L50" s="734">
        <v>1</v>
      </c>
      <c r="M50" s="735">
        <v>683.61</v>
      </c>
    </row>
    <row r="51" spans="1:13" ht="14.45" customHeight="1" x14ac:dyDescent="0.2">
      <c r="A51" s="729" t="s">
        <v>585</v>
      </c>
      <c r="B51" s="730" t="s">
        <v>1413</v>
      </c>
      <c r="C51" s="730" t="s">
        <v>1414</v>
      </c>
      <c r="D51" s="730" t="s">
        <v>1415</v>
      </c>
      <c r="E51" s="730" t="s">
        <v>1416</v>
      </c>
      <c r="F51" s="734"/>
      <c r="G51" s="734"/>
      <c r="H51" s="748">
        <v>0</v>
      </c>
      <c r="I51" s="734">
        <v>2</v>
      </c>
      <c r="J51" s="734">
        <v>25.74</v>
      </c>
      <c r="K51" s="748">
        <v>1</v>
      </c>
      <c r="L51" s="734">
        <v>2</v>
      </c>
      <c r="M51" s="735">
        <v>25.74</v>
      </c>
    </row>
    <row r="52" spans="1:13" ht="14.45" customHeight="1" x14ac:dyDescent="0.2">
      <c r="A52" s="729" t="s">
        <v>585</v>
      </c>
      <c r="B52" s="730" t="s">
        <v>1413</v>
      </c>
      <c r="C52" s="730" t="s">
        <v>1417</v>
      </c>
      <c r="D52" s="730" t="s">
        <v>1415</v>
      </c>
      <c r="E52" s="730" t="s">
        <v>1418</v>
      </c>
      <c r="F52" s="734"/>
      <c r="G52" s="734"/>
      <c r="H52" s="748">
        <v>0</v>
      </c>
      <c r="I52" s="734">
        <v>2</v>
      </c>
      <c r="J52" s="734">
        <v>97.08</v>
      </c>
      <c r="K52" s="748">
        <v>1</v>
      </c>
      <c r="L52" s="734">
        <v>2</v>
      </c>
      <c r="M52" s="735">
        <v>97.08</v>
      </c>
    </row>
    <row r="53" spans="1:13" ht="14.45" customHeight="1" x14ac:dyDescent="0.2">
      <c r="A53" s="729" t="s">
        <v>585</v>
      </c>
      <c r="B53" s="730" t="s">
        <v>1419</v>
      </c>
      <c r="C53" s="730" t="s">
        <v>1420</v>
      </c>
      <c r="D53" s="730" t="s">
        <v>945</v>
      </c>
      <c r="E53" s="730" t="s">
        <v>1421</v>
      </c>
      <c r="F53" s="734"/>
      <c r="G53" s="734"/>
      <c r="H53" s="748">
        <v>0</v>
      </c>
      <c r="I53" s="734">
        <v>1</v>
      </c>
      <c r="J53" s="734">
        <v>52.590000000000018</v>
      </c>
      <c r="K53" s="748">
        <v>1</v>
      </c>
      <c r="L53" s="734">
        <v>1</v>
      </c>
      <c r="M53" s="735">
        <v>52.590000000000018</v>
      </c>
    </row>
    <row r="54" spans="1:13" ht="14.45" customHeight="1" x14ac:dyDescent="0.2">
      <c r="A54" s="729" t="s">
        <v>585</v>
      </c>
      <c r="B54" s="730" t="s">
        <v>1422</v>
      </c>
      <c r="C54" s="730" t="s">
        <v>1423</v>
      </c>
      <c r="D54" s="730" t="s">
        <v>1424</v>
      </c>
      <c r="E54" s="730" t="s">
        <v>1425</v>
      </c>
      <c r="F54" s="734"/>
      <c r="G54" s="734"/>
      <c r="H54" s="748">
        <v>0</v>
      </c>
      <c r="I54" s="734">
        <v>1</v>
      </c>
      <c r="J54" s="734">
        <v>259.72000000000003</v>
      </c>
      <c r="K54" s="748">
        <v>1</v>
      </c>
      <c r="L54" s="734">
        <v>1</v>
      </c>
      <c r="M54" s="735">
        <v>259.72000000000003</v>
      </c>
    </row>
    <row r="55" spans="1:13" ht="14.45" customHeight="1" x14ac:dyDescent="0.2">
      <c r="A55" s="729" t="s">
        <v>585</v>
      </c>
      <c r="B55" s="730" t="s">
        <v>1426</v>
      </c>
      <c r="C55" s="730" t="s">
        <v>1427</v>
      </c>
      <c r="D55" s="730" t="s">
        <v>1428</v>
      </c>
      <c r="E55" s="730" t="s">
        <v>1429</v>
      </c>
      <c r="F55" s="734"/>
      <c r="G55" s="734"/>
      <c r="H55" s="748">
        <v>0</v>
      </c>
      <c r="I55" s="734">
        <v>1</v>
      </c>
      <c r="J55" s="734">
        <v>176.91</v>
      </c>
      <c r="K55" s="748">
        <v>1</v>
      </c>
      <c r="L55" s="734">
        <v>1</v>
      </c>
      <c r="M55" s="735">
        <v>176.91</v>
      </c>
    </row>
    <row r="56" spans="1:13" ht="14.45" customHeight="1" x14ac:dyDescent="0.2">
      <c r="A56" s="729" t="s">
        <v>585</v>
      </c>
      <c r="B56" s="730" t="s">
        <v>1430</v>
      </c>
      <c r="C56" s="730" t="s">
        <v>1431</v>
      </c>
      <c r="D56" s="730" t="s">
        <v>1432</v>
      </c>
      <c r="E56" s="730" t="s">
        <v>1433</v>
      </c>
      <c r="F56" s="734"/>
      <c r="G56" s="734"/>
      <c r="H56" s="748">
        <v>0</v>
      </c>
      <c r="I56" s="734">
        <v>2</v>
      </c>
      <c r="J56" s="734">
        <v>194.07999999999998</v>
      </c>
      <c r="K56" s="748">
        <v>1</v>
      </c>
      <c r="L56" s="734">
        <v>2</v>
      </c>
      <c r="M56" s="735">
        <v>194.07999999999998</v>
      </c>
    </row>
    <row r="57" spans="1:13" ht="14.45" customHeight="1" x14ac:dyDescent="0.2">
      <c r="A57" s="729" t="s">
        <v>585</v>
      </c>
      <c r="B57" s="730" t="s">
        <v>1430</v>
      </c>
      <c r="C57" s="730" t="s">
        <v>1434</v>
      </c>
      <c r="D57" s="730" t="s">
        <v>1435</v>
      </c>
      <c r="E57" s="730" t="s">
        <v>1436</v>
      </c>
      <c r="F57" s="734"/>
      <c r="G57" s="734"/>
      <c r="H57" s="748">
        <v>0</v>
      </c>
      <c r="I57" s="734">
        <v>21</v>
      </c>
      <c r="J57" s="734">
        <v>3266.44</v>
      </c>
      <c r="K57" s="748">
        <v>1</v>
      </c>
      <c r="L57" s="734">
        <v>21</v>
      </c>
      <c r="M57" s="735">
        <v>3266.44</v>
      </c>
    </row>
    <row r="58" spans="1:13" ht="14.45" customHeight="1" x14ac:dyDescent="0.2">
      <c r="A58" s="729" t="s">
        <v>585</v>
      </c>
      <c r="B58" s="730" t="s">
        <v>1437</v>
      </c>
      <c r="C58" s="730" t="s">
        <v>1438</v>
      </c>
      <c r="D58" s="730" t="s">
        <v>804</v>
      </c>
      <c r="E58" s="730" t="s">
        <v>1439</v>
      </c>
      <c r="F58" s="734"/>
      <c r="G58" s="734"/>
      <c r="H58" s="748">
        <v>0</v>
      </c>
      <c r="I58" s="734">
        <v>5</v>
      </c>
      <c r="J58" s="734">
        <v>748.47</v>
      </c>
      <c r="K58" s="748">
        <v>1</v>
      </c>
      <c r="L58" s="734">
        <v>5</v>
      </c>
      <c r="M58" s="735">
        <v>748.47</v>
      </c>
    </row>
    <row r="59" spans="1:13" ht="14.45" customHeight="1" x14ac:dyDescent="0.2">
      <c r="A59" s="729" t="s">
        <v>585</v>
      </c>
      <c r="B59" s="730" t="s">
        <v>1440</v>
      </c>
      <c r="C59" s="730" t="s">
        <v>1441</v>
      </c>
      <c r="D59" s="730" t="s">
        <v>726</v>
      </c>
      <c r="E59" s="730" t="s">
        <v>1442</v>
      </c>
      <c r="F59" s="734"/>
      <c r="G59" s="734"/>
      <c r="H59" s="748">
        <v>0</v>
      </c>
      <c r="I59" s="734">
        <v>185</v>
      </c>
      <c r="J59" s="734">
        <v>6879.78</v>
      </c>
      <c r="K59" s="748">
        <v>1</v>
      </c>
      <c r="L59" s="734">
        <v>185</v>
      </c>
      <c r="M59" s="735">
        <v>6879.78</v>
      </c>
    </row>
    <row r="60" spans="1:13" ht="14.45" customHeight="1" x14ac:dyDescent="0.2">
      <c r="A60" s="729" t="s">
        <v>585</v>
      </c>
      <c r="B60" s="730" t="s">
        <v>1443</v>
      </c>
      <c r="C60" s="730" t="s">
        <v>1444</v>
      </c>
      <c r="D60" s="730" t="s">
        <v>1445</v>
      </c>
      <c r="E60" s="730" t="s">
        <v>1446</v>
      </c>
      <c r="F60" s="734"/>
      <c r="G60" s="734"/>
      <c r="H60" s="748">
        <v>0</v>
      </c>
      <c r="I60" s="734">
        <v>1</v>
      </c>
      <c r="J60" s="734">
        <v>112.13000000000002</v>
      </c>
      <c r="K60" s="748">
        <v>1</v>
      </c>
      <c r="L60" s="734">
        <v>1</v>
      </c>
      <c r="M60" s="735">
        <v>112.13000000000002</v>
      </c>
    </row>
    <row r="61" spans="1:13" ht="14.45" customHeight="1" x14ac:dyDescent="0.2">
      <c r="A61" s="729" t="s">
        <v>585</v>
      </c>
      <c r="B61" s="730" t="s">
        <v>1443</v>
      </c>
      <c r="C61" s="730" t="s">
        <v>1447</v>
      </c>
      <c r="D61" s="730" t="s">
        <v>1445</v>
      </c>
      <c r="E61" s="730" t="s">
        <v>1448</v>
      </c>
      <c r="F61" s="734"/>
      <c r="G61" s="734"/>
      <c r="H61" s="748">
        <v>0</v>
      </c>
      <c r="I61" s="734">
        <v>2</v>
      </c>
      <c r="J61" s="734">
        <v>185.32</v>
      </c>
      <c r="K61" s="748">
        <v>1</v>
      </c>
      <c r="L61" s="734">
        <v>2</v>
      </c>
      <c r="M61" s="735">
        <v>185.32</v>
      </c>
    </row>
    <row r="62" spans="1:13" ht="14.45" customHeight="1" x14ac:dyDescent="0.2">
      <c r="A62" s="729" t="s">
        <v>585</v>
      </c>
      <c r="B62" s="730" t="s">
        <v>1443</v>
      </c>
      <c r="C62" s="730" t="s">
        <v>1449</v>
      </c>
      <c r="D62" s="730" t="s">
        <v>1445</v>
      </c>
      <c r="E62" s="730" t="s">
        <v>1450</v>
      </c>
      <c r="F62" s="734"/>
      <c r="G62" s="734"/>
      <c r="H62" s="748">
        <v>0</v>
      </c>
      <c r="I62" s="734">
        <v>1</v>
      </c>
      <c r="J62" s="734">
        <v>49.339999999999996</v>
      </c>
      <c r="K62" s="748">
        <v>1</v>
      </c>
      <c r="L62" s="734">
        <v>1</v>
      </c>
      <c r="M62" s="735">
        <v>49.339999999999996</v>
      </c>
    </row>
    <row r="63" spans="1:13" ht="14.45" customHeight="1" x14ac:dyDescent="0.2">
      <c r="A63" s="729" t="s">
        <v>585</v>
      </c>
      <c r="B63" s="730" t="s">
        <v>1443</v>
      </c>
      <c r="C63" s="730" t="s">
        <v>1451</v>
      </c>
      <c r="D63" s="730" t="s">
        <v>783</v>
      </c>
      <c r="E63" s="730" t="s">
        <v>784</v>
      </c>
      <c r="F63" s="734"/>
      <c r="G63" s="734"/>
      <c r="H63" s="748">
        <v>0</v>
      </c>
      <c r="I63" s="734">
        <v>1</v>
      </c>
      <c r="J63" s="734">
        <v>77.659999999999982</v>
      </c>
      <c r="K63" s="748">
        <v>1</v>
      </c>
      <c r="L63" s="734">
        <v>1</v>
      </c>
      <c r="M63" s="735">
        <v>77.659999999999982</v>
      </c>
    </row>
    <row r="64" spans="1:13" ht="14.45" customHeight="1" x14ac:dyDescent="0.2">
      <c r="A64" s="729" t="s">
        <v>585</v>
      </c>
      <c r="B64" s="730" t="s">
        <v>1443</v>
      </c>
      <c r="C64" s="730" t="s">
        <v>1452</v>
      </c>
      <c r="D64" s="730" t="s">
        <v>783</v>
      </c>
      <c r="E64" s="730" t="s">
        <v>1453</v>
      </c>
      <c r="F64" s="734"/>
      <c r="G64" s="734"/>
      <c r="H64" s="748">
        <v>0</v>
      </c>
      <c r="I64" s="734">
        <v>1</v>
      </c>
      <c r="J64" s="734">
        <v>61.17</v>
      </c>
      <c r="K64" s="748">
        <v>1</v>
      </c>
      <c r="L64" s="734">
        <v>1</v>
      </c>
      <c r="M64" s="735">
        <v>61.17</v>
      </c>
    </row>
    <row r="65" spans="1:13" ht="14.45" customHeight="1" x14ac:dyDescent="0.2">
      <c r="A65" s="729" t="s">
        <v>585</v>
      </c>
      <c r="B65" s="730" t="s">
        <v>1443</v>
      </c>
      <c r="C65" s="730" t="s">
        <v>1454</v>
      </c>
      <c r="D65" s="730" t="s">
        <v>783</v>
      </c>
      <c r="E65" s="730" t="s">
        <v>1455</v>
      </c>
      <c r="F65" s="734"/>
      <c r="G65" s="734"/>
      <c r="H65" s="748">
        <v>0</v>
      </c>
      <c r="I65" s="734">
        <v>1</v>
      </c>
      <c r="J65" s="734">
        <v>94.19</v>
      </c>
      <c r="K65" s="748">
        <v>1</v>
      </c>
      <c r="L65" s="734">
        <v>1</v>
      </c>
      <c r="M65" s="735">
        <v>94.19</v>
      </c>
    </row>
    <row r="66" spans="1:13" ht="14.45" customHeight="1" x14ac:dyDescent="0.2">
      <c r="A66" s="729" t="s">
        <v>585</v>
      </c>
      <c r="B66" s="730" t="s">
        <v>1456</v>
      </c>
      <c r="C66" s="730" t="s">
        <v>1457</v>
      </c>
      <c r="D66" s="730" t="s">
        <v>1458</v>
      </c>
      <c r="E66" s="730" t="s">
        <v>1459</v>
      </c>
      <c r="F66" s="734">
        <v>1</v>
      </c>
      <c r="G66" s="734">
        <v>416.77999999999986</v>
      </c>
      <c r="H66" s="748">
        <v>1</v>
      </c>
      <c r="I66" s="734"/>
      <c r="J66" s="734"/>
      <c r="K66" s="748">
        <v>0</v>
      </c>
      <c r="L66" s="734">
        <v>1</v>
      </c>
      <c r="M66" s="735">
        <v>416.77999999999986</v>
      </c>
    </row>
    <row r="67" spans="1:13" ht="14.45" customHeight="1" x14ac:dyDescent="0.2">
      <c r="A67" s="729" t="s">
        <v>585</v>
      </c>
      <c r="B67" s="730" t="s">
        <v>1460</v>
      </c>
      <c r="C67" s="730" t="s">
        <v>1461</v>
      </c>
      <c r="D67" s="730" t="s">
        <v>1214</v>
      </c>
      <c r="E67" s="730" t="s">
        <v>1462</v>
      </c>
      <c r="F67" s="734">
        <v>10</v>
      </c>
      <c r="G67" s="734">
        <v>950.5</v>
      </c>
      <c r="H67" s="748">
        <v>1</v>
      </c>
      <c r="I67" s="734"/>
      <c r="J67" s="734"/>
      <c r="K67" s="748">
        <v>0</v>
      </c>
      <c r="L67" s="734">
        <v>10</v>
      </c>
      <c r="M67" s="735">
        <v>950.5</v>
      </c>
    </row>
    <row r="68" spans="1:13" ht="14.45" customHeight="1" x14ac:dyDescent="0.2">
      <c r="A68" s="729" t="s">
        <v>585</v>
      </c>
      <c r="B68" s="730" t="s">
        <v>1460</v>
      </c>
      <c r="C68" s="730" t="s">
        <v>1463</v>
      </c>
      <c r="D68" s="730" t="s">
        <v>1464</v>
      </c>
      <c r="E68" s="730" t="s">
        <v>1465</v>
      </c>
      <c r="F68" s="734">
        <v>2</v>
      </c>
      <c r="G68" s="734">
        <v>1787.4</v>
      </c>
      <c r="H68" s="748">
        <v>1</v>
      </c>
      <c r="I68" s="734"/>
      <c r="J68" s="734"/>
      <c r="K68" s="748">
        <v>0</v>
      </c>
      <c r="L68" s="734">
        <v>2</v>
      </c>
      <c r="M68" s="735">
        <v>1787.4</v>
      </c>
    </row>
    <row r="69" spans="1:13" ht="14.45" customHeight="1" x14ac:dyDescent="0.2">
      <c r="A69" s="729" t="s">
        <v>585</v>
      </c>
      <c r="B69" s="730" t="s">
        <v>1466</v>
      </c>
      <c r="C69" s="730" t="s">
        <v>1467</v>
      </c>
      <c r="D69" s="730" t="s">
        <v>1468</v>
      </c>
      <c r="E69" s="730" t="s">
        <v>1469</v>
      </c>
      <c r="F69" s="734"/>
      <c r="G69" s="734"/>
      <c r="H69" s="748">
        <v>0</v>
      </c>
      <c r="I69" s="734">
        <v>2</v>
      </c>
      <c r="J69" s="734">
        <v>1088.7800000000002</v>
      </c>
      <c r="K69" s="748">
        <v>1</v>
      </c>
      <c r="L69" s="734">
        <v>2</v>
      </c>
      <c r="M69" s="735">
        <v>1088.7800000000002</v>
      </c>
    </row>
    <row r="70" spans="1:13" ht="14.45" customHeight="1" x14ac:dyDescent="0.2">
      <c r="A70" s="729" t="s">
        <v>585</v>
      </c>
      <c r="B70" s="730" t="s">
        <v>1466</v>
      </c>
      <c r="C70" s="730" t="s">
        <v>1470</v>
      </c>
      <c r="D70" s="730" t="s">
        <v>1471</v>
      </c>
      <c r="E70" s="730" t="s">
        <v>1469</v>
      </c>
      <c r="F70" s="734">
        <v>5</v>
      </c>
      <c r="G70" s="734">
        <v>2721.95</v>
      </c>
      <c r="H70" s="748">
        <v>1</v>
      </c>
      <c r="I70" s="734"/>
      <c r="J70" s="734"/>
      <c r="K70" s="748">
        <v>0</v>
      </c>
      <c r="L70" s="734">
        <v>5</v>
      </c>
      <c r="M70" s="735">
        <v>2721.95</v>
      </c>
    </row>
    <row r="71" spans="1:13" ht="14.45" customHeight="1" x14ac:dyDescent="0.2">
      <c r="A71" s="729" t="s">
        <v>585</v>
      </c>
      <c r="B71" s="730" t="s">
        <v>1472</v>
      </c>
      <c r="C71" s="730" t="s">
        <v>1473</v>
      </c>
      <c r="D71" s="730" t="s">
        <v>1474</v>
      </c>
      <c r="E71" s="730" t="s">
        <v>1475</v>
      </c>
      <c r="F71" s="734"/>
      <c r="G71" s="734"/>
      <c r="H71" s="748">
        <v>0</v>
      </c>
      <c r="I71" s="734">
        <v>5</v>
      </c>
      <c r="J71" s="734">
        <v>248.15000000000003</v>
      </c>
      <c r="K71" s="748">
        <v>1</v>
      </c>
      <c r="L71" s="734">
        <v>5</v>
      </c>
      <c r="M71" s="735">
        <v>248.15000000000003</v>
      </c>
    </row>
    <row r="72" spans="1:13" ht="14.45" customHeight="1" x14ac:dyDescent="0.2">
      <c r="A72" s="729" t="s">
        <v>585</v>
      </c>
      <c r="B72" s="730" t="s">
        <v>1476</v>
      </c>
      <c r="C72" s="730" t="s">
        <v>1477</v>
      </c>
      <c r="D72" s="730" t="s">
        <v>1478</v>
      </c>
      <c r="E72" s="730" t="s">
        <v>1479</v>
      </c>
      <c r="F72" s="734"/>
      <c r="G72" s="734"/>
      <c r="H72" s="748">
        <v>0</v>
      </c>
      <c r="I72" s="734">
        <v>1</v>
      </c>
      <c r="J72" s="734">
        <v>669.09999999999991</v>
      </c>
      <c r="K72" s="748">
        <v>1</v>
      </c>
      <c r="L72" s="734">
        <v>1</v>
      </c>
      <c r="M72" s="735">
        <v>669.09999999999991</v>
      </c>
    </row>
    <row r="73" spans="1:13" ht="14.45" customHeight="1" x14ac:dyDescent="0.2">
      <c r="A73" s="729" t="s">
        <v>585</v>
      </c>
      <c r="B73" s="730" t="s">
        <v>1480</v>
      </c>
      <c r="C73" s="730" t="s">
        <v>1481</v>
      </c>
      <c r="D73" s="730" t="s">
        <v>1482</v>
      </c>
      <c r="E73" s="730" t="s">
        <v>1483</v>
      </c>
      <c r="F73" s="734">
        <v>4</v>
      </c>
      <c r="G73" s="734">
        <v>989.53</v>
      </c>
      <c r="H73" s="748">
        <v>1</v>
      </c>
      <c r="I73" s="734"/>
      <c r="J73" s="734"/>
      <c r="K73" s="748">
        <v>0</v>
      </c>
      <c r="L73" s="734">
        <v>4</v>
      </c>
      <c r="M73" s="735">
        <v>989.53</v>
      </c>
    </row>
    <row r="74" spans="1:13" ht="14.45" customHeight="1" x14ac:dyDescent="0.2">
      <c r="A74" s="729" t="s">
        <v>585</v>
      </c>
      <c r="B74" s="730" t="s">
        <v>1484</v>
      </c>
      <c r="C74" s="730" t="s">
        <v>1485</v>
      </c>
      <c r="D74" s="730" t="s">
        <v>858</v>
      </c>
      <c r="E74" s="730" t="s">
        <v>859</v>
      </c>
      <c r="F74" s="734"/>
      <c r="G74" s="734"/>
      <c r="H74" s="748">
        <v>0</v>
      </c>
      <c r="I74" s="734">
        <v>1</v>
      </c>
      <c r="J74" s="734">
        <v>277.2</v>
      </c>
      <c r="K74" s="748">
        <v>1</v>
      </c>
      <c r="L74" s="734">
        <v>1</v>
      </c>
      <c r="M74" s="735">
        <v>277.2</v>
      </c>
    </row>
    <row r="75" spans="1:13" ht="14.45" customHeight="1" x14ac:dyDescent="0.2">
      <c r="A75" s="729" t="s">
        <v>585</v>
      </c>
      <c r="B75" s="730" t="s">
        <v>1486</v>
      </c>
      <c r="C75" s="730" t="s">
        <v>1487</v>
      </c>
      <c r="D75" s="730" t="s">
        <v>618</v>
      </c>
      <c r="E75" s="730" t="s">
        <v>615</v>
      </c>
      <c r="F75" s="734"/>
      <c r="G75" s="734"/>
      <c r="H75" s="748">
        <v>0</v>
      </c>
      <c r="I75" s="734">
        <v>2</v>
      </c>
      <c r="J75" s="734">
        <v>107.88000000000001</v>
      </c>
      <c r="K75" s="748">
        <v>1</v>
      </c>
      <c r="L75" s="734">
        <v>2</v>
      </c>
      <c r="M75" s="735">
        <v>107.88000000000001</v>
      </c>
    </row>
    <row r="76" spans="1:13" ht="14.45" customHeight="1" x14ac:dyDescent="0.2">
      <c r="A76" s="729" t="s">
        <v>585</v>
      </c>
      <c r="B76" s="730" t="s">
        <v>1486</v>
      </c>
      <c r="C76" s="730" t="s">
        <v>1488</v>
      </c>
      <c r="D76" s="730" t="s">
        <v>618</v>
      </c>
      <c r="E76" s="730" t="s">
        <v>619</v>
      </c>
      <c r="F76" s="734"/>
      <c r="G76" s="734"/>
      <c r="H76" s="748">
        <v>0</v>
      </c>
      <c r="I76" s="734">
        <v>4</v>
      </c>
      <c r="J76" s="734">
        <v>194.16000000000003</v>
      </c>
      <c r="K76" s="748">
        <v>1</v>
      </c>
      <c r="L76" s="734">
        <v>4</v>
      </c>
      <c r="M76" s="735">
        <v>194.16000000000003</v>
      </c>
    </row>
    <row r="77" spans="1:13" ht="14.45" customHeight="1" x14ac:dyDescent="0.2">
      <c r="A77" s="729" t="s">
        <v>585</v>
      </c>
      <c r="B77" s="730" t="s">
        <v>1489</v>
      </c>
      <c r="C77" s="730" t="s">
        <v>1490</v>
      </c>
      <c r="D77" s="730" t="s">
        <v>1491</v>
      </c>
      <c r="E77" s="730" t="s">
        <v>1492</v>
      </c>
      <c r="F77" s="734">
        <v>1</v>
      </c>
      <c r="G77" s="734">
        <v>1721.62</v>
      </c>
      <c r="H77" s="748">
        <v>1</v>
      </c>
      <c r="I77" s="734"/>
      <c r="J77" s="734"/>
      <c r="K77" s="748">
        <v>0</v>
      </c>
      <c r="L77" s="734">
        <v>1</v>
      </c>
      <c r="M77" s="735">
        <v>1721.62</v>
      </c>
    </row>
    <row r="78" spans="1:13" ht="14.45" customHeight="1" x14ac:dyDescent="0.2">
      <c r="A78" s="729" t="s">
        <v>585</v>
      </c>
      <c r="B78" s="730" t="s">
        <v>1489</v>
      </c>
      <c r="C78" s="730" t="s">
        <v>1493</v>
      </c>
      <c r="D78" s="730" t="s">
        <v>1491</v>
      </c>
      <c r="E78" s="730" t="s">
        <v>1494</v>
      </c>
      <c r="F78" s="734">
        <v>1</v>
      </c>
      <c r="G78" s="734">
        <v>333.62</v>
      </c>
      <c r="H78" s="748">
        <v>1</v>
      </c>
      <c r="I78" s="734"/>
      <c r="J78" s="734"/>
      <c r="K78" s="748">
        <v>0</v>
      </c>
      <c r="L78" s="734">
        <v>1</v>
      </c>
      <c r="M78" s="735">
        <v>333.62</v>
      </c>
    </row>
    <row r="79" spans="1:13" ht="14.45" customHeight="1" x14ac:dyDescent="0.2">
      <c r="A79" s="729" t="s">
        <v>585</v>
      </c>
      <c r="B79" s="730" t="s">
        <v>1495</v>
      </c>
      <c r="C79" s="730" t="s">
        <v>1496</v>
      </c>
      <c r="D79" s="730" t="s">
        <v>1497</v>
      </c>
      <c r="E79" s="730" t="s">
        <v>1498</v>
      </c>
      <c r="F79" s="734"/>
      <c r="G79" s="734"/>
      <c r="H79" s="748">
        <v>0</v>
      </c>
      <c r="I79" s="734">
        <v>3</v>
      </c>
      <c r="J79" s="734">
        <v>849.17000000000007</v>
      </c>
      <c r="K79" s="748">
        <v>1</v>
      </c>
      <c r="L79" s="734">
        <v>3</v>
      </c>
      <c r="M79" s="735">
        <v>849.17000000000007</v>
      </c>
    </row>
    <row r="80" spans="1:13" ht="14.45" customHeight="1" x14ac:dyDescent="0.2">
      <c r="A80" s="729" t="s">
        <v>585</v>
      </c>
      <c r="B80" s="730" t="s">
        <v>1499</v>
      </c>
      <c r="C80" s="730" t="s">
        <v>1500</v>
      </c>
      <c r="D80" s="730" t="s">
        <v>997</v>
      </c>
      <c r="E80" s="730" t="s">
        <v>1000</v>
      </c>
      <c r="F80" s="734"/>
      <c r="G80" s="734"/>
      <c r="H80" s="748">
        <v>0</v>
      </c>
      <c r="I80" s="734">
        <v>244</v>
      </c>
      <c r="J80" s="734">
        <v>8078.9659907108071</v>
      </c>
      <c r="K80" s="748">
        <v>1</v>
      </c>
      <c r="L80" s="734">
        <v>244</v>
      </c>
      <c r="M80" s="735">
        <v>8078.9659907108071</v>
      </c>
    </row>
    <row r="81" spans="1:13" ht="14.45" customHeight="1" x14ac:dyDescent="0.2">
      <c r="A81" s="729" t="s">
        <v>585</v>
      </c>
      <c r="B81" s="730" t="s">
        <v>1499</v>
      </c>
      <c r="C81" s="730" t="s">
        <v>1501</v>
      </c>
      <c r="D81" s="730" t="s">
        <v>997</v>
      </c>
      <c r="E81" s="730" t="s">
        <v>1502</v>
      </c>
      <c r="F81" s="734"/>
      <c r="G81" s="734"/>
      <c r="H81" s="748">
        <v>0</v>
      </c>
      <c r="I81" s="734">
        <v>22</v>
      </c>
      <c r="J81" s="734">
        <v>974.49</v>
      </c>
      <c r="K81" s="748">
        <v>1</v>
      </c>
      <c r="L81" s="734">
        <v>22</v>
      </c>
      <c r="M81" s="735">
        <v>974.49</v>
      </c>
    </row>
    <row r="82" spans="1:13" ht="14.45" customHeight="1" x14ac:dyDescent="0.2">
      <c r="A82" s="729" t="s">
        <v>585</v>
      </c>
      <c r="B82" s="730" t="s">
        <v>1499</v>
      </c>
      <c r="C82" s="730" t="s">
        <v>1503</v>
      </c>
      <c r="D82" s="730" t="s">
        <v>997</v>
      </c>
      <c r="E82" s="730" t="s">
        <v>1504</v>
      </c>
      <c r="F82" s="734"/>
      <c r="G82" s="734"/>
      <c r="H82" s="748">
        <v>0</v>
      </c>
      <c r="I82" s="734">
        <v>3</v>
      </c>
      <c r="J82" s="734">
        <v>151.92000000000002</v>
      </c>
      <c r="K82" s="748">
        <v>1</v>
      </c>
      <c r="L82" s="734">
        <v>3</v>
      </c>
      <c r="M82" s="735">
        <v>151.92000000000002</v>
      </c>
    </row>
    <row r="83" spans="1:13" ht="14.45" customHeight="1" x14ac:dyDescent="0.2">
      <c r="A83" s="729" t="s">
        <v>585</v>
      </c>
      <c r="B83" s="730" t="s">
        <v>1505</v>
      </c>
      <c r="C83" s="730" t="s">
        <v>1506</v>
      </c>
      <c r="D83" s="730" t="s">
        <v>1507</v>
      </c>
      <c r="E83" s="730" t="s">
        <v>1508</v>
      </c>
      <c r="F83" s="734"/>
      <c r="G83" s="734"/>
      <c r="H83" s="748">
        <v>0</v>
      </c>
      <c r="I83" s="734">
        <v>2</v>
      </c>
      <c r="J83" s="734">
        <v>476.3599999999999</v>
      </c>
      <c r="K83" s="748">
        <v>1</v>
      </c>
      <c r="L83" s="734">
        <v>2</v>
      </c>
      <c r="M83" s="735">
        <v>476.3599999999999</v>
      </c>
    </row>
    <row r="84" spans="1:13" ht="14.45" customHeight="1" x14ac:dyDescent="0.2">
      <c r="A84" s="729" t="s">
        <v>585</v>
      </c>
      <c r="B84" s="730" t="s">
        <v>1505</v>
      </c>
      <c r="C84" s="730" t="s">
        <v>1509</v>
      </c>
      <c r="D84" s="730" t="s">
        <v>1510</v>
      </c>
      <c r="E84" s="730" t="s">
        <v>1511</v>
      </c>
      <c r="F84" s="734"/>
      <c r="G84" s="734"/>
      <c r="H84" s="748">
        <v>0</v>
      </c>
      <c r="I84" s="734">
        <v>3</v>
      </c>
      <c r="J84" s="734">
        <v>377.61999999999989</v>
      </c>
      <c r="K84" s="748">
        <v>1</v>
      </c>
      <c r="L84" s="734">
        <v>3</v>
      </c>
      <c r="M84" s="735">
        <v>377.61999999999989</v>
      </c>
    </row>
    <row r="85" spans="1:13" ht="14.45" customHeight="1" x14ac:dyDescent="0.2">
      <c r="A85" s="729" t="s">
        <v>585</v>
      </c>
      <c r="B85" s="730" t="s">
        <v>1512</v>
      </c>
      <c r="C85" s="730" t="s">
        <v>1513</v>
      </c>
      <c r="D85" s="730" t="s">
        <v>914</v>
      </c>
      <c r="E85" s="730" t="s">
        <v>1514</v>
      </c>
      <c r="F85" s="734"/>
      <c r="G85" s="734"/>
      <c r="H85" s="748">
        <v>0</v>
      </c>
      <c r="I85" s="734">
        <v>3</v>
      </c>
      <c r="J85" s="734">
        <v>518.76</v>
      </c>
      <c r="K85" s="748">
        <v>1</v>
      </c>
      <c r="L85" s="734">
        <v>3</v>
      </c>
      <c r="M85" s="735">
        <v>518.76</v>
      </c>
    </row>
    <row r="86" spans="1:13" ht="14.45" customHeight="1" x14ac:dyDescent="0.2">
      <c r="A86" s="729" t="s">
        <v>585</v>
      </c>
      <c r="B86" s="730" t="s">
        <v>1515</v>
      </c>
      <c r="C86" s="730" t="s">
        <v>1516</v>
      </c>
      <c r="D86" s="730" t="s">
        <v>1517</v>
      </c>
      <c r="E86" s="730" t="s">
        <v>1518</v>
      </c>
      <c r="F86" s="734"/>
      <c r="G86" s="734"/>
      <c r="H86" s="748">
        <v>0</v>
      </c>
      <c r="I86" s="734">
        <v>1</v>
      </c>
      <c r="J86" s="734">
        <v>114.03000000000004</v>
      </c>
      <c r="K86" s="748">
        <v>1</v>
      </c>
      <c r="L86" s="734">
        <v>1</v>
      </c>
      <c r="M86" s="735">
        <v>114.03000000000004</v>
      </c>
    </row>
    <row r="87" spans="1:13" ht="14.45" customHeight="1" x14ac:dyDescent="0.2">
      <c r="A87" s="729" t="s">
        <v>585</v>
      </c>
      <c r="B87" s="730" t="s">
        <v>1515</v>
      </c>
      <c r="C87" s="730" t="s">
        <v>1519</v>
      </c>
      <c r="D87" s="730" t="s">
        <v>1517</v>
      </c>
      <c r="E87" s="730" t="s">
        <v>1520</v>
      </c>
      <c r="F87" s="734"/>
      <c r="G87" s="734"/>
      <c r="H87" s="748">
        <v>0</v>
      </c>
      <c r="I87" s="734">
        <v>4</v>
      </c>
      <c r="J87" s="734">
        <v>504.80000000000007</v>
      </c>
      <c r="K87" s="748">
        <v>1</v>
      </c>
      <c r="L87" s="734">
        <v>4</v>
      </c>
      <c r="M87" s="735">
        <v>504.80000000000007</v>
      </c>
    </row>
    <row r="88" spans="1:13" ht="14.45" customHeight="1" x14ac:dyDescent="0.2">
      <c r="A88" s="729" t="s">
        <v>585</v>
      </c>
      <c r="B88" s="730" t="s">
        <v>1515</v>
      </c>
      <c r="C88" s="730" t="s">
        <v>1521</v>
      </c>
      <c r="D88" s="730" t="s">
        <v>1517</v>
      </c>
      <c r="E88" s="730" t="s">
        <v>1522</v>
      </c>
      <c r="F88" s="734"/>
      <c r="G88" s="734"/>
      <c r="H88" s="748">
        <v>0</v>
      </c>
      <c r="I88" s="734">
        <v>18</v>
      </c>
      <c r="J88" s="734">
        <v>4589.1000000000004</v>
      </c>
      <c r="K88" s="748">
        <v>1</v>
      </c>
      <c r="L88" s="734">
        <v>18</v>
      </c>
      <c r="M88" s="735">
        <v>4589.1000000000004</v>
      </c>
    </row>
    <row r="89" spans="1:13" ht="14.45" customHeight="1" x14ac:dyDescent="0.2">
      <c r="A89" s="729" t="s">
        <v>585</v>
      </c>
      <c r="B89" s="730" t="s">
        <v>1523</v>
      </c>
      <c r="C89" s="730" t="s">
        <v>1524</v>
      </c>
      <c r="D89" s="730" t="s">
        <v>1525</v>
      </c>
      <c r="E89" s="730" t="s">
        <v>1526</v>
      </c>
      <c r="F89" s="734"/>
      <c r="G89" s="734"/>
      <c r="H89" s="748">
        <v>0</v>
      </c>
      <c r="I89" s="734">
        <v>2</v>
      </c>
      <c r="J89" s="734">
        <v>1446.3599999999997</v>
      </c>
      <c r="K89" s="748">
        <v>1</v>
      </c>
      <c r="L89" s="734">
        <v>2</v>
      </c>
      <c r="M89" s="735">
        <v>1446.3599999999997</v>
      </c>
    </row>
    <row r="90" spans="1:13" ht="14.45" customHeight="1" x14ac:dyDescent="0.2">
      <c r="A90" s="729" t="s">
        <v>585</v>
      </c>
      <c r="B90" s="730" t="s">
        <v>1527</v>
      </c>
      <c r="C90" s="730" t="s">
        <v>1528</v>
      </c>
      <c r="D90" s="730" t="s">
        <v>1025</v>
      </c>
      <c r="E90" s="730" t="s">
        <v>1026</v>
      </c>
      <c r="F90" s="734"/>
      <c r="G90" s="734"/>
      <c r="H90" s="748">
        <v>0</v>
      </c>
      <c r="I90" s="734">
        <v>5</v>
      </c>
      <c r="J90" s="734">
        <v>5195.9499999999989</v>
      </c>
      <c r="K90" s="748">
        <v>1</v>
      </c>
      <c r="L90" s="734">
        <v>5</v>
      </c>
      <c r="M90" s="735">
        <v>5195.9499999999989</v>
      </c>
    </row>
    <row r="91" spans="1:13" ht="14.45" customHeight="1" x14ac:dyDescent="0.2">
      <c r="A91" s="729" t="s">
        <v>585</v>
      </c>
      <c r="B91" s="730" t="s">
        <v>1527</v>
      </c>
      <c r="C91" s="730" t="s">
        <v>1529</v>
      </c>
      <c r="D91" s="730" t="s">
        <v>1025</v>
      </c>
      <c r="E91" s="730" t="s">
        <v>1530</v>
      </c>
      <c r="F91" s="734"/>
      <c r="G91" s="734"/>
      <c r="H91" s="748">
        <v>0</v>
      </c>
      <c r="I91" s="734">
        <v>1</v>
      </c>
      <c r="J91" s="734">
        <v>2160.9599999999996</v>
      </c>
      <c r="K91" s="748">
        <v>1</v>
      </c>
      <c r="L91" s="734">
        <v>1</v>
      </c>
      <c r="M91" s="735">
        <v>2160.9599999999996</v>
      </c>
    </row>
    <row r="92" spans="1:13" ht="14.45" customHeight="1" x14ac:dyDescent="0.2">
      <c r="A92" s="729" t="s">
        <v>585</v>
      </c>
      <c r="B92" s="730" t="s">
        <v>1531</v>
      </c>
      <c r="C92" s="730" t="s">
        <v>1532</v>
      </c>
      <c r="D92" s="730" t="s">
        <v>1533</v>
      </c>
      <c r="E92" s="730" t="s">
        <v>1534</v>
      </c>
      <c r="F92" s="734"/>
      <c r="G92" s="734"/>
      <c r="H92" s="748">
        <v>0</v>
      </c>
      <c r="I92" s="734">
        <v>1</v>
      </c>
      <c r="J92" s="734">
        <v>2919.0599999999995</v>
      </c>
      <c r="K92" s="748">
        <v>1</v>
      </c>
      <c r="L92" s="734">
        <v>1</v>
      </c>
      <c r="M92" s="735">
        <v>2919.0599999999995</v>
      </c>
    </row>
    <row r="93" spans="1:13" ht="14.45" customHeight="1" x14ac:dyDescent="0.2">
      <c r="A93" s="729" t="s">
        <v>585</v>
      </c>
      <c r="B93" s="730" t="s">
        <v>1535</v>
      </c>
      <c r="C93" s="730" t="s">
        <v>1536</v>
      </c>
      <c r="D93" s="730" t="s">
        <v>1537</v>
      </c>
      <c r="E93" s="730" t="s">
        <v>1538</v>
      </c>
      <c r="F93" s="734"/>
      <c r="G93" s="734"/>
      <c r="H93" s="748">
        <v>0</v>
      </c>
      <c r="I93" s="734">
        <v>1</v>
      </c>
      <c r="J93" s="734">
        <v>61.950000000000031</v>
      </c>
      <c r="K93" s="748">
        <v>1</v>
      </c>
      <c r="L93" s="734">
        <v>1</v>
      </c>
      <c r="M93" s="735">
        <v>61.950000000000031</v>
      </c>
    </row>
    <row r="94" spans="1:13" ht="14.45" customHeight="1" x14ac:dyDescent="0.2">
      <c r="A94" s="729" t="s">
        <v>585</v>
      </c>
      <c r="B94" s="730" t="s">
        <v>1539</v>
      </c>
      <c r="C94" s="730" t="s">
        <v>1540</v>
      </c>
      <c r="D94" s="730" t="s">
        <v>626</v>
      </c>
      <c r="E94" s="730" t="s">
        <v>627</v>
      </c>
      <c r="F94" s="734">
        <v>1</v>
      </c>
      <c r="G94" s="734">
        <v>229.01000000000005</v>
      </c>
      <c r="H94" s="748">
        <v>1</v>
      </c>
      <c r="I94" s="734"/>
      <c r="J94" s="734"/>
      <c r="K94" s="748">
        <v>0</v>
      </c>
      <c r="L94" s="734">
        <v>1</v>
      </c>
      <c r="M94" s="735">
        <v>229.01000000000005</v>
      </c>
    </row>
    <row r="95" spans="1:13" ht="14.45" customHeight="1" x14ac:dyDescent="0.2">
      <c r="A95" s="729" t="s">
        <v>585</v>
      </c>
      <c r="B95" s="730" t="s">
        <v>1541</v>
      </c>
      <c r="C95" s="730" t="s">
        <v>1542</v>
      </c>
      <c r="D95" s="730" t="s">
        <v>1543</v>
      </c>
      <c r="E95" s="730" t="s">
        <v>1544</v>
      </c>
      <c r="F95" s="734"/>
      <c r="G95" s="734"/>
      <c r="H95" s="748">
        <v>0</v>
      </c>
      <c r="I95" s="734">
        <v>1</v>
      </c>
      <c r="J95" s="734">
        <v>135.52000000000004</v>
      </c>
      <c r="K95" s="748">
        <v>1</v>
      </c>
      <c r="L95" s="734">
        <v>1</v>
      </c>
      <c r="M95" s="735">
        <v>135.52000000000004</v>
      </c>
    </row>
    <row r="96" spans="1:13" ht="14.45" customHeight="1" x14ac:dyDescent="0.2">
      <c r="A96" s="729" t="s">
        <v>585</v>
      </c>
      <c r="B96" s="730" t="s">
        <v>1545</v>
      </c>
      <c r="C96" s="730" t="s">
        <v>1546</v>
      </c>
      <c r="D96" s="730" t="s">
        <v>1547</v>
      </c>
      <c r="E96" s="730" t="s">
        <v>1548</v>
      </c>
      <c r="F96" s="734"/>
      <c r="G96" s="734"/>
      <c r="H96" s="748">
        <v>0</v>
      </c>
      <c r="I96" s="734">
        <v>90</v>
      </c>
      <c r="J96" s="734">
        <v>1764.4200000000003</v>
      </c>
      <c r="K96" s="748">
        <v>1</v>
      </c>
      <c r="L96" s="734">
        <v>90</v>
      </c>
      <c r="M96" s="735">
        <v>1764.4200000000003</v>
      </c>
    </row>
    <row r="97" spans="1:13" ht="14.45" customHeight="1" x14ac:dyDescent="0.2">
      <c r="A97" s="729" t="s">
        <v>585</v>
      </c>
      <c r="B97" s="730" t="s">
        <v>1545</v>
      </c>
      <c r="C97" s="730" t="s">
        <v>1549</v>
      </c>
      <c r="D97" s="730" t="s">
        <v>1547</v>
      </c>
      <c r="E97" s="730" t="s">
        <v>1550</v>
      </c>
      <c r="F97" s="734"/>
      <c r="G97" s="734"/>
      <c r="H97" s="748">
        <v>0</v>
      </c>
      <c r="I97" s="734">
        <v>10</v>
      </c>
      <c r="J97" s="734">
        <v>293.64000000000004</v>
      </c>
      <c r="K97" s="748">
        <v>1</v>
      </c>
      <c r="L97" s="734">
        <v>10</v>
      </c>
      <c r="M97" s="735">
        <v>293.64000000000004</v>
      </c>
    </row>
    <row r="98" spans="1:13" ht="14.45" customHeight="1" x14ac:dyDescent="0.2">
      <c r="A98" s="729" t="s">
        <v>585</v>
      </c>
      <c r="B98" s="730" t="s">
        <v>1545</v>
      </c>
      <c r="C98" s="730" t="s">
        <v>1551</v>
      </c>
      <c r="D98" s="730" t="s">
        <v>1547</v>
      </c>
      <c r="E98" s="730" t="s">
        <v>1552</v>
      </c>
      <c r="F98" s="734"/>
      <c r="G98" s="734"/>
      <c r="H98" s="748">
        <v>0</v>
      </c>
      <c r="I98" s="734">
        <v>20</v>
      </c>
      <c r="J98" s="734">
        <v>182.40000000000003</v>
      </c>
      <c r="K98" s="748">
        <v>1</v>
      </c>
      <c r="L98" s="734">
        <v>20</v>
      </c>
      <c r="M98" s="735">
        <v>182.40000000000003</v>
      </c>
    </row>
    <row r="99" spans="1:13" ht="14.45" customHeight="1" x14ac:dyDescent="0.2">
      <c r="A99" s="729" t="s">
        <v>585</v>
      </c>
      <c r="B99" s="730" t="s">
        <v>1553</v>
      </c>
      <c r="C99" s="730" t="s">
        <v>1554</v>
      </c>
      <c r="D99" s="730" t="s">
        <v>1166</v>
      </c>
      <c r="E99" s="730" t="s">
        <v>1555</v>
      </c>
      <c r="F99" s="734"/>
      <c r="G99" s="734"/>
      <c r="H99" s="748">
        <v>0</v>
      </c>
      <c r="I99" s="734">
        <v>19</v>
      </c>
      <c r="J99" s="734">
        <v>864.31000000000006</v>
      </c>
      <c r="K99" s="748">
        <v>1</v>
      </c>
      <c r="L99" s="734">
        <v>19</v>
      </c>
      <c r="M99" s="735">
        <v>864.31000000000006</v>
      </c>
    </row>
    <row r="100" spans="1:13" ht="14.45" customHeight="1" x14ac:dyDescent="0.2">
      <c r="A100" s="729" t="s">
        <v>585</v>
      </c>
      <c r="B100" s="730" t="s">
        <v>1556</v>
      </c>
      <c r="C100" s="730" t="s">
        <v>1557</v>
      </c>
      <c r="D100" s="730" t="s">
        <v>1558</v>
      </c>
      <c r="E100" s="730" t="s">
        <v>859</v>
      </c>
      <c r="F100" s="734"/>
      <c r="G100" s="734"/>
      <c r="H100" s="748">
        <v>0</v>
      </c>
      <c r="I100" s="734">
        <v>2</v>
      </c>
      <c r="J100" s="734">
        <v>663.9</v>
      </c>
      <c r="K100" s="748">
        <v>1</v>
      </c>
      <c r="L100" s="734">
        <v>2</v>
      </c>
      <c r="M100" s="735">
        <v>663.9</v>
      </c>
    </row>
    <row r="101" spans="1:13" ht="14.45" customHeight="1" x14ac:dyDescent="0.2">
      <c r="A101" s="729" t="s">
        <v>585</v>
      </c>
      <c r="B101" s="730" t="s">
        <v>1556</v>
      </c>
      <c r="C101" s="730" t="s">
        <v>1559</v>
      </c>
      <c r="D101" s="730" t="s">
        <v>1059</v>
      </c>
      <c r="E101" s="730" t="s">
        <v>859</v>
      </c>
      <c r="F101" s="734">
        <v>1</v>
      </c>
      <c r="G101" s="734">
        <v>179.59</v>
      </c>
      <c r="H101" s="748">
        <v>1</v>
      </c>
      <c r="I101" s="734"/>
      <c r="J101" s="734"/>
      <c r="K101" s="748">
        <v>0</v>
      </c>
      <c r="L101" s="734">
        <v>1</v>
      </c>
      <c r="M101" s="735">
        <v>179.59</v>
      </c>
    </row>
    <row r="102" spans="1:13" ht="14.45" customHeight="1" x14ac:dyDescent="0.2">
      <c r="A102" s="729" t="s">
        <v>585</v>
      </c>
      <c r="B102" s="730" t="s">
        <v>1556</v>
      </c>
      <c r="C102" s="730" t="s">
        <v>1560</v>
      </c>
      <c r="D102" s="730" t="s">
        <v>1561</v>
      </c>
      <c r="E102" s="730" t="s">
        <v>1562</v>
      </c>
      <c r="F102" s="734"/>
      <c r="G102" s="734"/>
      <c r="H102" s="748">
        <v>0</v>
      </c>
      <c r="I102" s="734">
        <v>2</v>
      </c>
      <c r="J102" s="734">
        <v>182.86</v>
      </c>
      <c r="K102" s="748">
        <v>1</v>
      </c>
      <c r="L102" s="734">
        <v>2</v>
      </c>
      <c r="M102" s="735">
        <v>182.86</v>
      </c>
    </row>
    <row r="103" spans="1:13" ht="14.45" customHeight="1" x14ac:dyDescent="0.2">
      <c r="A103" s="729" t="s">
        <v>585</v>
      </c>
      <c r="B103" s="730" t="s">
        <v>1563</v>
      </c>
      <c r="C103" s="730" t="s">
        <v>1564</v>
      </c>
      <c r="D103" s="730" t="s">
        <v>1565</v>
      </c>
      <c r="E103" s="730" t="s">
        <v>1566</v>
      </c>
      <c r="F103" s="734">
        <v>3</v>
      </c>
      <c r="G103" s="734">
        <v>528.18000000000006</v>
      </c>
      <c r="H103" s="748">
        <v>1</v>
      </c>
      <c r="I103" s="734"/>
      <c r="J103" s="734"/>
      <c r="K103" s="748">
        <v>0</v>
      </c>
      <c r="L103" s="734">
        <v>3</v>
      </c>
      <c r="M103" s="735">
        <v>528.18000000000006</v>
      </c>
    </row>
    <row r="104" spans="1:13" ht="14.45" customHeight="1" x14ac:dyDescent="0.2">
      <c r="A104" s="729" t="s">
        <v>585</v>
      </c>
      <c r="B104" s="730" t="s">
        <v>1563</v>
      </c>
      <c r="C104" s="730" t="s">
        <v>1567</v>
      </c>
      <c r="D104" s="730" t="s">
        <v>1568</v>
      </c>
      <c r="E104" s="730" t="s">
        <v>1569</v>
      </c>
      <c r="F104" s="734"/>
      <c r="G104" s="734"/>
      <c r="H104" s="748">
        <v>0</v>
      </c>
      <c r="I104" s="734">
        <v>3</v>
      </c>
      <c r="J104" s="734">
        <v>969.63000000000011</v>
      </c>
      <c r="K104" s="748">
        <v>1</v>
      </c>
      <c r="L104" s="734">
        <v>3</v>
      </c>
      <c r="M104" s="735">
        <v>969.63000000000011</v>
      </c>
    </row>
    <row r="105" spans="1:13" ht="14.45" customHeight="1" x14ac:dyDescent="0.2">
      <c r="A105" s="729" t="s">
        <v>585</v>
      </c>
      <c r="B105" s="730" t="s">
        <v>1570</v>
      </c>
      <c r="C105" s="730" t="s">
        <v>1571</v>
      </c>
      <c r="D105" s="730" t="s">
        <v>970</v>
      </c>
      <c r="E105" s="730" t="s">
        <v>971</v>
      </c>
      <c r="F105" s="734">
        <v>2</v>
      </c>
      <c r="G105" s="734">
        <v>239.58</v>
      </c>
      <c r="H105" s="748">
        <v>1</v>
      </c>
      <c r="I105" s="734"/>
      <c r="J105" s="734"/>
      <c r="K105" s="748">
        <v>0</v>
      </c>
      <c r="L105" s="734">
        <v>2</v>
      </c>
      <c r="M105" s="735">
        <v>239.58</v>
      </c>
    </row>
    <row r="106" spans="1:13" ht="14.45" customHeight="1" x14ac:dyDescent="0.2">
      <c r="A106" s="729" t="s">
        <v>585</v>
      </c>
      <c r="B106" s="730" t="s">
        <v>1572</v>
      </c>
      <c r="C106" s="730" t="s">
        <v>1573</v>
      </c>
      <c r="D106" s="730" t="s">
        <v>1574</v>
      </c>
      <c r="E106" s="730" t="s">
        <v>1131</v>
      </c>
      <c r="F106" s="734"/>
      <c r="G106" s="734"/>
      <c r="H106" s="748">
        <v>0</v>
      </c>
      <c r="I106" s="734">
        <v>2</v>
      </c>
      <c r="J106" s="734">
        <v>261.8</v>
      </c>
      <c r="K106" s="748">
        <v>1</v>
      </c>
      <c r="L106" s="734">
        <v>2</v>
      </c>
      <c r="M106" s="735">
        <v>261.8</v>
      </c>
    </row>
    <row r="107" spans="1:13" ht="14.45" customHeight="1" x14ac:dyDescent="0.2">
      <c r="A107" s="729" t="s">
        <v>585</v>
      </c>
      <c r="B107" s="730" t="s">
        <v>1572</v>
      </c>
      <c r="C107" s="730" t="s">
        <v>1575</v>
      </c>
      <c r="D107" s="730" t="s">
        <v>1574</v>
      </c>
      <c r="E107" s="730" t="s">
        <v>1133</v>
      </c>
      <c r="F107" s="734"/>
      <c r="G107" s="734"/>
      <c r="H107" s="748">
        <v>0</v>
      </c>
      <c r="I107" s="734">
        <v>2</v>
      </c>
      <c r="J107" s="734">
        <v>602.87999999999988</v>
      </c>
      <c r="K107" s="748">
        <v>1</v>
      </c>
      <c r="L107" s="734">
        <v>2</v>
      </c>
      <c r="M107" s="735">
        <v>602.87999999999988</v>
      </c>
    </row>
    <row r="108" spans="1:13" ht="14.45" customHeight="1" x14ac:dyDescent="0.2">
      <c r="A108" s="729" t="s">
        <v>585</v>
      </c>
      <c r="B108" s="730" t="s">
        <v>1576</v>
      </c>
      <c r="C108" s="730" t="s">
        <v>1577</v>
      </c>
      <c r="D108" s="730" t="s">
        <v>1578</v>
      </c>
      <c r="E108" s="730" t="s">
        <v>1579</v>
      </c>
      <c r="F108" s="734"/>
      <c r="G108" s="734"/>
      <c r="H108" s="748">
        <v>0</v>
      </c>
      <c r="I108" s="734">
        <v>2</v>
      </c>
      <c r="J108" s="734">
        <v>154.22000000000003</v>
      </c>
      <c r="K108" s="748">
        <v>1</v>
      </c>
      <c r="L108" s="734">
        <v>2</v>
      </c>
      <c r="M108" s="735">
        <v>154.22000000000003</v>
      </c>
    </row>
    <row r="109" spans="1:13" ht="14.45" customHeight="1" x14ac:dyDescent="0.2">
      <c r="A109" s="729" t="s">
        <v>585</v>
      </c>
      <c r="B109" s="730" t="s">
        <v>1576</v>
      </c>
      <c r="C109" s="730" t="s">
        <v>1580</v>
      </c>
      <c r="D109" s="730" t="s">
        <v>1578</v>
      </c>
      <c r="E109" s="730" t="s">
        <v>669</v>
      </c>
      <c r="F109" s="734"/>
      <c r="G109" s="734"/>
      <c r="H109" s="748">
        <v>0</v>
      </c>
      <c r="I109" s="734">
        <v>2</v>
      </c>
      <c r="J109" s="734">
        <v>190.26</v>
      </c>
      <c r="K109" s="748">
        <v>1</v>
      </c>
      <c r="L109" s="734">
        <v>2</v>
      </c>
      <c r="M109" s="735">
        <v>190.26</v>
      </c>
    </row>
    <row r="110" spans="1:13" ht="14.45" customHeight="1" x14ac:dyDescent="0.2">
      <c r="A110" s="729" t="s">
        <v>585</v>
      </c>
      <c r="B110" s="730" t="s">
        <v>1581</v>
      </c>
      <c r="C110" s="730" t="s">
        <v>1582</v>
      </c>
      <c r="D110" s="730" t="s">
        <v>795</v>
      </c>
      <c r="E110" s="730" t="s">
        <v>1385</v>
      </c>
      <c r="F110" s="734"/>
      <c r="G110" s="734"/>
      <c r="H110" s="748">
        <v>0</v>
      </c>
      <c r="I110" s="734">
        <v>2</v>
      </c>
      <c r="J110" s="734">
        <v>411.64000000000004</v>
      </c>
      <c r="K110" s="748">
        <v>1</v>
      </c>
      <c r="L110" s="734">
        <v>2</v>
      </c>
      <c r="M110" s="735">
        <v>411.64000000000004</v>
      </c>
    </row>
    <row r="111" spans="1:13" ht="14.45" customHeight="1" x14ac:dyDescent="0.2">
      <c r="A111" s="729" t="s">
        <v>585</v>
      </c>
      <c r="B111" s="730" t="s">
        <v>1581</v>
      </c>
      <c r="C111" s="730" t="s">
        <v>1583</v>
      </c>
      <c r="D111" s="730" t="s">
        <v>795</v>
      </c>
      <c r="E111" s="730" t="s">
        <v>1584</v>
      </c>
      <c r="F111" s="734"/>
      <c r="G111" s="734"/>
      <c r="H111" s="748">
        <v>0</v>
      </c>
      <c r="I111" s="734">
        <v>1</v>
      </c>
      <c r="J111" s="734">
        <v>80.879999999999981</v>
      </c>
      <c r="K111" s="748">
        <v>1</v>
      </c>
      <c r="L111" s="734">
        <v>1</v>
      </c>
      <c r="M111" s="735">
        <v>80.879999999999981</v>
      </c>
    </row>
    <row r="112" spans="1:13" ht="14.45" customHeight="1" x14ac:dyDescent="0.2">
      <c r="A112" s="729" t="s">
        <v>585</v>
      </c>
      <c r="B112" s="730" t="s">
        <v>1585</v>
      </c>
      <c r="C112" s="730" t="s">
        <v>1586</v>
      </c>
      <c r="D112" s="730" t="s">
        <v>1587</v>
      </c>
      <c r="E112" s="730" t="s">
        <v>1588</v>
      </c>
      <c r="F112" s="734"/>
      <c r="G112" s="734"/>
      <c r="H112" s="748">
        <v>0</v>
      </c>
      <c r="I112" s="734">
        <v>4</v>
      </c>
      <c r="J112" s="734">
        <v>524.44000000000005</v>
      </c>
      <c r="K112" s="748">
        <v>1</v>
      </c>
      <c r="L112" s="734">
        <v>4</v>
      </c>
      <c r="M112" s="735">
        <v>524.44000000000005</v>
      </c>
    </row>
    <row r="113" spans="1:13" ht="14.45" customHeight="1" x14ac:dyDescent="0.2">
      <c r="A113" s="729" t="s">
        <v>585</v>
      </c>
      <c r="B113" s="730" t="s">
        <v>1589</v>
      </c>
      <c r="C113" s="730" t="s">
        <v>1590</v>
      </c>
      <c r="D113" s="730" t="s">
        <v>1591</v>
      </c>
      <c r="E113" s="730" t="s">
        <v>1592</v>
      </c>
      <c r="F113" s="734"/>
      <c r="G113" s="734"/>
      <c r="H113" s="748">
        <v>0</v>
      </c>
      <c r="I113" s="734">
        <v>1</v>
      </c>
      <c r="J113" s="734">
        <v>131.15</v>
      </c>
      <c r="K113" s="748">
        <v>1</v>
      </c>
      <c r="L113" s="734">
        <v>1</v>
      </c>
      <c r="M113" s="735">
        <v>131.15</v>
      </c>
    </row>
    <row r="114" spans="1:13" ht="14.45" customHeight="1" x14ac:dyDescent="0.2">
      <c r="A114" s="729" t="s">
        <v>585</v>
      </c>
      <c r="B114" s="730" t="s">
        <v>1589</v>
      </c>
      <c r="C114" s="730" t="s">
        <v>1593</v>
      </c>
      <c r="D114" s="730" t="s">
        <v>1594</v>
      </c>
      <c r="E114" s="730" t="s">
        <v>1592</v>
      </c>
      <c r="F114" s="734"/>
      <c r="G114" s="734"/>
      <c r="H114" s="748">
        <v>0</v>
      </c>
      <c r="I114" s="734">
        <v>1</v>
      </c>
      <c r="J114" s="734">
        <v>131.15000000000003</v>
      </c>
      <c r="K114" s="748">
        <v>1</v>
      </c>
      <c r="L114" s="734">
        <v>1</v>
      </c>
      <c r="M114" s="735">
        <v>131.15000000000003</v>
      </c>
    </row>
    <row r="115" spans="1:13" ht="14.45" customHeight="1" x14ac:dyDescent="0.2">
      <c r="A115" s="729" t="s">
        <v>585</v>
      </c>
      <c r="B115" s="730" t="s">
        <v>1589</v>
      </c>
      <c r="C115" s="730" t="s">
        <v>1595</v>
      </c>
      <c r="D115" s="730" t="s">
        <v>1175</v>
      </c>
      <c r="E115" s="730" t="s">
        <v>1596</v>
      </c>
      <c r="F115" s="734"/>
      <c r="G115" s="734"/>
      <c r="H115" s="748">
        <v>0</v>
      </c>
      <c r="I115" s="734">
        <v>10</v>
      </c>
      <c r="J115" s="734">
        <v>1960.22</v>
      </c>
      <c r="K115" s="748">
        <v>1</v>
      </c>
      <c r="L115" s="734">
        <v>10</v>
      </c>
      <c r="M115" s="735">
        <v>1960.22</v>
      </c>
    </row>
    <row r="116" spans="1:13" ht="14.45" customHeight="1" x14ac:dyDescent="0.2">
      <c r="A116" s="729" t="s">
        <v>585</v>
      </c>
      <c r="B116" s="730" t="s">
        <v>1589</v>
      </c>
      <c r="C116" s="730" t="s">
        <v>1597</v>
      </c>
      <c r="D116" s="730" t="s">
        <v>1173</v>
      </c>
      <c r="E116" s="730" t="s">
        <v>1174</v>
      </c>
      <c r="F116" s="734"/>
      <c r="G116" s="734"/>
      <c r="H116" s="748">
        <v>0</v>
      </c>
      <c r="I116" s="734">
        <v>1</v>
      </c>
      <c r="J116" s="734">
        <v>138.54</v>
      </c>
      <c r="K116" s="748">
        <v>1</v>
      </c>
      <c r="L116" s="734">
        <v>1</v>
      </c>
      <c r="M116" s="735">
        <v>138.54</v>
      </c>
    </row>
    <row r="117" spans="1:13" ht="14.45" customHeight="1" x14ac:dyDescent="0.2">
      <c r="A117" s="729" t="s">
        <v>590</v>
      </c>
      <c r="B117" s="730" t="s">
        <v>1440</v>
      </c>
      <c r="C117" s="730" t="s">
        <v>1441</v>
      </c>
      <c r="D117" s="730" t="s">
        <v>726</v>
      </c>
      <c r="E117" s="730" t="s">
        <v>1442</v>
      </c>
      <c r="F117" s="734"/>
      <c r="G117" s="734"/>
      <c r="H117" s="748">
        <v>0</v>
      </c>
      <c r="I117" s="734">
        <v>61</v>
      </c>
      <c r="J117" s="734">
        <v>2272.3200000000002</v>
      </c>
      <c r="K117" s="748">
        <v>1</v>
      </c>
      <c r="L117" s="734">
        <v>61</v>
      </c>
      <c r="M117" s="735">
        <v>2272.3200000000002</v>
      </c>
    </row>
    <row r="118" spans="1:13" ht="14.45" customHeight="1" thickBot="1" x14ac:dyDescent="0.25">
      <c r="A118" s="736" t="s">
        <v>590</v>
      </c>
      <c r="B118" s="737" t="s">
        <v>1499</v>
      </c>
      <c r="C118" s="737" t="s">
        <v>1500</v>
      </c>
      <c r="D118" s="737" t="s">
        <v>997</v>
      </c>
      <c r="E118" s="737" t="s">
        <v>1000</v>
      </c>
      <c r="F118" s="741"/>
      <c r="G118" s="741"/>
      <c r="H118" s="749">
        <v>0</v>
      </c>
      <c r="I118" s="741">
        <v>7</v>
      </c>
      <c r="J118" s="741">
        <v>231.077</v>
      </c>
      <c r="K118" s="749">
        <v>1</v>
      </c>
      <c r="L118" s="741">
        <v>7</v>
      </c>
      <c r="M118" s="742">
        <v>231.077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97E276E5-1481-4CD6-8039-2FEEC8E4B0F2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1030</v>
      </c>
      <c r="C3" s="396">
        <f>SUM(C6:C1048576)</f>
        <v>15</v>
      </c>
      <c r="D3" s="396">
        <f>SUM(D6:D1048576)</f>
        <v>15</v>
      </c>
      <c r="E3" s="397">
        <f>SUM(E6:E1048576)</f>
        <v>0</v>
      </c>
      <c r="F3" s="394">
        <f>IF(SUM($B3:$E3)=0,"",B3/SUM($B3:$E3))</f>
        <v>0.97169811320754718</v>
      </c>
      <c r="G3" s="392">
        <f t="shared" ref="G3:I3" si="0">IF(SUM($B3:$E3)=0,"",C3/SUM($B3:$E3))</f>
        <v>1.4150943396226415E-2</v>
      </c>
      <c r="H3" s="392">
        <f t="shared" si="0"/>
        <v>1.4150943396226415E-2</v>
      </c>
      <c r="I3" s="393">
        <f t="shared" si="0"/>
        <v>0</v>
      </c>
      <c r="J3" s="396">
        <f>SUM(J6:J1048576)</f>
        <v>151</v>
      </c>
      <c r="K3" s="396">
        <f>SUM(K6:K1048576)</f>
        <v>12</v>
      </c>
      <c r="L3" s="396">
        <f>SUM(L6:L1048576)</f>
        <v>15</v>
      </c>
      <c r="M3" s="397">
        <f>SUM(M6:M1048576)</f>
        <v>0</v>
      </c>
      <c r="N3" s="394">
        <f>IF(SUM($J3:$M3)=0,"",J3/SUM($J3:$M3))</f>
        <v>0.848314606741573</v>
      </c>
      <c r="O3" s="392">
        <f t="shared" ref="O3:Q3" si="1">IF(SUM($J3:$M3)=0,"",K3/SUM($J3:$M3))</f>
        <v>6.741573033707865E-2</v>
      </c>
      <c r="P3" s="392">
        <f t="shared" si="1"/>
        <v>8.4269662921348312E-2</v>
      </c>
      <c r="Q3" s="393">
        <f t="shared" si="1"/>
        <v>0</v>
      </c>
    </row>
    <row r="4" spans="1:17" ht="14.45" customHeight="1" thickBot="1" x14ac:dyDescent="0.25">
      <c r="A4" s="390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1599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1227</v>
      </c>
      <c r="B7" s="780">
        <v>943</v>
      </c>
      <c r="C7" s="734">
        <v>15</v>
      </c>
      <c r="D7" s="734">
        <v>15</v>
      </c>
      <c r="E7" s="735"/>
      <c r="F7" s="777">
        <v>0.96916752312435761</v>
      </c>
      <c r="G7" s="748">
        <v>1.5416238437821172E-2</v>
      </c>
      <c r="H7" s="748">
        <v>1.5416238437821172E-2</v>
      </c>
      <c r="I7" s="783">
        <v>0</v>
      </c>
      <c r="J7" s="780">
        <v>123</v>
      </c>
      <c r="K7" s="734">
        <v>12</v>
      </c>
      <c r="L7" s="734">
        <v>15</v>
      </c>
      <c r="M7" s="735"/>
      <c r="N7" s="777">
        <v>0.82</v>
      </c>
      <c r="O7" s="748">
        <v>0.08</v>
      </c>
      <c r="P7" s="748">
        <v>0.1</v>
      </c>
      <c r="Q7" s="771">
        <v>0</v>
      </c>
    </row>
    <row r="8" spans="1:17" ht="14.45" customHeight="1" thickBot="1" x14ac:dyDescent="0.25">
      <c r="A8" s="775" t="s">
        <v>1226</v>
      </c>
      <c r="B8" s="781">
        <v>87</v>
      </c>
      <c r="C8" s="741"/>
      <c r="D8" s="741"/>
      <c r="E8" s="742"/>
      <c r="F8" s="778">
        <v>1</v>
      </c>
      <c r="G8" s="749">
        <v>0</v>
      </c>
      <c r="H8" s="749">
        <v>0</v>
      </c>
      <c r="I8" s="784">
        <v>0</v>
      </c>
      <c r="J8" s="781">
        <v>28</v>
      </c>
      <c r="K8" s="741"/>
      <c r="L8" s="741"/>
      <c r="M8" s="742"/>
      <c r="N8" s="778">
        <v>1</v>
      </c>
      <c r="O8" s="749">
        <v>0</v>
      </c>
      <c r="P8" s="749">
        <v>0</v>
      </c>
      <c r="Q8" s="7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6C50F157-4FDF-403F-9F2C-C2AB850924F0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26</v>
      </c>
      <c r="B5" s="712" t="s">
        <v>1600</v>
      </c>
      <c r="C5" s="715">
        <v>1840107.6599999997</v>
      </c>
      <c r="D5" s="715">
        <v>1768</v>
      </c>
      <c r="E5" s="715">
        <v>553826.0399999998</v>
      </c>
      <c r="F5" s="785">
        <v>0.30097480274605232</v>
      </c>
      <c r="G5" s="715">
        <v>1099</v>
      </c>
      <c r="H5" s="785">
        <v>0.62160633484162897</v>
      </c>
      <c r="I5" s="715">
        <v>1286281.6199999996</v>
      </c>
      <c r="J5" s="785">
        <v>0.69902519725394752</v>
      </c>
      <c r="K5" s="715">
        <v>669</v>
      </c>
      <c r="L5" s="785">
        <v>0.37839366515837103</v>
      </c>
      <c r="M5" s="715" t="s">
        <v>73</v>
      </c>
      <c r="N5" s="270"/>
    </row>
    <row r="6" spans="1:14" ht="14.45" customHeight="1" x14ac:dyDescent="0.2">
      <c r="A6" s="711">
        <v>26</v>
      </c>
      <c r="B6" s="712" t="s">
        <v>1601</v>
      </c>
      <c r="C6" s="715">
        <v>310643.50999999983</v>
      </c>
      <c r="D6" s="715">
        <v>1082.5</v>
      </c>
      <c r="E6" s="715">
        <v>200339.2099999999</v>
      </c>
      <c r="F6" s="785">
        <v>0.64491677292726968</v>
      </c>
      <c r="G6" s="715">
        <v>648</v>
      </c>
      <c r="H6" s="785">
        <v>0.59861431870669746</v>
      </c>
      <c r="I6" s="715">
        <v>110304.29999999992</v>
      </c>
      <c r="J6" s="785">
        <v>0.35508322707273032</v>
      </c>
      <c r="K6" s="715">
        <v>434.5</v>
      </c>
      <c r="L6" s="785">
        <v>0.40138568129330254</v>
      </c>
      <c r="M6" s="715" t="s">
        <v>1</v>
      </c>
      <c r="N6" s="270"/>
    </row>
    <row r="7" spans="1:14" ht="14.45" customHeight="1" x14ac:dyDescent="0.2">
      <c r="A7" s="711">
        <v>26</v>
      </c>
      <c r="B7" s="712" t="s">
        <v>1602</v>
      </c>
      <c r="C7" s="715">
        <v>2387.4100000000003</v>
      </c>
      <c r="D7" s="715">
        <v>16.5</v>
      </c>
      <c r="E7" s="715">
        <v>367.64</v>
      </c>
      <c r="F7" s="785">
        <v>0.15399114521594529</v>
      </c>
      <c r="G7" s="715">
        <v>13</v>
      </c>
      <c r="H7" s="785">
        <v>0.78787878787878785</v>
      </c>
      <c r="I7" s="715">
        <v>2019.7700000000002</v>
      </c>
      <c r="J7" s="785">
        <v>0.84600885478405463</v>
      </c>
      <c r="K7" s="715">
        <v>3.5</v>
      </c>
      <c r="L7" s="785">
        <v>0.21212121212121213</v>
      </c>
      <c r="M7" s="715" t="s">
        <v>1</v>
      </c>
      <c r="N7" s="270"/>
    </row>
    <row r="8" spans="1:14" ht="14.45" customHeight="1" x14ac:dyDescent="0.2">
      <c r="A8" s="711">
        <v>26</v>
      </c>
      <c r="B8" s="712" t="s">
        <v>1603</v>
      </c>
      <c r="C8" s="715">
        <v>1527076.7399999998</v>
      </c>
      <c r="D8" s="715">
        <v>669</v>
      </c>
      <c r="E8" s="715">
        <v>353119.18999999989</v>
      </c>
      <c r="F8" s="785">
        <v>0.23123866715434349</v>
      </c>
      <c r="G8" s="715">
        <v>438</v>
      </c>
      <c r="H8" s="785">
        <v>0.6547085201793722</v>
      </c>
      <c r="I8" s="715">
        <v>1173957.5499999998</v>
      </c>
      <c r="J8" s="785">
        <v>0.76876133284565651</v>
      </c>
      <c r="K8" s="715">
        <v>231</v>
      </c>
      <c r="L8" s="785">
        <v>0.3452914798206278</v>
      </c>
      <c r="M8" s="715" t="s">
        <v>1</v>
      </c>
      <c r="N8" s="270"/>
    </row>
    <row r="9" spans="1:14" ht="14.45" customHeight="1" x14ac:dyDescent="0.2">
      <c r="A9" s="711" t="s">
        <v>575</v>
      </c>
      <c r="B9" s="712" t="s">
        <v>3</v>
      </c>
      <c r="C9" s="715">
        <v>1840107.6599999997</v>
      </c>
      <c r="D9" s="715">
        <v>1768</v>
      </c>
      <c r="E9" s="715">
        <v>553826.0399999998</v>
      </c>
      <c r="F9" s="785">
        <v>0.30097480274605232</v>
      </c>
      <c r="G9" s="715">
        <v>1099</v>
      </c>
      <c r="H9" s="785">
        <v>0.62160633484162897</v>
      </c>
      <c r="I9" s="715">
        <v>1286281.6199999996</v>
      </c>
      <c r="J9" s="785">
        <v>0.69902519725394752</v>
      </c>
      <c r="K9" s="715">
        <v>669</v>
      </c>
      <c r="L9" s="785">
        <v>0.37839366515837103</v>
      </c>
      <c r="M9" s="715" t="s">
        <v>584</v>
      </c>
      <c r="N9" s="270"/>
    </row>
    <row r="11" spans="1:14" ht="14.45" customHeight="1" x14ac:dyDescent="0.2">
      <c r="A11" s="711">
        <v>26</v>
      </c>
      <c r="B11" s="712" t="s">
        <v>1600</v>
      </c>
      <c r="C11" s="715" t="s">
        <v>329</v>
      </c>
      <c r="D11" s="715" t="s">
        <v>329</v>
      </c>
      <c r="E11" s="715" t="s">
        <v>329</v>
      </c>
      <c r="F11" s="785" t="s">
        <v>329</v>
      </c>
      <c r="G11" s="715" t="s">
        <v>329</v>
      </c>
      <c r="H11" s="785" t="s">
        <v>329</v>
      </c>
      <c r="I11" s="715" t="s">
        <v>329</v>
      </c>
      <c r="J11" s="785" t="s">
        <v>329</v>
      </c>
      <c r="K11" s="715" t="s">
        <v>329</v>
      </c>
      <c r="L11" s="785" t="s">
        <v>329</v>
      </c>
      <c r="M11" s="715" t="s">
        <v>73</v>
      </c>
      <c r="N11" s="270"/>
    </row>
    <row r="12" spans="1:14" ht="14.45" customHeight="1" x14ac:dyDescent="0.2">
      <c r="A12" s="711" t="s">
        <v>1604</v>
      </c>
      <c r="B12" s="712" t="s">
        <v>1601</v>
      </c>
      <c r="C12" s="715">
        <v>736.33</v>
      </c>
      <c r="D12" s="715">
        <v>1</v>
      </c>
      <c r="E12" s="715">
        <v>736.33</v>
      </c>
      <c r="F12" s="785">
        <v>1</v>
      </c>
      <c r="G12" s="715">
        <v>1</v>
      </c>
      <c r="H12" s="785">
        <v>1</v>
      </c>
      <c r="I12" s="715" t="s">
        <v>329</v>
      </c>
      <c r="J12" s="785">
        <v>0</v>
      </c>
      <c r="K12" s="715" t="s">
        <v>329</v>
      </c>
      <c r="L12" s="785">
        <v>0</v>
      </c>
      <c r="M12" s="715" t="s">
        <v>1</v>
      </c>
      <c r="N12" s="270"/>
    </row>
    <row r="13" spans="1:14" ht="14.45" customHeight="1" x14ac:dyDescent="0.2">
      <c r="A13" s="711" t="s">
        <v>1604</v>
      </c>
      <c r="B13" s="712" t="s">
        <v>1603</v>
      </c>
      <c r="C13" s="715">
        <v>46872.87</v>
      </c>
      <c r="D13" s="715">
        <v>66</v>
      </c>
      <c r="E13" s="715">
        <v>42491.950000000004</v>
      </c>
      <c r="F13" s="785">
        <v>0.90653612633491398</v>
      </c>
      <c r="G13" s="715">
        <v>60</v>
      </c>
      <c r="H13" s="785">
        <v>0.90909090909090906</v>
      </c>
      <c r="I13" s="715">
        <v>4380.92</v>
      </c>
      <c r="J13" s="785">
        <v>9.3463873665086003E-2</v>
      </c>
      <c r="K13" s="715">
        <v>6</v>
      </c>
      <c r="L13" s="785">
        <v>9.0909090909090912E-2</v>
      </c>
      <c r="M13" s="715" t="s">
        <v>1</v>
      </c>
      <c r="N13" s="270"/>
    </row>
    <row r="14" spans="1:14" ht="14.45" customHeight="1" x14ac:dyDescent="0.2">
      <c r="A14" s="711" t="s">
        <v>1604</v>
      </c>
      <c r="B14" s="712" t="s">
        <v>1605</v>
      </c>
      <c r="C14" s="715">
        <v>47609.200000000004</v>
      </c>
      <c r="D14" s="715">
        <v>67</v>
      </c>
      <c r="E14" s="715">
        <v>43228.280000000006</v>
      </c>
      <c r="F14" s="785">
        <v>0.90798165060534519</v>
      </c>
      <c r="G14" s="715">
        <v>61</v>
      </c>
      <c r="H14" s="785">
        <v>0.91044776119402981</v>
      </c>
      <c r="I14" s="715">
        <v>4380.92</v>
      </c>
      <c r="J14" s="785">
        <v>9.2018349394654808E-2</v>
      </c>
      <c r="K14" s="715">
        <v>6</v>
      </c>
      <c r="L14" s="785">
        <v>8.9552238805970144E-2</v>
      </c>
      <c r="M14" s="715" t="s">
        <v>588</v>
      </c>
      <c r="N14" s="270"/>
    </row>
    <row r="15" spans="1:14" ht="14.45" customHeight="1" x14ac:dyDescent="0.2">
      <c r="A15" s="711" t="s">
        <v>329</v>
      </c>
      <c r="B15" s="712" t="s">
        <v>329</v>
      </c>
      <c r="C15" s="715" t="s">
        <v>329</v>
      </c>
      <c r="D15" s="715" t="s">
        <v>329</v>
      </c>
      <c r="E15" s="715" t="s">
        <v>329</v>
      </c>
      <c r="F15" s="785" t="s">
        <v>329</v>
      </c>
      <c r="G15" s="715" t="s">
        <v>329</v>
      </c>
      <c r="H15" s="785" t="s">
        <v>329</v>
      </c>
      <c r="I15" s="715" t="s">
        <v>329</v>
      </c>
      <c r="J15" s="785" t="s">
        <v>329</v>
      </c>
      <c r="K15" s="715" t="s">
        <v>329</v>
      </c>
      <c r="L15" s="785" t="s">
        <v>329</v>
      </c>
      <c r="M15" s="715" t="s">
        <v>589</v>
      </c>
      <c r="N15" s="270"/>
    </row>
    <row r="16" spans="1:14" ht="14.45" customHeight="1" x14ac:dyDescent="0.2">
      <c r="A16" s="711" t="s">
        <v>1606</v>
      </c>
      <c r="B16" s="712" t="s">
        <v>1601</v>
      </c>
      <c r="C16" s="715">
        <v>309475.99999999983</v>
      </c>
      <c r="D16" s="715">
        <v>1080.5</v>
      </c>
      <c r="E16" s="715">
        <v>199171.6999999999</v>
      </c>
      <c r="F16" s="785">
        <v>0.64357720792565498</v>
      </c>
      <c r="G16" s="715">
        <v>646</v>
      </c>
      <c r="H16" s="785">
        <v>0.59787135585377138</v>
      </c>
      <c r="I16" s="715">
        <v>110304.29999999992</v>
      </c>
      <c r="J16" s="785">
        <v>0.35642279207434496</v>
      </c>
      <c r="K16" s="715">
        <v>434.5</v>
      </c>
      <c r="L16" s="785">
        <v>0.40212864414622862</v>
      </c>
      <c r="M16" s="715" t="s">
        <v>1</v>
      </c>
      <c r="N16" s="270"/>
    </row>
    <row r="17" spans="1:14" ht="14.45" customHeight="1" x14ac:dyDescent="0.2">
      <c r="A17" s="711" t="s">
        <v>1606</v>
      </c>
      <c r="B17" s="712" t="s">
        <v>1602</v>
      </c>
      <c r="C17" s="715">
        <v>2387.4100000000003</v>
      </c>
      <c r="D17" s="715">
        <v>16.5</v>
      </c>
      <c r="E17" s="715">
        <v>367.64</v>
      </c>
      <c r="F17" s="785">
        <v>0.15399114521594529</v>
      </c>
      <c r="G17" s="715">
        <v>13</v>
      </c>
      <c r="H17" s="785">
        <v>0.78787878787878785</v>
      </c>
      <c r="I17" s="715">
        <v>2019.7700000000002</v>
      </c>
      <c r="J17" s="785">
        <v>0.84600885478405463</v>
      </c>
      <c r="K17" s="715">
        <v>3.5</v>
      </c>
      <c r="L17" s="785">
        <v>0.21212121212121213</v>
      </c>
      <c r="M17" s="715" t="s">
        <v>1</v>
      </c>
      <c r="N17" s="270"/>
    </row>
    <row r="18" spans="1:14" ht="14.45" customHeight="1" x14ac:dyDescent="0.2">
      <c r="A18" s="711" t="s">
        <v>1606</v>
      </c>
      <c r="B18" s="712" t="s">
        <v>1603</v>
      </c>
      <c r="C18" s="715">
        <v>1461704.4199999995</v>
      </c>
      <c r="D18" s="715">
        <v>601</v>
      </c>
      <c r="E18" s="715">
        <v>310627.23999999982</v>
      </c>
      <c r="F18" s="785">
        <v>0.21251029671238178</v>
      </c>
      <c r="G18" s="715">
        <v>378</v>
      </c>
      <c r="H18" s="785">
        <v>0.62895174708818635</v>
      </c>
      <c r="I18" s="715">
        <v>1151077.1799999997</v>
      </c>
      <c r="J18" s="785">
        <v>0.78748970328761825</v>
      </c>
      <c r="K18" s="715">
        <v>223</v>
      </c>
      <c r="L18" s="785">
        <v>0.37104825291181365</v>
      </c>
      <c r="M18" s="715" t="s">
        <v>1</v>
      </c>
      <c r="N18" s="270"/>
    </row>
    <row r="19" spans="1:14" ht="14.45" customHeight="1" x14ac:dyDescent="0.2">
      <c r="A19" s="711" t="s">
        <v>1606</v>
      </c>
      <c r="B19" s="712" t="s">
        <v>1607</v>
      </c>
      <c r="C19" s="715">
        <v>1773567.8299999991</v>
      </c>
      <c r="D19" s="715">
        <v>1698</v>
      </c>
      <c r="E19" s="715">
        <v>510166.57999999973</v>
      </c>
      <c r="F19" s="785">
        <v>0.28764988368107691</v>
      </c>
      <c r="G19" s="715">
        <v>1037</v>
      </c>
      <c r="H19" s="785">
        <v>0.61071849234393405</v>
      </c>
      <c r="I19" s="715">
        <v>1263401.2499999995</v>
      </c>
      <c r="J19" s="785">
        <v>0.7123501163189232</v>
      </c>
      <c r="K19" s="715">
        <v>661</v>
      </c>
      <c r="L19" s="785">
        <v>0.38928150765606595</v>
      </c>
      <c r="M19" s="715" t="s">
        <v>588</v>
      </c>
      <c r="N19" s="270"/>
    </row>
    <row r="20" spans="1:14" ht="14.45" customHeight="1" x14ac:dyDescent="0.2">
      <c r="A20" s="711" t="s">
        <v>329</v>
      </c>
      <c r="B20" s="712" t="s">
        <v>329</v>
      </c>
      <c r="C20" s="715" t="s">
        <v>329</v>
      </c>
      <c r="D20" s="715" t="s">
        <v>329</v>
      </c>
      <c r="E20" s="715" t="s">
        <v>329</v>
      </c>
      <c r="F20" s="785" t="s">
        <v>329</v>
      </c>
      <c r="G20" s="715" t="s">
        <v>329</v>
      </c>
      <c r="H20" s="785" t="s">
        <v>329</v>
      </c>
      <c r="I20" s="715" t="s">
        <v>329</v>
      </c>
      <c r="J20" s="785" t="s">
        <v>329</v>
      </c>
      <c r="K20" s="715" t="s">
        <v>329</v>
      </c>
      <c r="L20" s="785" t="s">
        <v>329</v>
      </c>
      <c r="M20" s="715" t="s">
        <v>589</v>
      </c>
      <c r="N20" s="270"/>
    </row>
    <row r="21" spans="1:14" ht="14.45" customHeight="1" x14ac:dyDescent="0.2">
      <c r="A21" s="711" t="s">
        <v>1608</v>
      </c>
      <c r="B21" s="712" t="s">
        <v>1601</v>
      </c>
      <c r="C21" s="715">
        <v>431.18</v>
      </c>
      <c r="D21" s="715">
        <v>1</v>
      </c>
      <c r="E21" s="715">
        <v>431.18</v>
      </c>
      <c r="F21" s="785">
        <v>1</v>
      </c>
      <c r="G21" s="715">
        <v>1</v>
      </c>
      <c r="H21" s="785">
        <v>1</v>
      </c>
      <c r="I21" s="715" t="s">
        <v>329</v>
      </c>
      <c r="J21" s="785">
        <v>0</v>
      </c>
      <c r="K21" s="715" t="s">
        <v>329</v>
      </c>
      <c r="L21" s="785">
        <v>0</v>
      </c>
      <c r="M21" s="715" t="s">
        <v>1</v>
      </c>
      <c r="N21" s="270"/>
    </row>
    <row r="22" spans="1:14" ht="14.45" customHeight="1" x14ac:dyDescent="0.2">
      <c r="A22" s="711" t="s">
        <v>1608</v>
      </c>
      <c r="B22" s="712" t="s">
        <v>1603</v>
      </c>
      <c r="C22" s="715">
        <v>18499.45</v>
      </c>
      <c r="D22" s="715">
        <v>2</v>
      </c>
      <c r="E22" s="715" t="s">
        <v>329</v>
      </c>
      <c r="F22" s="785">
        <v>0</v>
      </c>
      <c r="G22" s="715" t="s">
        <v>329</v>
      </c>
      <c r="H22" s="785">
        <v>0</v>
      </c>
      <c r="I22" s="715">
        <v>18499.45</v>
      </c>
      <c r="J22" s="785">
        <v>1</v>
      </c>
      <c r="K22" s="715">
        <v>2</v>
      </c>
      <c r="L22" s="785">
        <v>1</v>
      </c>
      <c r="M22" s="715" t="s">
        <v>1</v>
      </c>
      <c r="N22" s="270"/>
    </row>
    <row r="23" spans="1:14" ht="14.45" customHeight="1" x14ac:dyDescent="0.2">
      <c r="A23" s="711" t="s">
        <v>1608</v>
      </c>
      <c r="B23" s="712" t="s">
        <v>1609</v>
      </c>
      <c r="C23" s="715">
        <v>18930.63</v>
      </c>
      <c r="D23" s="715">
        <v>3</v>
      </c>
      <c r="E23" s="715">
        <v>431.18</v>
      </c>
      <c r="F23" s="785">
        <v>2.2776843665530414E-2</v>
      </c>
      <c r="G23" s="715">
        <v>1</v>
      </c>
      <c r="H23" s="785">
        <v>0.33333333333333331</v>
      </c>
      <c r="I23" s="715">
        <v>18499.45</v>
      </c>
      <c r="J23" s="785">
        <v>0.97722315633446954</v>
      </c>
      <c r="K23" s="715">
        <v>2</v>
      </c>
      <c r="L23" s="785">
        <v>0.66666666666666663</v>
      </c>
      <c r="M23" s="715" t="s">
        <v>588</v>
      </c>
      <c r="N23" s="270"/>
    </row>
    <row r="24" spans="1:14" ht="14.45" customHeight="1" x14ac:dyDescent="0.2">
      <c r="A24" s="711" t="s">
        <v>329</v>
      </c>
      <c r="B24" s="712" t="s">
        <v>329</v>
      </c>
      <c r="C24" s="715" t="s">
        <v>329</v>
      </c>
      <c r="D24" s="715" t="s">
        <v>329</v>
      </c>
      <c r="E24" s="715" t="s">
        <v>329</v>
      </c>
      <c r="F24" s="785" t="s">
        <v>329</v>
      </c>
      <c r="G24" s="715" t="s">
        <v>329</v>
      </c>
      <c r="H24" s="785" t="s">
        <v>329</v>
      </c>
      <c r="I24" s="715" t="s">
        <v>329</v>
      </c>
      <c r="J24" s="785" t="s">
        <v>329</v>
      </c>
      <c r="K24" s="715" t="s">
        <v>329</v>
      </c>
      <c r="L24" s="785" t="s">
        <v>329</v>
      </c>
      <c r="M24" s="715" t="s">
        <v>589</v>
      </c>
      <c r="N24" s="270"/>
    </row>
    <row r="25" spans="1:14" ht="14.45" customHeight="1" x14ac:dyDescent="0.2">
      <c r="A25" s="711" t="s">
        <v>575</v>
      </c>
      <c r="B25" s="712" t="s">
        <v>1610</v>
      </c>
      <c r="C25" s="715">
        <v>1840107.6599999992</v>
      </c>
      <c r="D25" s="715">
        <v>1768</v>
      </c>
      <c r="E25" s="715">
        <v>553826.0399999998</v>
      </c>
      <c r="F25" s="785">
        <v>0.30097480274605237</v>
      </c>
      <c r="G25" s="715">
        <v>1099</v>
      </c>
      <c r="H25" s="785">
        <v>0.62160633484162897</v>
      </c>
      <c r="I25" s="715">
        <v>1286281.6199999996</v>
      </c>
      <c r="J25" s="785">
        <v>0.69902519725394774</v>
      </c>
      <c r="K25" s="715">
        <v>669</v>
      </c>
      <c r="L25" s="785">
        <v>0.37839366515837103</v>
      </c>
      <c r="M25" s="715" t="s">
        <v>584</v>
      </c>
      <c r="N25" s="270"/>
    </row>
    <row r="26" spans="1:14" ht="14.45" customHeight="1" x14ac:dyDescent="0.2">
      <c r="A26" s="786" t="s">
        <v>295</v>
      </c>
    </row>
    <row r="27" spans="1:14" ht="14.45" customHeight="1" x14ac:dyDescent="0.2">
      <c r="A27" s="787" t="s">
        <v>1611</v>
      </c>
    </row>
    <row r="28" spans="1:14" ht="14.45" customHeight="1" x14ac:dyDescent="0.2">
      <c r="A28" s="786" t="s">
        <v>1612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6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5">
    <cfRule type="expression" dxfId="49" priority="4">
      <formula>AND(LEFT(M11,6)&lt;&gt;"mezera",M11&lt;&gt;"")</formula>
    </cfRule>
  </conditionalFormatting>
  <conditionalFormatting sqref="A11:A25">
    <cfRule type="expression" dxfId="48" priority="2">
      <formula>AND(M11&lt;&gt;"",M11&lt;&gt;"mezeraKL")</formula>
    </cfRule>
  </conditionalFormatting>
  <conditionalFormatting sqref="F11:F25">
    <cfRule type="cellIs" dxfId="47" priority="1" operator="lessThan">
      <formula>0.6</formula>
    </cfRule>
  </conditionalFormatting>
  <conditionalFormatting sqref="B11:L25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5">
    <cfRule type="expression" dxfId="44" priority="6">
      <formula>$M11&lt;&gt;""</formula>
    </cfRule>
  </conditionalFormatting>
  <hyperlinks>
    <hyperlink ref="A2" location="Obsah!A1" display="Zpět na Obsah  KL 01  1.-4.měsíc" xr:uid="{E7A33CD5-98AA-4135-A162-C67F24A524E2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1613</v>
      </c>
      <c r="B5" s="779">
        <v>249526.72</v>
      </c>
      <c r="C5" s="723">
        <v>1</v>
      </c>
      <c r="D5" s="792">
        <v>233</v>
      </c>
      <c r="E5" s="795" t="s">
        <v>1613</v>
      </c>
      <c r="F5" s="779">
        <v>48686.299999999996</v>
      </c>
      <c r="G5" s="747">
        <v>0.195114575304801</v>
      </c>
      <c r="H5" s="727">
        <v>142</v>
      </c>
      <c r="I5" s="770">
        <v>0.6094420600858369</v>
      </c>
      <c r="J5" s="798">
        <v>200840.42</v>
      </c>
      <c r="K5" s="747">
        <v>0.80488542469519897</v>
      </c>
      <c r="L5" s="727">
        <v>91</v>
      </c>
      <c r="M5" s="770">
        <v>0.3905579399141631</v>
      </c>
    </row>
    <row r="6" spans="1:13" ht="14.45" customHeight="1" x14ac:dyDescent="0.2">
      <c r="A6" s="789" t="s">
        <v>1614</v>
      </c>
      <c r="B6" s="780">
        <v>110795.73000000001</v>
      </c>
      <c r="C6" s="730">
        <v>1</v>
      </c>
      <c r="D6" s="793">
        <v>191</v>
      </c>
      <c r="E6" s="796" t="s">
        <v>1614</v>
      </c>
      <c r="F6" s="780">
        <v>66580.12000000001</v>
      </c>
      <c r="G6" s="748">
        <v>0.60092676856770566</v>
      </c>
      <c r="H6" s="734">
        <v>118</v>
      </c>
      <c r="I6" s="771">
        <v>0.61780104712041883</v>
      </c>
      <c r="J6" s="799">
        <v>44215.61</v>
      </c>
      <c r="K6" s="748">
        <v>0.39907323143229434</v>
      </c>
      <c r="L6" s="734">
        <v>73</v>
      </c>
      <c r="M6" s="771">
        <v>0.38219895287958117</v>
      </c>
    </row>
    <row r="7" spans="1:13" ht="14.45" customHeight="1" x14ac:dyDescent="0.2">
      <c r="A7" s="789" t="s">
        <v>1615</v>
      </c>
      <c r="B7" s="780">
        <v>51967.679999999993</v>
      </c>
      <c r="C7" s="730">
        <v>1</v>
      </c>
      <c r="D7" s="793">
        <v>145</v>
      </c>
      <c r="E7" s="796" t="s">
        <v>1615</v>
      </c>
      <c r="F7" s="780">
        <v>28156.939999999995</v>
      </c>
      <c r="G7" s="748">
        <v>0.54181637510083192</v>
      </c>
      <c r="H7" s="734">
        <v>72</v>
      </c>
      <c r="I7" s="771">
        <v>0.49655172413793103</v>
      </c>
      <c r="J7" s="799">
        <v>23810.739999999998</v>
      </c>
      <c r="K7" s="748">
        <v>0.45818362489916814</v>
      </c>
      <c r="L7" s="734">
        <v>73</v>
      </c>
      <c r="M7" s="771">
        <v>0.50344827586206897</v>
      </c>
    </row>
    <row r="8" spans="1:13" ht="14.45" customHeight="1" x14ac:dyDescent="0.2">
      <c r="A8" s="789" t="s">
        <v>1616</v>
      </c>
      <c r="B8" s="780">
        <v>101560.19999999998</v>
      </c>
      <c r="C8" s="730">
        <v>1</v>
      </c>
      <c r="D8" s="793">
        <v>267</v>
      </c>
      <c r="E8" s="796" t="s">
        <v>1616</v>
      </c>
      <c r="F8" s="780">
        <v>70902.559999999998</v>
      </c>
      <c r="G8" s="748">
        <v>0.69813332388081173</v>
      </c>
      <c r="H8" s="734">
        <v>167</v>
      </c>
      <c r="I8" s="771">
        <v>0.62546816479400746</v>
      </c>
      <c r="J8" s="799">
        <v>30657.639999999985</v>
      </c>
      <c r="K8" s="748">
        <v>0.30186667611918833</v>
      </c>
      <c r="L8" s="734">
        <v>100</v>
      </c>
      <c r="M8" s="771">
        <v>0.37453183520599254</v>
      </c>
    </row>
    <row r="9" spans="1:13" ht="14.45" customHeight="1" x14ac:dyDescent="0.2">
      <c r="A9" s="789" t="s">
        <v>1617</v>
      </c>
      <c r="B9" s="780">
        <v>36723.86</v>
      </c>
      <c r="C9" s="730">
        <v>1</v>
      </c>
      <c r="D9" s="793">
        <v>95</v>
      </c>
      <c r="E9" s="796" t="s">
        <v>1617</v>
      </c>
      <c r="F9" s="780">
        <v>28427.75</v>
      </c>
      <c r="G9" s="748">
        <v>0.77409482554393794</v>
      </c>
      <c r="H9" s="734">
        <v>54</v>
      </c>
      <c r="I9" s="771">
        <v>0.56842105263157894</v>
      </c>
      <c r="J9" s="799">
        <v>8296.1099999999988</v>
      </c>
      <c r="K9" s="748">
        <v>0.22590517445606204</v>
      </c>
      <c r="L9" s="734">
        <v>41</v>
      </c>
      <c r="M9" s="771">
        <v>0.43157894736842106</v>
      </c>
    </row>
    <row r="10" spans="1:13" ht="14.45" customHeight="1" x14ac:dyDescent="0.2">
      <c r="A10" s="789" t="s">
        <v>1618</v>
      </c>
      <c r="B10" s="780">
        <v>79733.47</v>
      </c>
      <c r="C10" s="730">
        <v>1</v>
      </c>
      <c r="D10" s="793">
        <v>182</v>
      </c>
      <c r="E10" s="796" t="s">
        <v>1618</v>
      </c>
      <c r="F10" s="780">
        <v>58087.340000000004</v>
      </c>
      <c r="G10" s="748">
        <v>0.72851890178616341</v>
      </c>
      <c r="H10" s="734">
        <v>124</v>
      </c>
      <c r="I10" s="771">
        <v>0.68131868131868134</v>
      </c>
      <c r="J10" s="799">
        <v>21646.13</v>
      </c>
      <c r="K10" s="748">
        <v>0.2714810982138367</v>
      </c>
      <c r="L10" s="734">
        <v>58</v>
      </c>
      <c r="M10" s="771">
        <v>0.31868131868131866</v>
      </c>
    </row>
    <row r="11" spans="1:13" ht="14.45" customHeight="1" x14ac:dyDescent="0.2">
      <c r="A11" s="789" t="s">
        <v>1619</v>
      </c>
      <c r="B11" s="780">
        <v>143450.13</v>
      </c>
      <c r="C11" s="730">
        <v>1</v>
      </c>
      <c r="D11" s="793">
        <v>153</v>
      </c>
      <c r="E11" s="796" t="s">
        <v>1619</v>
      </c>
      <c r="F11" s="780">
        <v>41529.570000000014</v>
      </c>
      <c r="G11" s="748">
        <v>0.28950527963969092</v>
      </c>
      <c r="H11" s="734">
        <v>91</v>
      </c>
      <c r="I11" s="771">
        <v>0.59477124183006536</v>
      </c>
      <c r="J11" s="799">
        <v>101920.56</v>
      </c>
      <c r="K11" s="748">
        <v>0.71049472036030914</v>
      </c>
      <c r="L11" s="734">
        <v>62</v>
      </c>
      <c r="M11" s="771">
        <v>0.40522875816993464</v>
      </c>
    </row>
    <row r="12" spans="1:13" ht="14.45" customHeight="1" x14ac:dyDescent="0.2">
      <c r="A12" s="789" t="s">
        <v>1620</v>
      </c>
      <c r="B12" s="780">
        <v>1052779.73</v>
      </c>
      <c r="C12" s="730">
        <v>1</v>
      </c>
      <c r="D12" s="793">
        <v>484</v>
      </c>
      <c r="E12" s="796" t="s">
        <v>1620</v>
      </c>
      <c r="F12" s="780">
        <v>201938.07</v>
      </c>
      <c r="G12" s="748">
        <v>0.19181416990237835</v>
      </c>
      <c r="H12" s="734">
        <v>317</v>
      </c>
      <c r="I12" s="771">
        <v>0.6549586776859504</v>
      </c>
      <c r="J12" s="799">
        <v>850841.65999999992</v>
      </c>
      <c r="K12" s="748">
        <v>0.80818583009762157</v>
      </c>
      <c r="L12" s="734">
        <v>167</v>
      </c>
      <c r="M12" s="771">
        <v>0.3450413223140496</v>
      </c>
    </row>
    <row r="13" spans="1:13" ht="14.45" customHeight="1" thickBot="1" x14ac:dyDescent="0.25">
      <c r="A13" s="790" t="s">
        <v>1621</v>
      </c>
      <c r="B13" s="781">
        <v>13570.14</v>
      </c>
      <c r="C13" s="737">
        <v>1</v>
      </c>
      <c r="D13" s="794">
        <v>18</v>
      </c>
      <c r="E13" s="797" t="s">
        <v>1621</v>
      </c>
      <c r="F13" s="781">
        <v>9517.39</v>
      </c>
      <c r="G13" s="749">
        <v>0.70134795956416074</v>
      </c>
      <c r="H13" s="741">
        <v>14</v>
      </c>
      <c r="I13" s="772">
        <v>0.77777777777777779</v>
      </c>
      <c r="J13" s="800">
        <v>4052.7500000000005</v>
      </c>
      <c r="K13" s="749">
        <v>0.29865204043583932</v>
      </c>
      <c r="L13" s="741">
        <v>4</v>
      </c>
      <c r="M13" s="772">
        <v>0.22222222222222221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734AD242-7C2E-4729-A4EC-ADA3CAD0C9D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89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6" t="s">
        <v>2853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1840107.6599999995</v>
      </c>
      <c r="N3" s="70">
        <f>SUBTOTAL(9,N7:N1048576)</f>
        <v>2631</v>
      </c>
      <c r="O3" s="70">
        <f>SUBTOTAL(9,O7:O1048576)</f>
        <v>1768</v>
      </c>
      <c r="P3" s="70">
        <f>SUBTOTAL(9,P7:P1048576)</f>
        <v>553826.03999999969</v>
      </c>
      <c r="Q3" s="71">
        <f>IF(M3=0,0,P3/M3)</f>
        <v>0.30097480274605232</v>
      </c>
      <c r="R3" s="70">
        <f>SUBTOTAL(9,R7:R1048576)</f>
        <v>1692</v>
      </c>
      <c r="S3" s="71">
        <f>IF(N3=0,0,R3/N3)</f>
        <v>0.64310148232611175</v>
      </c>
      <c r="T3" s="70">
        <f>SUBTOTAL(9,T7:T1048576)</f>
        <v>1099</v>
      </c>
      <c r="U3" s="72">
        <f>IF(O3=0,0,T3/O3)</f>
        <v>0.62160633484162897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30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26</v>
      </c>
      <c r="B7" s="807" t="s">
        <v>1600</v>
      </c>
      <c r="C7" s="807" t="s">
        <v>1604</v>
      </c>
      <c r="D7" s="808" t="s">
        <v>2850</v>
      </c>
      <c r="E7" s="809" t="s">
        <v>1616</v>
      </c>
      <c r="F7" s="807" t="s">
        <v>1603</v>
      </c>
      <c r="G7" s="807" t="s">
        <v>1622</v>
      </c>
      <c r="H7" s="807" t="s">
        <v>329</v>
      </c>
      <c r="I7" s="807" t="s">
        <v>1623</v>
      </c>
      <c r="J7" s="807" t="s">
        <v>1624</v>
      </c>
      <c r="K7" s="807" t="s">
        <v>1625</v>
      </c>
      <c r="L7" s="810">
        <v>249.55</v>
      </c>
      <c r="M7" s="810">
        <v>1247.75</v>
      </c>
      <c r="N7" s="807">
        <v>5</v>
      </c>
      <c r="O7" s="811">
        <v>3</v>
      </c>
      <c r="P7" s="810">
        <v>1247.75</v>
      </c>
      <c r="Q7" s="812">
        <v>1</v>
      </c>
      <c r="R7" s="807">
        <v>5</v>
      </c>
      <c r="S7" s="812">
        <v>1</v>
      </c>
      <c r="T7" s="811">
        <v>3</v>
      </c>
      <c r="U7" s="231">
        <v>1</v>
      </c>
    </row>
    <row r="8" spans="1:21" ht="14.45" customHeight="1" x14ac:dyDescent="0.2">
      <c r="A8" s="813">
        <v>26</v>
      </c>
      <c r="B8" s="814" t="s">
        <v>1600</v>
      </c>
      <c r="C8" s="814" t="s">
        <v>1604</v>
      </c>
      <c r="D8" s="815" t="s">
        <v>2850</v>
      </c>
      <c r="E8" s="816" t="s">
        <v>1620</v>
      </c>
      <c r="F8" s="814" t="s">
        <v>1601</v>
      </c>
      <c r="G8" s="814" t="s">
        <v>1626</v>
      </c>
      <c r="H8" s="814" t="s">
        <v>599</v>
      </c>
      <c r="I8" s="814" t="s">
        <v>1329</v>
      </c>
      <c r="J8" s="814" t="s">
        <v>812</v>
      </c>
      <c r="K8" s="814" t="s">
        <v>1330</v>
      </c>
      <c r="L8" s="817">
        <v>736.33</v>
      </c>
      <c r="M8" s="817">
        <v>736.33</v>
      </c>
      <c r="N8" s="814">
        <v>1</v>
      </c>
      <c r="O8" s="818">
        <v>1</v>
      </c>
      <c r="P8" s="817">
        <v>736.33</v>
      </c>
      <c r="Q8" s="819">
        <v>1</v>
      </c>
      <c r="R8" s="814">
        <v>1</v>
      </c>
      <c r="S8" s="819">
        <v>1</v>
      </c>
      <c r="T8" s="818">
        <v>1</v>
      </c>
      <c r="U8" s="820">
        <v>1</v>
      </c>
    </row>
    <row r="9" spans="1:21" ht="14.45" customHeight="1" x14ac:dyDescent="0.2">
      <c r="A9" s="813">
        <v>26</v>
      </c>
      <c r="B9" s="814" t="s">
        <v>1600</v>
      </c>
      <c r="C9" s="814" t="s">
        <v>1604</v>
      </c>
      <c r="D9" s="815" t="s">
        <v>2850</v>
      </c>
      <c r="E9" s="816" t="s">
        <v>1614</v>
      </c>
      <c r="F9" s="814" t="s">
        <v>1603</v>
      </c>
      <c r="G9" s="814" t="s">
        <v>1622</v>
      </c>
      <c r="H9" s="814" t="s">
        <v>329</v>
      </c>
      <c r="I9" s="814" t="s">
        <v>1627</v>
      </c>
      <c r="J9" s="814" t="s">
        <v>1628</v>
      </c>
      <c r="K9" s="814" t="s">
        <v>1629</v>
      </c>
      <c r="L9" s="817">
        <v>1493.46</v>
      </c>
      <c r="M9" s="817">
        <v>1493.46</v>
      </c>
      <c r="N9" s="814">
        <v>1</v>
      </c>
      <c r="O9" s="818">
        <v>1</v>
      </c>
      <c r="P9" s="817">
        <v>1493.46</v>
      </c>
      <c r="Q9" s="819">
        <v>1</v>
      </c>
      <c r="R9" s="814">
        <v>1</v>
      </c>
      <c r="S9" s="819">
        <v>1</v>
      </c>
      <c r="T9" s="818">
        <v>1</v>
      </c>
      <c r="U9" s="820">
        <v>1</v>
      </c>
    </row>
    <row r="10" spans="1:21" ht="14.45" customHeight="1" x14ac:dyDescent="0.2">
      <c r="A10" s="813">
        <v>26</v>
      </c>
      <c r="B10" s="814" t="s">
        <v>1600</v>
      </c>
      <c r="C10" s="814" t="s">
        <v>1604</v>
      </c>
      <c r="D10" s="815" t="s">
        <v>2850</v>
      </c>
      <c r="E10" s="816" t="s">
        <v>1614</v>
      </c>
      <c r="F10" s="814" t="s">
        <v>1603</v>
      </c>
      <c r="G10" s="814" t="s">
        <v>1622</v>
      </c>
      <c r="H10" s="814" t="s">
        <v>329</v>
      </c>
      <c r="I10" s="814" t="s">
        <v>1630</v>
      </c>
      <c r="J10" s="814" t="s">
        <v>1631</v>
      </c>
      <c r="K10" s="814" t="s">
        <v>1632</v>
      </c>
      <c r="L10" s="817">
        <v>400.2</v>
      </c>
      <c r="M10" s="817">
        <v>800.4</v>
      </c>
      <c r="N10" s="814">
        <v>2</v>
      </c>
      <c r="O10" s="818">
        <v>1</v>
      </c>
      <c r="P10" s="817">
        <v>800.4</v>
      </c>
      <c r="Q10" s="819">
        <v>1</v>
      </c>
      <c r="R10" s="814">
        <v>2</v>
      </c>
      <c r="S10" s="819">
        <v>1</v>
      </c>
      <c r="T10" s="818">
        <v>1</v>
      </c>
      <c r="U10" s="820">
        <v>1</v>
      </c>
    </row>
    <row r="11" spans="1:21" ht="14.45" customHeight="1" x14ac:dyDescent="0.2">
      <c r="A11" s="813">
        <v>26</v>
      </c>
      <c r="B11" s="814" t="s">
        <v>1600</v>
      </c>
      <c r="C11" s="814" t="s">
        <v>1604</v>
      </c>
      <c r="D11" s="815" t="s">
        <v>2850</v>
      </c>
      <c r="E11" s="816" t="s">
        <v>1614</v>
      </c>
      <c r="F11" s="814" t="s">
        <v>1603</v>
      </c>
      <c r="G11" s="814" t="s">
        <v>1622</v>
      </c>
      <c r="H11" s="814" t="s">
        <v>329</v>
      </c>
      <c r="I11" s="814" t="s">
        <v>1623</v>
      </c>
      <c r="J11" s="814" t="s">
        <v>1624</v>
      </c>
      <c r="K11" s="814" t="s">
        <v>1625</v>
      </c>
      <c r="L11" s="817">
        <v>249.55</v>
      </c>
      <c r="M11" s="817">
        <v>6987.4000000000015</v>
      </c>
      <c r="N11" s="814">
        <v>28</v>
      </c>
      <c r="O11" s="818">
        <v>15</v>
      </c>
      <c r="P11" s="817">
        <v>5989.2000000000016</v>
      </c>
      <c r="Q11" s="819">
        <v>0.85714285714285721</v>
      </c>
      <c r="R11" s="814">
        <v>24</v>
      </c>
      <c r="S11" s="819">
        <v>0.8571428571428571</v>
      </c>
      <c r="T11" s="818">
        <v>13</v>
      </c>
      <c r="U11" s="820">
        <v>0.8666666666666667</v>
      </c>
    </row>
    <row r="12" spans="1:21" ht="14.45" customHeight="1" x14ac:dyDescent="0.2">
      <c r="A12" s="813">
        <v>26</v>
      </c>
      <c r="B12" s="814" t="s">
        <v>1600</v>
      </c>
      <c r="C12" s="814" t="s">
        <v>1604</v>
      </c>
      <c r="D12" s="815" t="s">
        <v>2850</v>
      </c>
      <c r="E12" s="816" t="s">
        <v>1614</v>
      </c>
      <c r="F12" s="814" t="s">
        <v>1603</v>
      </c>
      <c r="G12" s="814" t="s">
        <v>1622</v>
      </c>
      <c r="H12" s="814" t="s">
        <v>329</v>
      </c>
      <c r="I12" s="814" t="s">
        <v>1633</v>
      </c>
      <c r="J12" s="814" t="s">
        <v>1634</v>
      </c>
      <c r="K12" s="814" t="s">
        <v>1635</v>
      </c>
      <c r="L12" s="817">
        <v>949.9</v>
      </c>
      <c r="M12" s="817">
        <v>2849.7</v>
      </c>
      <c r="N12" s="814">
        <v>3</v>
      </c>
      <c r="O12" s="818">
        <v>3</v>
      </c>
      <c r="P12" s="817">
        <v>2849.7</v>
      </c>
      <c r="Q12" s="819">
        <v>1</v>
      </c>
      <c r="R12" s="814">
        <v>3</v>
      </c>
      <c r="S12" s="819">
        <v>1</v>
      </c>
      <c r="T12" s="818">
        <v>3</v>
      </c>
      <c r="U12" s="820">
        <v>1</v>
      </c>
    </row>
    <row r="13" spans="1:21" ht="14.45" customHeight="1" x14ac:dyDescent="0.2">
      <c r="A13" s="813">
        <v>26</v>
      </c>
      <c r="B13" s="814" t="s">
        <v>1600</v>
      </c>
      <c r="C13" s="814" t="s">
        <v>1604</v>
      </c>
      <c r="D13" s="815" t="s">
        <v>2850</v>
      </c>
      <c r="E13" s="816" t="s">
        <v>1614</v>
      </c>
      <c r="F13" s="814" t="s">
        <v>1603</v>
      </c>
      <c r="G13" s="814" t="s">
        <v>1622</v>
      </c>
      <c r="H13" s="814" t="s">
        <v>329</v>
      </c>
      <c r="I13" s="814" t="s">
        <v>1636</v>
      </c>
      <c r="J13" s="814" t="s">
        <v>1637</v>
      </c>
      <c r="K13" s="814" t="s">
        <v>1638</v>
      </c>
      <c r="L13" s="817">
        <v>2199.9499999999998</v>
      </c>
      <c r="M13" s="817">
        <v>4399.8999999999996</v>
      </c>
      <c r="N13" s="814">
        <v>2</v>
      </c>
      <c r="O13" s="818">
        <v>2</v>
      </c>
      <c r="P13" s="817">
        <v>2199.9499999999998</v>
      </c>
      <c r="Q13" s="819">
        <v>0.5</v>
      </c>
      <c r="R13" s="814">
        <v>1</v>
      </c>
      <c r="S13" s="819">
        <v>0.5</v>
      </c>
      <c r="T13" s="818">
        <v>1</v>
      </c>
      <c r="U13" s="820">
        <v>0.5</v>
      </c>
    </row>
    <row r="14" spans="1:21" ht="14.45" customHeight="1" x14ac:dyDescent="0.2">
      <c r="A14" s="813">
        <v>26</v>
      </c>
      <c r="B14" s="814" t="s">
        <v>1600</v>
      </c>
      <c r="C14" s="814" t="s">
        <v>1604</v>
      </c>
      <c r="D14" s="815" t="s">
        <v>2850</v>
      </c>
      <c r="E14" s="816" t="s">
        <v>1614</v>
      </c>
      <c r="F14" s="814" t="s">
        <v>1603</v>
      </c>
      <c r="G14" s="814" t="s">
        <v>1622</v>
      </c>
      <c r="H14" s="814" t="s">
        <v>329</v>
      </c>
      <c r="I14" s="814" t="s">
        <v>1639</v>
      </c>
      <c r="J14" s="814" t="s">
        <v>1640</v>
      </c>
      <c r="K14" s="814" t="s">
        <v>1641</v>
      </c>
      <c r="L14" s="817">
        <v>184.57</v>
      </c>
      <c r="M14" s="817">
        <v>184.57</v>
      </c>
      <c r="N14" s="814">
        <v>1</v>
      </c>
      <c r="O14" s="818">
        <v>1</v>
      </c>
      <c r="P14" s="817"/>
      <c r="Q14" s="819">
        <v>0</v>
      </c>
      <c r="R14" s="814"/>
      <c r="S14" s="819">
        <v>0</v>
      </c>
      <c r="T14" s="818"/>
      <c r="U14" s="820">
        <v>0</v>
      </c>
    </row>
    <row r="15" spans="1:21" ht="14.45" customHeight="1" x14ac:dyDescent="0.2">
      <c r="A15" s="813">
        <v>26</v>
      </c>
      <c r="B15" s="814" t="s">
        <v>1600</v>
      </c>
      <c r="C15" s="814" t="s">
        <v>1604</v>
      </c>
      <c r="D15" s="815" t="s">
        <v>2850</v>
      </c>
      <c r="E15" s="816" t="s">
        <v>1615</v>
      </c>
      <c r="F15" s="814" t="s">
        <v>1603</v>
      </c>
      <c r="G15" s="814" t="s">
        <v>1622</v>
      </c>
      <c r="H15" s="814" t="s">
        <v>329</v>
      </c>
      <c r="I15" s="814" t="s">
        <v>1623</v>
      </c>
      <c r="J15" s="814" t="s">
        <v>1624</v>
      </c>
      <c r="K15" s="814" t="s">
        <v>1625</v>
      </c>
      <c r="L15" s="817">
        <v>249.55</v>
      </c>
      <c r="M15" s="817">
        <v>499.1</v>
      </c>
      <c r="N15" s="814">
        <v>2</v>
      </c>
      <c r="O15" s="818">
        <v>1</v>
      </c>
      <c r="P15" s="817">
        <v>499.1</v>
      </c>
      <c r="Q15" s="819">
        <v>1</v>
      </c>
      <c r="R15" s="814">
        <v>2</v>
      </c>
      <c r="S15" s="819">
        <v>1</v>
      </c>
      <c r="T15" s="818">
        <v>1</v>
      </c>
      <c r="U15" s="820">
        <v>1</v>
      </c>
    </row>
    <row r="16" spans="1:21" ht="14.45" customHeight="1" x14ac:dyDescent="0.2">
      <c r="A16" s="813">
        <v>26</v>
      </c>
      <c r="B16" s="814" t="s">
        <v>1600</v>
      </c>
      <c r="C16" s="814" t="s">
        <v>1604</v>
      </c>
      <c r="D16" s="815" t="s">
        <v>2850</v>
      </c>
      <c r="E16" s="816" t="s">
        <v>1618</v>
      </c>
      <c r="F16" s="814" t="s">
        <v>1603</v>
      </c>
      <c r="G16" s="814" t="s">
        <v>1622</v>
      </c>
      <c r="H16" s="814" t="s">
        <v>329</v>
      </c>
      <c r="I16" s="814" t="s">
        <v>1642</v>
      </c>
      <c r="J16" s="814" t="s">
        <v>1643</v>
      </c>
      <c r="K16" s="814" t="s">
        <v>1644</v>
      </c>
      <c r="L16" s="817">
        <v>700.35</v>
      </c>
      <c r="M16" s="817">
        <v>700.35</v>
      </c>
      <c r="N16" s="814">
        <v>1</v>
      </c>
      <c r="O16" s="818">
        <v>1</v>
      </c>
      <c r="P16" s="817">
        <v>700.35</v>
      </c>
      <c r="Q16" s="819">
        <v>1</v>
      </c>
      <c r="R16" s="814">
        <v>1</v>
      </c>
      <c r="S16" s="819">
        <v>1</v>
      </c>
      <c r="T16" s="818">
        <v>1</v>
      </c>
      <c r="U16" s="820">
        <v>1</v>
      </c>
    </row>
    <row r="17" spans="1:21" ht="14.45" customHeight="1" x14ac:dyDescent="0.2">
      <c r="A17" s="813">
        <v>26</v>
      </c>
      <c r="B17" s="814" t="s">
        <v>1600</v>
      </c>
      <c r="C17" s="814" t="s">
        <v>1604</v>
      </c>
      <c r="D17" s="815" t="s">
        <v>2850</v>
      </c>
      <c r="E17" s="816" t="s">
        <v>1618</v>
      </c>
      <c r="F17" s="814" t="s">
        <v>1603</v>
      </c>
      <c r="G17" s="814" t="s">
        <v>1622</v>
      </c>
      <c r="H17" s="814" t="s">
        <v>329</v>
      </c>
      <c r="I17" s="814" t="s">
        <v>1623</v>
      </c>
      <c r="J17" s="814" t="s">
        <v>1624</v>
      </c>
      <c r="K17" s="814" t="s">
        <v>1625</v>
      </c>
      <c r="L17" s="817">
        <v>249.55</v>
      </c>
      <c r="M17" s="817">
        <v>10730.650000000003</v>
      </c>
      <c r="N17" s="814">
        <v>43</v>
      </c>
      <c r="O17" s="818">
        <v>23</v>
      </c>
      <c r="P17" s="817">
        <v>10231.550000000003</v>
      </c>
      <c r="Q17" s="819">
        <v>0.95348837209302328</v>
      </c>
      <c r="R17" s="814">
        <v>41</v>
      </c>
      <c r="S17" s="819">
        <v>0.95348837209302328</v>
      </c>
      <c r="T17" s="818">
        <v>22</v>
      </c>
      <c r="U17" s="820">
        <v>0.95652173913043481</v>
      </c>
    </row>
    <row r="18" spans="1:21" ht="14.45" customHeight="1" x14ac:dyDescent="0.2">
      <c r="A18" s="813">
        <v>26</v>
      </c>
      <c r="B18" s="814" t="s">
        <v>1600</v>
      </c>
      <c r="C18" s="814" t="s">
        <v>1604</v>
      </c>
      <c r="D18" s="815" t="s">
        <v>2850</v>
      </c>
      <c r="E18" s="816" t="s">
        <v>1618</v>
      </c>
      <c r="F18" s="814" t="s">
        <v>1603</v>
      </c>
      <c r="G18" s="814" t="s">
        <v>1622</v>
      </c>
      <c r="H18" s="814" t="s">
        <v>329</v>
      </c>
      <c r="I18" s="814" t="s">
        <v>1645</v>
      </c>
      <c r="J18" s="814" t="s">
        <v>1646</v>
      </c>
      <c r="K18" s="814" t="s">
        <v>1647</v>
      </c>
      <c r="L18" s="817">
        <v>749.8</v>
      </c>
      <c r="M18" s="817">
        <v>749.8</v>
      </c>
      <c r="N18" s="814">
        <v>1</v>
      </c>
      <c r="O18" s="818">
        <v>1</v>
      </c>
      <c r="P18" s="817">
        <v>749.8</v>
      </c>
      <c r="Q18" s="819">
        <v>1</v>
      </c>
      <c r="R18" s="814">
        <v>1</v>
      </c>
      <c r="S18" s="819">
        <v>1</v>
      </c>
      <c r="T18" s="818">
        <v>1</v>
      </c>
      <c r="U18" s="820">
        <v>1</v>
      </c>
    </row>
    <row r="19" spans="1:21" ht="14.45" customHeight="1" x14ac:dyDescent="0.2">
      <c r="A19" s="813">
        <v>26</v>
      </c>
      <c r="B19" s="814" t="s">
        <v>1600</v>
      </c>
      <c r="C19" s="814" t="s">
        <v>1604</v>
      </c>
      <c r="D19" s="815" t="s">
        <v>2850</v>
      </c>
      <c r="E19" s="816" t="s">
        <v>1618</v>
      </c>
      <c r="F19" s="814" t="s">
        <v>1603</v>
      </c>
      <c r="G19" s="814" t="s">
        <v>1622</v>
      </c>
      <c r="H19" s="814" t="s">
        <v>329</v>
      </c>
      <c r="I19" s="814" t="s">
        <v>1633</v>
      </c>
      <c r="J19" s="814" t="s">
        <v>1634</v>
      </c>
      <c r="K19" s="814" t="s">
        <v>1635</v>
      </c>
      <c r="L19" s="817">
        <v>949.9</v>
      </c>
      <c r="M19" s="817">
        <v>949.9</v>
      </c>
      <c r="N19" s="814">
        <v>1</v>
      </c>
      <c r="O19" s="818">
        <v>1</v>
      </c>
      <c r="P19" s="817">
        <v>949.9</v>
      </c>
      <c r="Q19" s="819">
        <v>1</v>
      </c>
      <c r="R19" s="814">
        <v>1</v>
      </c>
      <c r="S19" s="819">
        <v>1</v>
      </c>
      <c r="T19" s="818">
        <v>1</v>
      </c>
      <c r="U19" s="820">
        <v>1</v>
      </c>
    </row>
    <row r="20" spans="1:21" ht="14.45" customHeight="1" x14ac:dyDescent="0.2">
      <c r="A20" s="813">
        <v>26</v>
      </c>
      <c r="B20" s="814" t="s">
        <v>1600</v>
      </c>
      <c r="C20" s="814" t="s">
        <v>1604</v>
      </c>
      <c r="D20" s="815" t="s">
        <v>2850</v>
      </c>
      <c r="E20" s="816" t="s">
        <v>1618</v>
      </c>
      <c r="F20" s="814" t="s">
        <v>1603</v>
      </c>
      <c r="G20" s="814" t="s">
        <v>1622</v>
      </c>
      <c r="H20" s="814" t="s">
        <v>329</v>
      </c>
      <c r="I20" s="814" t="s">
        <v>1636</v>
      </c>
      <c r="J20" s="814" t="s">
        <v>1637</v>
      </c>
      <c r="K20" s="814" t="s">
        <v>1638</v>
      </c>
      <c r="L20" s="817">
        <v>2199.9499999999998</v>
      </c>
      <c r="M20" s="817">
        <v>4399.8999999999996</v>
      </c>
      <c r="N20" s="814">
        <v>2</v>
      </c>
      <c r="O20" s="818">
        <v>2</v>
      </c>
      <c r="P20" s="817">
        <v>4399.8999999999996</v>
      </c>
      <c r="Q20" s="819">
        <v>1</v>
      </c>
      <c r="R20" s="814">
        <v>2</v>
      </c>
      <c r="S20" s="819">
        <v>1</v>
      </c>
      <c r="T20" s="818">
        <v>2</v>
      </c>
      <c r="U20" s="820">
        <v>1</v>
      </c>
    </row>
    <row r="21" spans="1:21" ht="14.45" customHeight="1" x14ac:dyDescent="0.2">
      <c r="A21" s="813">
        <v>26</v>
      </c>
      <c r="B21" s="814" t="s">
        <v>1600</v>
      </c>
      <c r="C21" s="814" t="s">
        <v>1604</v>
      </c>
      <c r="D21" s="815" t="s">
        <v>2850</v>
      </c>
      <c r="E21" s="816" t="s">
        <v>1618</v>
      </c>
      <c r="F21" s="814" t="s">
        <v>1603</v>
      </c>
      <c r="G21" s="814" t="s">
        <v>1622</v>
      </c>
      <c r="H21" s="814" t="s">
        <v>329</v>
      </c>
      <c r="I21" s="814" t="s">
        <v>1648</v>
      </c>
      <c r="J21" s="814" t="s">
        <v>1649</v>
      </c>
      <c r="K21" s="814" t="s">
        <v>1650</v>
      </c>
      <c r="L21" s="817">
        <v>5200.3</v>
      </c>
      <c r="M21" s="817">
        <v>5200.3</v>
      </c>
      <c r="N21" s="814">
        <v>1</v>
      </c>
      <c r="O21" s="818">
        <v>1</v>
      </c>
      <c r="P21" s="817">
        <v>5200.3</v>
      </c>
      <c r="Q21" s="819">
        <v>1</v>
      </c>
      <c r="R21" s="814">
        <v>1</v>
      </c>
      <c r="S21" s="819">
        <v>1</v>
      </c>
      <c r="T21" s="818">
        <v>1</v>
      </c>
      <c r="U21" s="820">
        <v>1</v>
      </c>
    </row>
    <row r="22" spans="1:21" ht="14.45" customHeight="1" x14ac:dyDescent="0.2">
      <c r="A22" s="813">
        <v>26</v>
      </c>
      <c r="B22" s="814" t="s">
        <v>1600</v>
      </c>
      <c r="C22" s="814" t="s">
        <v>1604</v>
      </c>
      <c r="D22" s="815" t="s">
        <v>2850</v>
      </c>
      <c r="E22" s="816" t="s">
        <v>1618</v>
      </c>
      <c r="F22" s="814" t="s">
        <v>1603</v>
      </c>
      <c r="G22" s="814" t="s">
        <v>1622</v>
      </c>
      <c r="H22" s="814" t="s">
        <v>329</v>
      </c>
      <c r="I22" s="814" t="s">
        <v>1639</v>
      </c>
      <c r="J22" s="814" t="s">
        <v>1640</v>
      </c>
      <c r="K22" s="814" t="s">
        <v>1641</v>
      </c>
      <c r="L22" s="817">
        <v>184.57</v>
      </c>
      <c r="M22" s="817">
        <v>184.57</v>
      </c>
      <c r="N22" s="814">
        <v>1</v>
      </c>
      <c r="O22" s="818">
        <v>1</v>
      </c>
      <c r="P22" s="817">
        <v>184.57</v>
      </c>
      <c r="Q22" s="819">
        <v>1</v>
      </c>
      <c r="R22" s="814">
        <v>1</v>
      </c>
      <c r="S22" s="819">
        <v>1</v>
      </c>
      <c r="T22" s="818">
        <v>1</v>
      </c>
      <c r="U22" s="820">
        <v>1</v>
      </c>
    </row>
    <row r="23" spans="1:21" ht="14.45" customHeight="1" x14ac:dyDescent="0.2">
      <c r="A23" s="813">
        <v>26</v>
      </c>
      <c r="B23" s="814" t="s">
        <v>1600</v>
      </c>
      <c r="C23" s="814" t="s">
        <v>1604</v>
      </c>
      <c r="D23" s="815" t="s">
        <v>2850</v>
      </c>
      <c r="E23" s="816" t="s">
        <v>1618</v>
      </c>
      <c r="F23" s="814" t="s">
        <v>1603</v>
      </c>
      <c r="G23" s="814" t="s">
        <v>1622</v>
      </c>
      <c r="H23" s="814" t="s">
        <v>329</v>
      </c>
      <c r="I23" s="814" t="s">
        <v>1651</v>
      </c>
      <c r="J23" s="814" t="s">
        <v>1634</v>
      </c>
      <c r="K23" s="814" t="s">
        <v>1652</v>
      </c>
      <c r="L23" s="817">
        <v>916.69</v>
      </c>
      <c r="M23" s="817">
        <v>2750.07</v>
      </c>
      <c r="N23" s="814">
        <v>3</v>
      </c>
      <c r="O23" s="818">
        <v>3</v>
      </c>
      <c r="P23" s="817">
        <v>2750.07</v>
      </c>
      <c r="Q23" s="819">
        <v>1</v>
      </c>
      <c r="R23" s="814">
        <v>3</v>
      </c>
      <c r="S23" s="819">
        <v>1</v>
      </c>
      <c r="T23" s="818">
        <v>3</v>
      </c>
      <c r="U23" s="820">
        <v>1</v>
      </c>
    </row>
    <row r="24" spans="1:21" ht="14.45" customHeight="1" x14ac:dyDescent="0.2">
      <c r="A24" s="813">
        <v>26</v>
      </c>
      <c r="B24" s="814" t="s">
        <v>1600</v>
      </c>
      <c r="C24" s="814" t="s">
        <v>1604</v>
      </c>
      <c r="D24" s="815" t="s">
        <v>2850</v>
      </c>
      <c r="E24" s="816" t="s">
        <v>1621</v>
      </c>
      <c r="F24" s="814" t="s">
        <v>1603</v>
      </c>
      <c r="G24" s="814" t="s">
        <v>1622</v>
      </c>
      <c r="H24" s="814" t="s">
        <v>329</v>
      </c>
      <c r="I24" s="814" t="s">
        <v>1623</v>
      </c>
      <c r="J24" s="814" t="s">
        <v>1624</v>
      </c>
      <c r="K24" s="814" t="s">
        <v>1625</v>
      </c>
      <c r="L24" s="817">
        <v>249.55</v>
      </c>
      <c r="M24" s="817">
        <v>2745.05</v>
      </c>
      <c r="N24" s="814">
        <v>11</v>
      </c>
      <c r="O24" s="818">
        <v>6</v>
      </c>
      <c r="P24" s="817">
        <v>2245.9500000000003</v>
      </c>
      <c r="Q24" s="819">
        <v>0.81818181818181823</v>
      </c>
      <c r="R24" s="814">
        <v>9</v>
      </c>
      <c r="S24" s="819">
        <v>0.81818181818181823</v>
      </c>
      <c r="T24" s="818">
        <v>5</v>
      </c>
      <c r="U24" s="820">
        <v>0.83333333333333337</v>
      </c>
    </row>
    <row r="25" spans="1:21" ht="14.45" customHeight="1" x14ac:dyDescent="0.2">
      <c r="A25" s="813">
        <v>26</v>
      </c>
      <c r="B25" s="814" t="s">
        <v>1600</v>
      </c>
      <c r="C25" s="814" t="s">
        <v>1606</v>
      </c>
      <c r="D25" s="815" t="s">
        <v>2851</v>
      </c>
      <c r="E25" s="816" t="s">
        <v>1613</v>
      </c>
      <c r="F25" s="814" t="s">
        <v>1601</v>
      </c>
      <c r="G25" s="814" t="s">
        <v>1653</v>
      </c>
      <c r="H25" s="814" t="s">
        <v>329</v>
      </c>
      <c r="I25" s="814" t="s">
        <v>1654</v>
      </c>
      <c r="J25" s="814" t="s">
        <v>1655</v>
      </c>
      <c r="K25" s="814" t="s">
        <v>1656</v>
      </c>
      <c r="L25" s="817">
        <v>179.68</v>
      </c>
      <c r="M25" s="817">
        <v>179.68</v>
      </c>
      <c r="N25" s="814">
        <v>1</v>
      </c>
      <c r="O25" s="818">
        <v>1</v>
      </c>
      <c r="P25" s="817">
        <v>179.68</v>
      </c>
      <c r="Q25" s="819">
        <v>1</v>
      </c>
      <c r="R25" s="814">
        <v>1</v>
      </c>
      <c r="S25" s="819">
        <v>1</v>
      </c>
      <c r="T25" s="818">
        <v>1</v>
      </c>
      <c r="U25" s="820">
        <v>1</v>
      </c>
    </row>
    <row r="26" spans="1:21" ht="14.45" customHeight="1" x14ac:dyDescent="0.2">
      <c r="A26" s="813">
        <v>26</v>
      </c>
      <c r="B26" s="814" t="s">
        <v>1600</v>
      </c>
      <c r="C26" s="814" t="s">
        <v>1606</v>
      </c>
      <c r="D26" s="815" t="s">
        <v>2851</v>
      </c>
      <c r="E26" s="816" t="s">
        <v>1613</v>
      </c>
      <c r="F26" s="814" t="s">
        <v>1601</v>
      </c>
      <c r="G26" s="814" t="s">
        <v>1657</v>
      </c>
      <c r="H26" s="814" t="s">
        <v>599</v>
      </c>
      <c r="I26" s="814" t="s">
        <v>1546</v>
      </c>
      <c r="J26" s="814" t="s">
        <v>1547</v>
      </c>
      <c r="K26" s="814" t="s">
        <v>1548</v>
      </c>
      <c r="L26" s="817">
        <v>23.4</v>
      </c>
      <c r="M26" s="817">
        <v>23.4</v>
      </c>
      <c r="N26" s="814">
        <v>1</v>
      </c>
      <c r="O26" s="818">
        <v>1</v>
      </c>
      <c r="P26" s="817"/>
      <c r="Q26" s="819">
        <v>0</v>
      </c>
      <c r="R26" s="814"/>
      <c r="S26" s="819">
        <v>0</v>
      </c>
      <c r="T26" s="818"/>
      <c r="U26" s="820">
        <v>0</v>
      </c>
    </row>
    <row r="27" spans="1:21" ht="14.45" customHeight="1" x14ac:dyDescent="0.2">
      <c r="A27" s="813">
        <v>26</v>
      </c>
      <c r="B27" s="814" t="s">
        <v>1600</v>
      </c>
      <c r="C27" s="814" t="s">
        <v>1606</v>
      </c>
      <c r="D27" s="815" t="s">
        <v>2851</v>
      </c>
      <c r="E27" s="816" t="s">
        <v>1613</v>
      </c>
      <c r="F27" s="814" t="s">
        <v>1601</v>
      </c>
      <c r="G27" s="814" t="s">
        <v>1657</v>
      </c>
      <c r="H27" s="814" t="s">
        <v>599</v>
      </c>
      <c r="I27" s="814" t="s">
        <v>1551</v>
      </c>
      <c r="J27" s="814" t="s">
        <v>1547</v>
      </c>
      <c r="K27" s="814" t="s">
        <v>1552</v>
      </c>
      <c r="L27" s="817">
        <v>11.71</v>
      </c>
      <c r="M27" s="817">
        <v>11.71</v>
      </c>
      <c r="N27" s="814">
        <v>1</v>
      </c>
      <c r="O27" s="818">
        <v>1</v>
      </c>
      <c r="P27" s="817">
        <v>11.71</v>
      </c>
      <c r="Q27" s="819">
        <v>1</v>
      </c>
      <c r="R27" s="814">
        <v>1</v>
      </c>
      <c r="S27" s="819">
        <v>1</v>
      </c>
      <c r="T27" s="818">
        <v>1</v>
      </c>
      <c r="U27" s="820">
        <v>1</v>
      </c>
    </row>
    <row r="28" spans="1:21" ht="14.45" customHeight="1" x14ac:dyDescent="0.2">
      <c r="A28" s="813">
        <v>26</v>
      </c>
      <c r="B28" s="814" t="s">
        <v>1600</v>
      </c>
      <c r="C28" s="814" t="s">
        <v>1606</v>
      </c>
      <c r="D28" s="815" t="s">
        <v>2851</v>
      </c>
      <c r="E28" s="816" t="s">
        <v>1613</v>
      </c>
      <c r="F28" s="814" t="s">
        <v>1601</v>
      </c>
      <c r="G28" s="814" t="s">
        <v>1658</v>
      </c>
      <c r="H28" s="814" t="s">
        <v>329</v>
      </c>
      <c r="I28" s="814" t="s">
        <v>1659</v>
      </c>
      <c r="J28" s="814" t="s">
        <v>1660</v>
      </c>
      <c r="K28" s="814" t="s">
        <v>1661</v>
      </c>
      <c r="L28" s="817">
        <v>159.71</v>
      </c>
      <c r="M28" s="817">
        <v>958.26</v>
      </c>
      <c r="N28" s="814">
        <v>6</v>
      </c>
      <c r="O28" s="818">
        <v>2</v>
      </c>
      <c r="P28" s="817">
        <v>958.26</v>
      </c>
      <c r="Q28" s="819">
        <v>1</v>
      </c>
      <c r="R28" s="814">
        <v>6</v>
      </c>
      <c r="S28" s="819">
        <v>1</v>
      </c>
      <c r="T28" s="818">
        <v>2</v>
      </c>
      <c r="U28" s="820">
        <v>1</v>
      </c>
    </row>
    <row r="29" spans="1:21" ht="14.45" customHeight="1" x14ac:dyDescent="0.2">
      <c r="A29" s="813">
        <v>26</v>
      </c>
      <c r="B29" s="814" t="s">
        <v>1600</v>
      </c>
      <c r="C29" s="814" t="s">
        <v>1606</v>
      </c>
      <c r="D29" s="815" t="s">
        <v>2851</v>
      </c>
      <c r="E29" s="816" t="s">
        <v>1613</v>
      </c>
      <c r="F29" s="814" t="s">
        <v>1601</v>
      </c>
      <c r="G29" s="814" t="s">
        <v>1662</v>
      </c>
      <c r="H29" s="814" t="s">
        <v>599</v>
      </c>
      <c r="I29" s="814" t="s">
        <v>1663</v>
      </c>
      <c r="J29" s="814" t="s">
        <v>1664</v>
      </c>
      <c r="K29" s="814" t="s">
        <v>1665</v>
      </c>
      <c r="L29" s="817">
        <v>119.7</v>
      </c>
      <c r="M29" s="817">
        <v>478.8</v>
      </c>
      <c r="N29" s="814">
        <v>4</v>
      </c>
      <c r="O29" s="818">
        <v>1.5</v>
      </c>
      <c r="P29" s="817">
        <v>239.4</v>
      </c>
      <c r="Q29" s="819">
        <v>0.5</v>
      </c>
      <c r="R29" s="814">
        <v>2</v>
      </c>
      <c r="S29" s="819">
        <v>0.5</v>
      </c>
      <c r="T29" s="818">
        <v>0.5</v>
      </c>
      <c r="U29" s="820">
        <v>0.33333333333333331</v>
      </c>
    </row>
    <row r="30" spans="1:21" ht="14.45" customHeight="1" x14ac:dyDescent="0.2">
      <c r="A30" s="813">
        <v>26</v>
      </c>
      <c r="B30" s="814" t="s">
        <v>1600</v>
      </c>
      <c r="C30" s="814" t="s">
        <v>1606</v>
      </c>
      <c r="D30" s="815" t="s">
        <v>2851</v>
      </c>
      <c r="E30" s="816" t="s">
        <v>1613</v>
      </c>
      <c r="F30" s="814" t="s">
        <v>1601</v>
      </c>
      <c r="G30" s="814" t="s">
        <v>1662</v>
      </c>
      <c r="H30" s="814" t="s">
        <v>599</v>
      </c>
      <c r="I30" s="814" t="s">
        <v>1663</v>
      </c>
      <c r="J30" s="814" t="s">
        <v>1664</v>
      </c>
      <c r="K30" s="814" t="s">
        <v>1665</v>
      </c>
      <c r="L30" s="817">
        <v>56.06</v>
      </c>
      <c r="M30" s="817">
        <v>224.24</v>
      </c>
      <c r="N30" s="814">
        <v>4</v>
      </c>
      <c r="O30" s="818">
        <v>1.5</v>
      </c>
      <c r="P30" s="817">
        <v>168.18</v>
      </c>
      <c r="Q30" s="819">
        <v>0.75</v>
      </c>
      <c r="R30" s="814">
        <v>3</v>
      </c>
      <c r="S30" s="819">
        <v>0.75</v>
      </c>
      <c r="T30" s="818">
        <v>0.5</v>
      </c>
      <c r="U30" s="820">
        <v>0.33333333333333331</v>
      </c>
    </row>
    <row r="31" spans="1:21" ht="14.45" customHeight="1" x14ac:dyDescent="0.2">
      <c r="A31" s="813">
        <v>26</v>
      </c>
      <c r="B31" s="814" t="s">
        <v>1600</v>
      </c>
      <c r="C31" s="814" t="s">
        <v>1606</v>
      </c>
      <c r="D31" s="815" t="s">
        <v>2851</v>
      </c>
      <c r="E31" s="816" t="s">
        <v>1613</v>
      </c>
      <c r="F31" s="814" t="s">
        <v>1601</v>
      </c>
      <c r="G31" s="814" t="s">
        <v>1666</v>
      </c>
      <c r="H31" s="814" t="s">
        <v>599</v>
      </c>
      <c r="I31" s="814" t="s">
        <v>1667</v>
      </c>
      <c r="J31" s="814" t="s">
        <v>666</v>
      </c>
      <c r="K31" s="814" t="s">
        <v>1579</v>
      </c>
      <c r="L31" s="817">
        <v>103.8</v>
      </c>
      <c r="M31" s="817">
        <v>103.8</v>
      </c>
      <c r="N31" s="814">
        <v>1</v>
      </c>
      <c r="O31" s="818">
        <v>0.5</v>
      </c>
      <c r="P31" s="817">
        <v>103.8</v>
      </c>
      <c r="Q31" s="819">
        <v>1</v>
      </c>
      <c r="R31" s="814">
        <v>1</v>
      </c>
      <c r="S31" s="819">
        <v>1</v>
      </c>
      <c r="T31" s="818">
        <v>0.5</v>
      </c>
      <c r="U31" s="820">
        <v>1</v>
      </c>
    </row>
    <row r="32" spans="1:21" ht="14.45" customHeight="1" x14ac:dyDescent="0.2">
      <c r="A32" s="813">
        <v>26</v>
      </c>
      <c r="B32" s="814" t="s">
        <v>1600</v>
      </c>
      <c r="C32" s="814" t="s">
        <v>1606</v>
      </c>
      <c r="D32" s="815" t="s">
        <v>2851</v>
      </c>
      <c r="E32" s="816" t="s">
        <v>1613</v>
      </c>
      <c r="F32" s="814" t="s">
        <v>1601</v>
      </c>
      <c r="G32" s="814" t="s">
        <v>1666</v>
      </c>
      <c r="H32" s="814" t="s">
        <v>599</v>
      </c>
      <c r="I32" s="814" t="s">
        <v>1577</v>
      </c>
      <c r="J32" s="814" t="s">
        <v>1578</v>
      </c>
      <c r="K32" s="814" t="s">
        <v>1579</v>
      </c>
      <c r="L32" s="817">
        <v>103.8</v>
      </c>
      <c r="M32" s="817">
        <v>103.8</v>
      </c>
      <c r="N32" s="814">
        <v>1</v>
      </c>
      <c r="O32" s="818">
        <v>0.5</v>
      </c>
      <c r="P32" s="817">
        <v>103.8</v>
      </c>
      <c r="Q32" s="819">
        <v>1</v>
      </c>
      <c r="R32" s="814">
        <v>1</v>
      </c>
      <c r="S32" s="819">
        <v>1</v>
      </c>
      <c r="T32" s="818">
        <v>0.5</v>
      </c>
      <c r="U32" s="820">
        <v>1</v>
      </c>
    </row>
    <row r="33" spans="1:21" ht="14.45" customHeight="1" x14ac:dyDescent="0.2">
      <c r="A33" s="813">
        <v>26</v>
      </c>
      <c r="B33" s="814" t="s">
        <v>1600</v>
      </c>
      <c r="C33" s="814" t="s">
        <v>1606</v>
      </c>
      <c r="D33" s="815" t="s">
        <v>2851</v>
      </c>
      <c r="E33" s="816" t="s">
        <v>1613</v>
      </c>
      <c r="F33" s="814" t="s">
        <v>1601</v>
      </c>
      <c r="G33" s="814" t="s">
        <v>1668</v>
      </c>
      <c r="H33" s="814" t="s">
        <v>599</v>
      </c>
      <c r="I33" s="814" t="s">
        <v>1669</v>
      </c>
      <c r="J33" s="814" t="s">
        <v>1155</v>
      </c>
      <c r="K33" s="814" t="s">
        <v>1475</v>
      </c>
      <c r="L33" s="817">
        <v>96.04</v>
      </c>
      <c r="M33" s="817">
        <v>192.08</v>
      </c>
      <c r="N33" s="814">
        <v>2</v>
      </c>
      <c r="O33" s="818">
        <v>1</v>
      </c>
      <c r="P33" s="817"/>
      <c r="Q33" s="819">
        <v>0</v>
      </c>
      <c r="R33" s="814"/>
      <c r="S33" s="819">
        <v>0</v>
      </c>
      <c r="T33" s="818"/>
      <c r="U33" s="820">
        <v>0</v>
      </c>
    </row>
    <row r="34" spans="1:21" ht="14.45" customHeight="1" x14ac:dyDescent="0.2">
      <c r="A34" s="813">
        <v>26</v>
      </c>
      <c r="B34" s="814" t="s">
        <v>1600</v>
      </c>
      <c r="C34" s="814" t="s">
        <v>1606</v>
      </c>
      <c r="D34" s="815" t="s">
        <v>2851</v>
      </c>
      <c r="E34" s="816" t="s">
        <v>1613</v>
      </c>
      <c r="F34" s="814" t="s">
        <v>1601</v>
      </c>
      <c r="G34" s="814" t="s">
        <v>1668</v>
      </c>
      <c r="H34" s="814" t="s">
        <v>599</v>
      </c>
      <c r="I34" s="814" t="s">
        <v>1670</v>
      </c>
      <c r="J34" s="814" t="s">
        <v>1155</v>
      </c>
      <c r="K34" s="814" t="s">
        <v>1671</v>
      </c>
      <c r="L34" s="817">
        <v>48.01</v>
      </c>
      <c r="M34" s="817">
        <v>96.02</v>
      </c>
      <c r="N34" s="814">
        <v>2</v>
      </c>
      <c r="O34" s="818">
        <v>0.5</v>
      </c>
      <c r="P34" s="817">
        <v>96.02</v>
      </c>
      <c r="Q34" s="819">
        <v>1</v>
      </c>
      <c r="R34" s="814">
        <v>2</v>
      </c>
      <c r="S34" s="819">
        <v>1</v>
      </c>
      <c r="T34" s="818">
        <v>0.5</v>
      </c>
      <c r="U34" s="820">
        <v>1</v>
      </c>
    </row>
    <row r="35" spans="1:21" ht="14.45" customHeight="1" x14ac:dyDescent="0.2">
      <c r="A35" s="813">
        <v>26</v>
      </c>
      <c r="B35" s="814" t="s">
        <v>1600</v>
      </c>
      <c r="C35" s="814" t="s">
        <v>1606</v>
      </c>
      <c r="D35" s="815" t="s">
        <v>2851</v>
      </c>
      <c r="E35" s="816" t="s">
        <v>1613</v>
      </c>
      <c r="F35" s="814" t="s">
        <v>1601</v>
      </c>
      <c r="G35" s="814" t="s">
        <v>1668</v>
      </c>
      <c r="H35" s="814" t="s">
        <v>329</v>
      </c>
      <c r="I35" s="814" t="s">
        <v>1672</v>
      </c>
      <c r="J35" s="814" t="s">
        <v>1155</v>
      </c>
      <c r="K35" s="814" t="s">
        <v>1156</v>
      </c>
      <c r="L35" s="817">
        <v>134.44999999999999</v>
      </c>
      <c r="M35" s="817">
        <v>268.89999999999998</v>
      </c>
      <c r="N35" s="814">
        <v>2</v>
      </c>
      <c r="O35" s="818">
        <v>0.5</v>
      </c>
      <c r="P35" s="817">
        <v>268.89999999999998</v>
      </c>
      <c r="Q35" s="819">
        <v>1</v>
      </c>
      <c r="R35" s="814">
        <v>2</v>
      </c>
      <c r="S35" s="819">
        <v>1</v>
      </c>
      <c r="T35" s="818">
        <v>0.5</v>
      </c>
      <c r="U35" s="820">
        <v>1</v>
      </c>
    </row>
    <row r="36" spans="1:21" ht="14.45" customHeight="1" x14ac:dyDescent="0.2">
      <c r="A36" s="813">
        <v>26</v>
      </c>
      <c r="B36" s="814" t="s">
        <v>1600</v>
      </c>
      <c r="C36" s="814" t="s">
        <v>1606</v>
      </c>
      <c r="D36" s="815" t="s">
        <v>2851</v>
      </c>
      <c r="E36" s="816" t="s">
        <v>1613</v>
      </c>
      <c r="F36" s="814" t="s">
        <v>1601</v>
      </c>
      <c r="G36" s="814" t="s">
        <v>1673</v>
      </c>
      <c r="H36" s="814" t="s">
        <v>599</v>
      </c>
      <c r="I36" s="814" t="s">
        <v>1674</v>
      </c>
      <c r="J36" s="814" t="s">
        <v>1675</v>
      </c>
      <c r="K36" s="814" t="s">
        <v>1676</v>
      </c>
      <c r="L36" s="817">
        <v>176.32</v>
      </c>
      <c r="M36" s="817">
        <v>176.32</v>
      </c>
      <c r="N36" s="814">
        <v>1</v>
      </c>
      <c r="O36" s="818">
        <v>1</v>
      </c>
      <c r="P36" s="817">
        <v>176.32</v>
      </c>
      <c r="Q36" s="819">
        <v>1</v>
      </c>
      <c r="R36" s="814">
        <v>1</v>
      </c>
      <c r="S36" s="819">
        <v>1</v>
      </c>
      <c r="T36" s="818">
        <v>1</v>
      </c>
      <c r="U36" s="820">
        <v>1</v>
      </c>
    </row>
    <row r="37" spans="1:21" ht="14.45" customHeight="1" x14ac:dyDescent="0.2">
      <c r="A37" s="813">
        <v>26</v>
      </c>
      <c r="B37" s="814" t="s">
        <v>1600</v>
      </c>
      <c r="C37" s="814" t="s">
        <v>1606</v>
      </c>
      <c r="D37" s="815" t="s">
        <v>2851</v>
      </c>
      <c r="E37" s="816" t="s">
        <v>1613</v>
      </c>
      <c r="F37" s="814" t="s">
        <v>1601</v>
      </c>
      <c r="G37" s="814" t="s">
        <v>1677</v>
      </c>
      <c r="H37" s="814" t="s">
        <v>329</v>
      </c>
      <c r="I37" s="814" t="s">
        <v>1678</v>
      </c>
      <c r="J37" s="814" t="s">
        <v>703</v>
      </c>
      <c r="K37" s="814" t="s">
        <v>1679</v>
      </c>
      <c r="L37" s="817">
        <v>132</v>
      </c>
      <c r="M37" s="817">
        <v>396</v>
      </c>
      <c r="N37" s="814">
        <v>3</v>
      </c>
      <c r="O37" s="818">
        <v>1</v>
      </c>
      <c r="P37" s="817">
        <v>396</v>
      </c>
      <c r="Q37" s="819">
        <v>1</v>
      </c>
      <c r="R37" s="814">
        <v>3</v>
      </c>
      <c r="S37" s="819">
        <v>1</v>
      </c>
      <c r="T37" s="818">
        <v>1</v>
      </c>
      <c r="U37" s="820">
        <v>1</v>
      </c>
    </row>
    <row r="38" spans="1:21" ht="14.45" customHeight="1" x14ac:dyDescent="0.2">
      <c r="A38" s="813">
        <v>26</v>
      </c>
      <c r="B38" s="814" t="s">
        <v>1600</v>
      </c>
      <c r="C38" s="814" t="s">
        <v>1606</v>
      </c>
      <c r="D38" s="815" t="s">
        <v>2851</v>
      </c>
      <c r="E38" s="816" t="s">
        <v>1613</v>
      </c>
      <c r="F38" s="814" t="s">
        <v>1601</v>
      </c>
      <c r="G38" s="814" t="s">
        <v>1680</v>
      </c>
      <c r="H38" s="814" t="s">
        <v>599</v>
      </c>
      <c r="I38" s="814" t="s">
        <v>1681</v>
      </c>
      <c r="J38" s="814" t="s">
        <v>1587</v>
      </c>
      <c r="K38" s="814" t="s">
        <v>1682</v>
      </c>
      <c r="L38" s="817">
        <v>58.77</v>
      </c>
      <c r="M38" s="817">
        <v>58.77</v>
      </c>
      <c r="N38" s="814">
        <v>1</v>
      </c>
      <c r="O38" s="818">
        <v>1</v>
      </c>
      <c r="P38" s="817">
        <v>58.77</v>
      </c>
      <c r="Q38" s="819">
        <v>1</v>
      </c>
      <c r="R38" s="814">
        <v>1</v>
      </c>
      <c r="S38" s="819">
        <v>1</v>
      </c>
      <c r="T38" s="818">
        <v>1</v>
      </c>
      <c r="U38" s="820">
        <v>1</v>
      </c>
    </row>
    <row r="39" spans="1:21" ht="14.45" customHeight="1" x14ac:dyDescent="0.2">
      <c r="A39" s="813">
        <v>26</v>
      </c>
      <c r="B39" s="814" t="s">
        <v>1600</v>
      </c>
      <c r="C39" s="814" t="s">
        <v>1606</v>
      </c>
      <c r="D39" s="815" t="s">
        <v>2851</v>
      </c>
      <c r="E39" s="816" t="s">
        <v>1613</v>
      </c>
      <c r="F39" s="814" t="s">
        <v>1601</v>
      </c>
      <c r="G39" s="814" t="s">
        <v>1680</v>
      </c>
      <c r="H39" s="814" t="s">
        <v>599</v>
      </c>
      <c r="I39" s="814" t="s">
        <v>1683</v>
      </c>
      <c r="J39" s="814" t="s">
        <v>1587</v>
      </c>
      <c r="K39" s="814" t="s">
        <v>1684</v>
      </c>
      <c r="L39" s="817">
        <v>23.51</v>
      </c>
      <c r="M39" s="817">
        <v>141.06</v>
      </c>
      <c r="N39" s="814">
        <v>6</v>
      </c>
      <c r="O39" s="818">
        <v>3</v>
      </c>
      <c r="P39" s="817">
        <v>117.55000000000001</v>
      </c>
      <c r="Q39" s="819">
        <v>0.83333333333333337</v>
      </c>
      <c r="R39" s="814">
        <v>5</v>
      </c>
      <c r="S39" s="819">
        <v>0.83333333333333337</v>
      </c>
      <c r="T39" s="818">
        <v>2</v>
      </c>
      <c r="U39" s="820">
        <v>0.66666666666666663</v>
      </c>
    </row>
    <row r="40" spans="1:21" ht="14.45" customHeight="1" x14ac:dyDescent="0.2">
      <c r="A40" s="813">
        <v>26</v>
      </c>
      <c r="B40" s="814" t="s">
        <v>1600</v>
      </c>
      <c r="C40" s="814" t="s">
        <v>1606</v>
      </c>
      <c r="D40" s="815" t="s">
        <v>2851</v>
      </c>
      <c r="E40" s="816" t="s">
        <v>1613</v>
      </c>
      <c r="F40" s="814" t="s">
        <v>1601</v>
      </c>
      <c r="G40" s="814" t="s">
        <v>1680</v>
      </c>
      <c r="H40" s="814" t="s">
        <v>599</v>
      </c>
      <c r="I40" s="814" t="s">
        <v>1586</v>
      </c>
      <c r="J40" s="814" t="s">
        <v>1587</v>
      </c>
      <c r="K40" s="814" t="s">
        <v>1588</v>
      </c>
      <c r="L40" s="817">
        <v>176.32</v>
      </c>
      <c r="M40" s="817">
        <v>352.64</v>
      </c>
      <c r="N40" s="814">
        <v>2</v>
      </c>
      <c r="O40" s="818">
        <v>2</v>
      </c>
      <c r="P40" s="817">
        <v>352.64</v>
      </c>
      <c r="Q40" s="819">
        <v>1</v>
      </c>
      <c r="R40" s="814">
        <v>2</v>
      </c>
      <c r="S40" s="819">
        <v>1</v>
      </c>
      <c r="T40" s="818">
        <v>2</v>
      </c>
      <c r="U40" s="820">
        <v>1</v>
      </c>
    </row>
    <row r="41" spans="1:21" ht="14.45" customHeight="1" x14ac:dyDescent="0.2">
      <c r="A41" s="813">
        <v>26</v>
      </c>
      <c r="B41" s="814" t="s">
        <v>1600</v>
      </c>
      <c r="C41" s="814" t="s">
        <v>1606</v>
      </c>
      <c r="D41" s="815" t="s">
        <v>2851</v>
      </c>
      <c r="E41" s="816" t="s">
        <v>1613</v>
      </c>
      <c r="F41" s="814" t="s">
        <v>1601</v>
      </c>
      <c r="G41" s="814" t="s">
        <v>1685</v>
      </c>
      <c r="H41" s="814" t="s">
        <v>329</v>
      </c>
      <c r="I41" s="814" t="s">
        <v>1686</v>
      </c>
      <c r="J41" s="814" t="s">
        <v>1687</v>
      </c>
      <c r="K41" s="814" t="s">
        <v>1688</v>
      </c>
      <c r="L41" s="817">
        <v>0</v>
      </c>
      <c r="M41" s="817">
        <v>0</v>
      </c>
      <c r="N41" s="814">
        <v>1</v>
      </c>
      <c r="O41" s="818">
        <v>1</v>
      </c>
      <c r="P41" s="817">
        <v>0</v>
      </c>
      <c r="Q41" s="819"/>
      <c r="R41" s="814">
        <v>1</v>
      </c>
      <c r="S41" s="819">
        <v>1</v>
      </c>
      <c r="T41" s="818">
        <v>1</v>
      </c>
      <c r="U41" s="820">
        <v>1</v>
      </c>
    </row>
    <row r="42" spans="1:21" ht="14.45" customHeight="1" x14ac:dyDescent="0.2">
      <c r="A42" s="813">
        <v>26</v>
      </c>
      <c r="B42" s="814" t="s">
        <v>1600</v>
      </c>
      <c r="C42" s="814" t="s">
        <v>1606</v>
      </c>
      <c r="D42" s="815" t="s">
        <v>2851</v>
      </c>
      <c r="E42" s="816" t="s">
        <v>1613</v>
      </c>
      <c r="F42" s="814" t="s">
        <v>1601</v>
      </c>
      <c r="G42" s="814" t="s">
        <v>1689</v>
      </c>
      <c r="H42" s="814" t="s">
        <v>329</v>
      </c>
      <c r="I42" s="814" t="s">
        <v>1690</v>
      </c>
      <c r="J42" s="814" t="s">
        <v>1005</v>
      </c>
      <c r="K42" s="814" t="s">
        <v>1006</v>
      </c>
      <c r="L42" s="817">
        <v>147.85</v>
      </c>
      <c r="M42" s="817">
        <v>147.85</v>
      </c>
      <c r="N42" s="814">
        <v>1</v>
      </c>
      <c r="O42" s="818">
        <v>0.5</v>
      </c>
      <c r="P42" s="817">
        <v>147.85</v>
      </c>
      <c r="Q42" s="819">
        <v>1</v>
      </c>
      <c r="R42" s="814">
        <v>1</v>
      </c>
      <c r="S42" s="819">
        <v>1</v>
      </c>
      <c r="T42" s="818">
        <v>0.5</v>
      </c>
      <c r="U42" s="820">
        <v>1</v>
      </c>
    </row>
    <row r="43" spans="1:21" ht="14.45" customHeight="1" x14ac:dyDescent="0.2">
      <c r="A43" s="813">
        <v>26</v>
      </c>
      <c r="B43" s="814" t="s">
        <v>1600</v>
      </c>
      <c r="C43" s="814" t="s">
        <v>1606</v>
      </c>
      <c r="D43" s="815" t="s">
        <v>2851</v>
      </c>
      <c r="E43" s="816" t="s">
        <v>1613</v>
      </c>
      <c r="F43" s="814" t="s">
        <v>1601</v>
      </c>
      <c r="G43" s="814" t="s">
        <v>1691</v>
      </c>
      <c r="H43" s="814" t="s">
        <v>329</v>
      </c>
      <c r="I43" s="814" t="s">
        <v>1692</v>
      </c>
      <c r="J43" s="814" t="s">
        <v>1693</v>
      </c>
      <c r="K43" s="814" t="s">
        <v>1694</v>
      </c>
      <c r="L43" s="817">
        <v>52.87</v>
      </c>
      <c r="M43" s="817">
        <v>52.87</v>
      </c>
      <c r="N43" s="814">
        <v>1</v>
      </c>
      <c r="O43" s="818">
        <v>1</v>
      </c>
      <c r="P43" s="817">
        <v>52.87</v>
      </c>
      <c r="Q43" s="819">
        <v>1</v>
      </c>
      <c r="R43" s="814">
        <v>1</v>
      </c>
      <c r="S43" s="819">
        <v>1</v>
      </c>
      <c r="T43" s="818">
        <v>1</v>
      </c>
      <c r="U43" s="820">
        <v>1</v>
      </c>
    </row>
    <row r="44" spans="1:21" ht="14.45" customHeight="1" x14ac:dyDescent="0.2">
      <c r="A44" s="813">
        <v>26</v>
      </c>
      <c r="B44" s="814" t="s">
        <v>1600</v>
      </c>
      <c r="C44" s="814" t="s">
        <v>1606</v>
      </c>
      <c r="D44" s="815" t="s">
        <v>2851</v>
      </c>
      <c r="E44" s="816" t="s">
        <v>1613</v>
      </c>
      <c r="F44" s="814" t="s">
        <v>1601</v>
      </c>
      <c r="G44" s="814" t="s">
        <v>1691</v>
      </c>
      <c r="H44" s="814" t="s">
        <v>329</v>
      </c>
      <c r="I44" s="814" t="s">
        <v>1695</v>
      </c>
      <c r="J44" s="814" t="s">
        <v>1696</v>
      </c>
      <c r="K44" s="814" t="s">
        <v>1697</v>
      </c>
      <c r="L44" s="817">
        <v>35.25</v>
      </c>
      <c r="M44" s="817">
        <v>35.25</v>
      </c>
      <c r="N44" s="814">
        <v>1</v>
      </c>
      <c r="O44" s="818">
        <v>1</v>
      </c>
      <c r="P44" s="817"/>
      <c r="Q44" s="819">
        <v>0</v>
      </c>
      <c r="R44" s="814"/>
      <c r="S44" s="819">
        <v>0</v>
      </c>
      <c r="T44" s="818"/>
      <c r="U44" s="820">
        <v>0</v>
      </c>
    </row>
    <row r="45" spans="1:21" ht="14.45" customHeight="1" x14ac:dyDescent="0.2">
      <c r="A45" s="813">
        <v>26</v>
      </c>
      <c r="B45" s="814" t="s">
        <v>1600</v>
      </c>
      <c r="C45" s="814" t="s">
        <v>1606</v>
      </c>
      <c r="D45" s="815" t="s">
        <v>2851</v>
      </c>
      <c r="E45" s="816" t="s">
        <v>1613</v>
      </c>
      <c r="F45" s="814" t="s">
        <v>1601</v>
      </c>
      <c r="G45" s="814" t="s">
        <v>1691</v>
      </c>
      <c r="H45" s="814" t="s">
        <v>329</v>
      </c>
      <c r="I45" s="814" t="s">
        <v>1698</v>
      </c>
      <c r="J45" s="814" t="s">
        <v>1699</v>
      </c>
      <c r="K45" s="814" t="s">
        <v>1700</v>
      </c>
      <c r="L45" s="817">
        <v>117.47</v>
      </c>
      <c r="M45" s="817">
        <v>117.47</v>
      </c>
      <c r="N45" s="814">
        <v>1</v>
      </c>
      <c r="O45" s="818">
        <v>1</v>
      </c>
      <c r="P45" s="817">
        <v>117.47</v>
      </c>
      <c r="Q45" s="819">
        <v>1</v>
      </c>
      <c r="R45" s="814">
        <v>1</v>
      </c>
      <c r="S45" s="819">
        <v>1</v>
      </c>
      <c r="T45" s="818">
        <v>1</v>
      </c>
      <c r="U45" s="820">
        <v>1</v>
      </c>
    </row>
    <row r="46" spans="1:21" ht="14.45" customHeight="1" x14ac:dyDescent="0.2">
      <c r="A46" s="813">
        <v>26</v>
      </c>
      <c r="B46" s="814" t="s">
        <v>1600</v>
      </c>
      <c r="C46" s="814" t="s">
        <v>1606</v>
      </c>
      <c r="D46" s="815" t="s">
        <v>2851</v>
      </c>
      <c r="E46" s="816" t="s">
        <v>1613</v>
      </c>
      <c r="F46" s="814" t="s">
        <v>1601</v>
      </c>
      <c r="G46" s="814" t="s">
        <v>1701</v>
      </c>
      <c r="H46" s="814" t="s">
        <v>329</v>
      </c>
      <c r="I46" s="814" t="s">
        <v>1702</v>
      </c>
      <c r="J46" s="814" t="s">
        <v>730</v>
      </c>
      <c r="K46" s="814" t="s">
        <v>1703</v>
      </c>
      <c r="L46" s="817">
        <v>91.11</v>
      </c>
      <c r="M46" s="817">
        <v>91.11</v>
      </c>
      <c r="N46" s="814">
        <v>1</v>
      </c>
      <c r="O46" s="818">
        <v>1</v>
      </c>
      <c r="P46" s="817"/>
      <c r="Q46" s="819">
        <v>0</v>
      </c>
      <c r="R46" s="814"/>
      <c r="S46" s="819">
        <v>0</v>
      </c>
      <c r="T46" s="818"/>
      <c r="U46" s="820">
        <v>0</v>
      </c>
    </row>
    <row r="47" spans="1:21" ht="14.45" customHeight="1" x14ac:dyDescent="0.2">
      <c r="A47" s="813">
        <v>26</v>
      </c>
      <c r="B47" s="814" t="s">
        <v>1600</v>
      </c>
      <c r="C47" s="814" t="s">
        <v>1606</v>
      </c>
      <c r="D47" s="815" t="s">
        <v>2851</v>
      </c>
      <c r="E47" s="816" t="s">
        <v>1613</v>
      </c>
      <c r="F47" s="814" t="s">
        <v>1601</v>
      </c>
      <c r="G47" s="814" t="s">
        <v>1704</v>
      </c>
      <c r="H47" s="814" t="s">
        <v>329</v>
      </c>
      <c r="I47" s="814" t="s">
        <v>1705</v>
      </c>
      <c r="J47" s="814" t="s">
        <v>1706</v>
      </c>
      <c r="K47" s="814" t="s">
        <v>1707</v>
      </c>
      <c r="L47" s="817">
        <v>29.13</v>
      </c>
      <c r="M47" s="817">
        <v>58.26</v>
      </c>
      <c r="N47" s="814">
        <v>2</v>
      </c>
      <c r="O47" s="818">
        <v>1.5</v>
      </c>
      <c r="P47" s="817">
        <v>58.26</v>
      </c>
      <c r="Q47" s="819">
        <v>1</v>
      </c>
      <c r="R47" s="814">
        <v>2</v>
      </c>
      <c r="S47" s="819">
        <v>1</v>
      </c>
      <c r="T47" s="818">
        <v>1.5</v>
      </c>
      <c r="U47" s="820">
        <v>1</v>
      </c>
    </row>
    <row r="48" spans="1:21" ht="14.45" customHeight="1" x14ac:dyDescent="0.2">
      <c r="A48" s="813">
        <v>26</v>
      </c>
      <c r="B48" s="814" t="s">
        <v>1600</v>
      </c>
      <c r="C48" s="814" t="s">
        <v>1606</v>
      </c>
      <c r="D48" s="815" t="s">
        <v>2851</v>
      </c>
      <c r="E48" s="816" t="s">
        <v>1613</v>
      </c>
      <c r="F48" s="814" t="s">
        <v>1601</v>
      </c>
      <c r="G48" s="814" t="s">
        <v>1704</v>
      </c>
      <c r="H48" s="814" t="s">
        <v>329</v>
      </c>
      <c r="I48" s="814" t="s">
        <v>1705</v>
      </c>
      <c r="J48" s="814" t="s">
        <v>1706</v>
      </c>
      <c r="K48" s="814" t="s">
        <v>1707</v>
      </c>
      <c r="L48" s="817">
        <v>24.68</v>
      </c>
      <c r="M48" s="817">
        <v>296.15999999999997</v>
      </c>
      <c r="N48" s="814">
        <v>12</v>
      </c>
      <c r="O48" s="818">
        <v>5.5</v>
      </c>
      <c r="P48" s="817">
        <v>123.4</v>
      </c>
      <c r="Q48" s="819">
        <v>0.41666666666666674</v>
      </c>
      <c r="R48" s="814">
        <v>5</v>
      </c>
      <c r="S48" s="819">
        <v>0.41666666666666669</v>
      </c>
      <c r="T48" s="818">
        <v>3</v>
      </c>
      <c r="U48" s="820">
        <v>0.54545454545454541</v>
      </c>
    </row>
    <row r="49" spans="1:21" ht="14.45" customHeight="1" x14ac:dyDescent="0.2">
      <c r="A49" s="813">
        <v>26</v>
      </c>
      <c r="B49" s="814" t="s">
        <v>1600</v>
      </c>
      <c r="C49" s="814" t="s">
        <v>1606</v>
      </c>
      <c r="D49" s="815" t="s">
        <v>2851</v>
      </c>
      <c r="E49" s="816" t="s">
        <v>1613</v>
      </c>
      <c r="F49" s="814" t="s">
        <v>1601</v>
      </c>
      <c r="G49" s="814" t="s">
        <v>1708</v>
      </c>
      <c r="H49" s="814" t="s">
        <v>329</v>
      </c>
      <c r="I49" s="814" t="s">
        <v>1564</v>
      </c>
      <c r="J49" s="814" t="s">
        <v>1565</v>
      </c>
      <c r="K49" s="814" t="s">
        <v>1566</v>
      </c>
      <c r="L49" s="817">
        <v>431.18</v>
      </c>
      <c r="M49" s="817">
        <v>431.18</v>
      </c>
      <c r="N49" s="814">
        <v>1</v>
      </c>
      <c r="O49" s="818">
        <v>1</v>
      </c>
      <c r="P49" s="817">
        <v>431.18</v>
      </c>
      <c r="Q49" s="819">
        <v>1</v>
      </c>
      <c r="R49" s="814">
        <v>1</v>
      </c>
      <c r="S49" s="819">
        <v>1</v>
      </c>
      <c r="T49" s="818">
        <v>1</v>
      </c>
      <c r="U49" s="820">
        <v>1</v>
      </c>
    </row>
    <row r="50" spans="1:21" ht="14.45" customHeight="1" x14ac:dyDescent="0.2">
      <c r="A50" s="813">
        <v>26</v>
      </c>
      <c r="B50" s="814" t="s">
        <v>1600</v>
      </c>
      <c r="C50" s="814" t="s">
        <v>1606</v>
      </c>
      <c r="D50" s="815" t="s">
        <v>2851</v>
      </c>
      <c r="E50" s="816" t="s">
        <v>1613</v>
      </c>
      <c r="F50" s="814" t="s">
        <v>1601</v>
      </c>
      <c r="G50" s="814" t="s">
        <v>1708</v>
      </c>
      <c r="H50" s="814" t="s">
        <v>599</v>
      </c>
      <c r="I50" s="814" t="s">
        <v>1567</v>
      </c>
      <c r="J50" s="814" t="s">
        <v>1568</v>
      </c>
      <c r="K50" s="814" t="s">
        <v>1569</v>
      </c>
      <c r="L50" s="817">
        <v>431.18</v>
      </c>
      <c r="M50" s="817">
        <v>862.36</v>
      </c>
      <c r="N50" s="814">
        <v>2</v>
      </c>
      <c r="O50" s="818">
        <v>2</v>
      </c>
      <c r="P50" s="817">
        <v>862.36</v>
      </c>
      <c r="Q50" s="819">
        <v>1</v>
      </c>
      <c r="R50" s="814">
        <v>2</v>
      </c>
      <c r="S50" s="819">
        <v>1</v>
      </c>
      <c r="T50" s="818">
        <v>2</v>
      </c>
      <c r="U50" s="820">
        <v>1</v>
      </c>
    </row>
    <row r="51" spans="1:21" ht="14.45" customHeight="1" x14ac:dyDescent="0.2">
      <c r="A51" s="813">
        <v>26</v>
      </c>
      <c r="B51" s="814" t="s">
        <v>1600</v>
      </c>
      <c r="C51" s="814" t="s">
        <v>1606</v>
      </c>
      <c r="D51" s="815" t="s">
        <v>2851</v>
      </c>
      <c r="E51" s="816" t="s">
        <v>1613</v>
      </c>
      <c r="F51" s="814" t="s">
        <v>1601</v>
      </c>
      <c r="G51" s="814" t="s">
        <v>1709</v>
      </c>
      <c r="H51" s="814" t="s">
        <v>329</v>
      </c>
      <c r="I51" s="814" t="s">
        <v>1710</v>
      </c>
      <c r="J51" s="814" t="s">
        <v>1711</v>
      </c>
      <c r="K51" s="814" t="s">
        <v>1712</v>
      </c>
      <c r="L51" s="817">
        <v>121.07</v>
      </c>
      <c r="M51" s="817">
        <v>484.28</v>
      </c>
      <c r="N51" s="814">
        <v>4</v>
      </c>
      <c r="O51" s="818">
        <v>3</v>
      </c>
      <c r="P51" s="817">
        <v>484.28</v>
      </c>
      <c r="Q51" s="819">
        <v>1</v>
      </c>
      <c r="R51" s="814">
        <v>4</v>
      </c>
      <c r="S51" s="819">
        <v>1</v>
      </c>
      <c r="T51" s="818">
        <v>3</v>
      </c>
      <c r="U51" s="820">
        <v>1</v>
      </c>
    </row>
    <row r="52" spans="1:21" ht="14.45" customHeight="1" x14ac:dyDescent="0.2">
      <c r="A52" s="813">
        <v>26</v>
      </c>
      <c r="B52" s="814" t="s">
        <v>1600</v>
      </c>
      <c r="C52" s="814" t="s">
        <v>1606</v>
      </c>
      <c r="D52" s="815" t="s">
        <v>2851</v>
      </c>
      <c r="E52" s="816" t="s">
        <v>1613</v>
      </c>
      <c r="F52" s="814" t="s">
        <v>1601</v>
      </c>
      <c r="G52" s="814" t="s">
        <v>1713</v>
      </c>
      <c r="H52" s="814" t="s">
        <v>329</v>
      </c>
      <c r="I52" s="814" t="s">
        <v>1714</v>
      </c>
      <c r="J52" s="814" t="s">
        <v>1715</v>
      </c>
      <c r="K52" s="814" t="s">
        <v>1716</v>
      </c>
      <c r="L52" s="817">
        <v>0</v>
      </c>
      <c r="M52" s="817">
        <v>0</v>
      </c>
      <c r="N52" s="814">
        <v>1</v>
      </c>
      <c r="O52" s="818">
        <v>1</v>
      </c>
      <c r="P52" s="817">
        <v>0</v>
      </c>
      <c r="Q52" s="819"/>
      <c r="R52" s="814">
        <v>1</v>
      </c>
      <c r="S52" s="819">
        <v>1</v>
      </c>
      <c r="T52" s="818">
        <v>1</v>
      </c>
      <c r="U52" s="820">
        <v>1</v>
      </c>
    </row>
    <row r="53" spans="1:21" ht="14.45" customHeight="1" x14ac:dyDescent="0.2">
      <c r="A53" s="813">
        <v>26</v>
      </c>
      <c r="B53" s="814" t="s">
        <v>1600</v>
      </c>
      <c r="C53" s="814" t="s">
        <v>1606</v>
      </c>
      <c r="D53" s="815" t="s">
        <v>2851</v>
      </c>
      <c r="E53" s="816" t="s">
        <v>1613</v>
      </c>
      <c r="F53" s="814" t="s">
        <v>1601</v>
      </c>
      <c r="G53" s="814" t="s">
        <v>1717</v>
      </c>
      <c r="H53" s="814" t="s">
        <v>329</v>
      </c>
      <c r="I53" s="814" t="s">
        <v>1718</v>
      </c>
      <c r="J53" s="814" t="s">
        <v>1719</v>
      </c>
      <c r="K53" s="814" t="s">
        <v>1720</v>
      </c>
      <c r="L53" s="817">
        <v>0</v>
      </c>
      <c r="M53" s="817">
        <v>0</v>
      </c>
      <c r="N53" s="814">
        <v>15</v>
      </c>
      <c r="O53" s="818">
        <v>7.5</v>
      </c>
      <c r="P53" s="817">
        <v>0</v>
      </c>
      <c r="Q53" s="819"/>
      <c r="R53" s="814">
        <v>9</v>
      </c>
      <c r="S53" s="819">
        <v>0.6</v>
      </c>
      <c r="T53" s="818">
        <v>5</v>
      </c>
      <c r="U53" s="820">
        <v>0.66666666666666663</v>
      </c>
    </row>
    <row r="54" spans="1:21" ht="14.45" customHeight="1" x14ac:dyDescent="0.2">
      <c r="A54" s="813">
        <v>26</v>
      </c>
      <c r="B54" s="814" t="s">
        <v>1600</v>
      </c>
      <c r="C54" s="814" t="s">
        <v>1606</v>
      </c>
      <c r="D54" s="815" t="s">
        <v>2851</v>
      </c>
      <c r="E54" s="816" t="s">
        <v>1613</v>
      </c>
      <c r="F54" s="814" t="s">
        <v>1601</v>
      </c>
      <c r="G54" s="814" t="s">
        <v>1721</v>
      </c>
      <c r="H54" s="814" t="s">
        <v>329</v>
      </c>
      <c r="I54" s="814" t="s">
        <v>1722</v>
      </c>
      <c r="J54" s="814" t="s">
        <v>1723</v>
      </c>
      <c r="K54" s="814" t="s">
        <v>1724</v>
      </c>
      <c r="L54" s="817">
        <v>79.64</v>
      </c>
      <c r="M54" s="817">
        <v>79.64</v>
      </c>
      <c r="N54" s="814">
        <v>1</v>
      </c>
      <c r="O54" s="818">
        <v>1</v>
      </c>
      <c r="P54" s="817">
        <v>79.64</v>
      </c>
      <c r="Q54" s="819">
        <v>1</v>
      </c>
      <c r="R54" s="814">
        <v>1</v>
      </c>
      <c r="S54" s="819">
        <v>1</v>
      </c>
      <c r="T54" s="818">
        <v>1</v>
      </c>
      <c r="U54" s="820">
        <v>1</v>
      </c>
    </row>
    <row r="55" spans="1:21" ht="14.45" customHeight="1" x14ac:dyDescent="0.2">
      <c r="A55" s="813">
        <v>26</v>
      </c>
      <c r="B55" s="814" t="s">
        <v>1600</v>
      </c>
      <c r="C55" s="814" t="s">
        <v>1606</v>
      </c>
      <c r="D55" s="815" t="s">
        <v>2851</v>
      </c>
      <c r="E55" s="816" t="s">
        <v>1613</v>
      </c>
      <c r="F55" s="814" t="s">
        <v>1601</v>
      </c>
      <c r="G55" s="814" t="s">
        <v>1721</v>
      </c>
      <c r="H55" s="814" t="s">
        <v>329</v>
      </c>
      <c r="I55" s="814" t="s">
        <v>1725</v>
      </c>
      <c r="J55" s="814" t="s">
        <v>1726</v>
      </c>
      <c r="K55" s="814" t="s">
        <v>1727</v>
      </c>
      <c r="L55" s="817">
        <v>79.64</v>
      </c>
      <c r="M55" s="817">
        <v>79.64</v>
      </c>
      <c r="N55" s="814">
        <v>1</v>
      </c>
      <c r="O55" s="818">
        <v>1</v>
      </c>
      <c r="P55" s="817"/>
      <c r="Q55" s="819">
        <v>0</v>
      </c>
      <c r="R55" s="814"/>
      <c r="S55" s="819">
        <v>0</v>
      </c>
      <c r="T55" s="818"/>
      <c r="U55" s="820">
        <v>0</v>
      </c>
    </row>
    <row r="56" spans="1:21" ht="14.45" customHeight="1" x14ac:dyDescent="0.2">
      <c r="A56" s="813">
        <v>26</v>
      </c>
      <c r="B56" s="814" t="s">
        <v>1600</v>
      </c>
      <c r="C56" s="814" t="s">
        <v>1606</v>
      </c>
      <c r="D56" s="815" t="s">
        <v>2851</v>
      </c>
      <c r="E56" s="816" t="s">
        <v>1613</v>
      </c>
      <c r="F56" s="814" t="s">
        <v>1601</v>
      </c>
      <c r="G56" s="814" t="s">
        <v>1728</v>
      </c>
      <c r="H56" s="814" t="s">
        <v>329</v>
      </c>
      <c r="I56" s="814" t="s">
        <v>1729</v>
      </c>
      <c r="J56" s="814" t="s">
        <v>1141</v>
      </c>
      <c r="K56" s="814" t="s">
        <v>1142</v>
      </c>
      <c r="L56" s="817">
        <v>49.04</v>
      </c>
      <c r="M56" s="817">
        <v>147.12</v>
      </c>
      <c r="N56" s="814">
        <v>3</v>
      </c>
      <c r="O56" s="818">
        <v>1.5</v>
      </c>
      <c r="P56" s="817">
        <v>147.12</v>
      </c>
      <c r="Q56" s="819">
        <v>1</v>
      </c>
      <c r="R56" s="814">
        <v>3</v>
      </c>
      <c r="S56" s="819">
        <v>1</v>
      </c>
      <c r="T56" s="818">
        <v>1.5</v>
      </c>
      <c r="U56" s="820">
        <v>1</v>
      </c>
    </row>
    <row r="57" spans="1:21" ht="14.45" customHeight="1" x14ac:dyDescent="0.2">
      <c r="A57" s="813">
        <v>26</v>
      </c>
      <c r="B57" s="814" t="s">
        <v>1600</v>
      </c>
      <c r="C57" s="814" t="s">
        <v>1606</v>
      </c>
      <c r="D57" s="815" t="s">
        <v>2851</v>
      </c>
      <c r="E57" s="816" t="s">
        <v>1613</v>
      </c>
      <c r="F57" s="814" t="s">
        <v>1601</v>
      </c>
      <c r="G57" s="814" t="s">
        <v>1730</v>
      </c>
      <c r="H57" s="814" t="s">
        <v>599</v>
      </c>
      <c r="I57" s="814" t="s">
        <v>1731</v>
      </c>
      <c r="J57" s="814" t="s">
        <v>1732</v>
      </c>
      <c r="K57" s="814" t="s">
        <v>1733</v>
      </c>
      <c r="L57" s="817">
        <v>773.45</v>
      </c>
      <c r="M57" s="817">
        <v>2320.3500000000004</v>
      </c>
      <c r="N57" s="814">
        <v>3</v>
      </c>
      <c r="O57" s="818">
        <v>2</v>
      </c>
      <c r="P57" s="817">
        <v>2320.3500000000004</v>
      </c>
      <c r="Q57" s="819">
        <v>1</v>
      </c>
      <c r="R57" s="814">
        <v>3</v>
      </c>
      <c r="S57" s="819">
        <v>1</v>
      </c>
      <c r="T57" s="818">
        <v>2</v>
      </c>
      <c r="U57" s="820">
        <v>1</v>
      </c>
    </row>
    <row r="58" spans="1:21" ht="14.45" customHeight="1" x14ac:dyDescent="0.2">
      <c r="A58" s="813">
        <v>26</v>
      </c>
      <c r="B58" s="814" t="s">
        <v>1600</v>
      </c>
      <c r="C58" s="814" t="s">
        <v>1606</v>
      </c>
      <c r="D58" s="815" t="s">
        <v>2851</v>
      </c>
      <c r="E58" s="816" t="s">
        <v>1613</v>
      </c>
      <c r="F58" s="814" t="s">
        <v>1601</v>
      </c>
      <c r="G58" s="814" t="s">
        <v>1734</v>
      </c>
      <c r="H58" s="814" t="s">
        <v>329</v>
      </c>
      <c r="I58" s="814" t="s">
        <v>1735</v>
      </c>
      <c r="J58" s="814" t="s">
        <v>1201</v>
      </c>
      <c r="K58" s="814" t="s">
        <v>1736</v>
      </c>
      <c r="L58" s="817">
        <v>42.14</v>
      </c>
      <c r="M58" s="817">
        <v>84.28</v>
      </c>
      <c r="N58" s="814">
        <v>2</v>
      </c>
      <c r="O58" s="818">
        <v>1</v>
      </c>
      <c r="P58" s="817">
        <v>84.28</v>
      </c>
      <c r="Q58" s="819">
        <v>1</v>
      </c>
      <c r="R58" s="814">
        <v>2</v>
      </c>
      <c r="S58" s="819">
        <v>1</v>
      </c>
      <c r="T58" s="818">
        <v>1</v>
      </c>
      <c r="U58" s="820">
        <v>1</v>
      </c>
    </row>
    <row r="59" spans="1:21" ht="14.45" customHeight="1" x14ac:dyDescent="0.2">
      <c r="A59" s="813">
        <v>26</v>
      </c>
      <c r="B59" s="814" t="s">
        <v>1600</v>
      </c>
      <c r="C59" s="814" t="s">
        <v>1606</v>
      </c>
      <c r="D59" s="815" t="s">
        <v>2851</v>
      </c>
      <c r="E59" s="816" t="s">
        <v>1613</v>
      </c>
      <c r="F59" s="814" t="s">
        <v>1601</v>
      </c>
      <c r="G59" s="814" t="s">
        <v>1734</v>
      </c>
      <c r="H59" s="814" t="s">
        <v>329</v>
      </c>
      <c r="I59" s="814" t="s">
        <v>1737</v>
      </c>
      <c r="J59" s="814" t="s">
        <v>1738</v>
      </c>
      <c r="K59" s="814" t="s">
        <v>1739</v>
      </c>
      <c r="L59" s="817">
        <v>89.91</v>
      </c>
      <c r="M59" s="817">
        <v>179.82</v>
      </c>
      <c r="N59" s="814">
        <v>2</v>
      </c>
      <c r="O59" s="818">
        <v>1</v>
      </c>
      <c r="P59" s="817">
        <v>179.82</v>
      </c>
      <c r="Q59" s="819">
        <v>1</v>
      </c>
      <c r="R59" s="814">
        <v>2</v>
      </c>
      <c r="S59" s="819">
        <v>1</v>
      </c>
      <c r="T59" s="818">
        <v>1</v>
      </c>
      <c r="U59" s="820">
        <v>1</v>
      </c>
    </row>
    <row r="60" spans="1:21" ht="14.45" customHeight="1" x14ac:dyDescent="0.2">
      <c r="A60" s="813">
        <v>26</v>
      </c>
      <c r="B60" s="814" t="s">
        <v>1600</v>
      </c>
      <c r="C60" s="814" t="s">
        <v>1606</v>
      </c>
      <c r="D60" s="815" t="s">
        <v>2851</v>
      </c>
      <c r="E60" s="816" t="s">
        <v>1613</v>
      </c>
      <c r="F60" s="814" t="s">
        <v>1601</v>
      </c>
      <c r="G60" s="814" t="s">
        <v>1740</v>
      </c>
      <c r="H60" s="814" t="s">
        <v>329</v>
      </c>
      <c r="I60" s="814" t="s">
        <v>1741</v>
      </c>
      <c r="J60" s="814" t="s">
        <v>659</v>
      </c>
      <c r="K60" s="814" t="s">
        <v>1742</v>
      </c>
      <c r="L60" s="817">
        <v>0</v>
      </c>
      <c r="M60" s="817">
        <v>0</v>
      </c>
      <c r="N60" s="814">
        <v>1</v>
      </c>
      <c r="O60" s="818">
        <v>0.5</v>
      </c>
      <c r="P60" s="817">
        <v>0</v>
      </c>
      <c r="Q60" s="819"/>
      <c r="R60" s="814">
        <v>1</v>
      </c>
      <c r="S60" s="819">
        <v>1</v>
      </c>
      <c r="T60" s="818">
        <v>0.5</v>
      </c>
      <c r="U60" s="820">
        <v>1</v>
      </c>
    </row>
    <row r="61" spans="1:21" ht="14.45" customHeight="1" x14ac:dyDescent="0.2">
      <c r="A61" s="813">
        <v>26</v>
      </c>
      <c r="B61" s="814" t="s">
        <v>1600</v>
      </c>
      <c r="C61" s="814" t="s">
        <v>1606</v>
      </c>
      <c r="D61" s="815" t="s">
        <v>2851</v>
      </c>
      <c r="E61" s="816" t="s">
        <v>1613</v>
      </c>
      <c r="F61" s="814" t="s">
        <v>1601</v>
      </c>
      <c r="G61" s="814" t="s">
        <v>1740</v>
      </c>
      <c r="H61" s="814" t="s">
        <v>329</v>
      </c>
      <c r="I61" s="814" t="s">
        <v>1743</v>
      </c>
      <c r="J61" s="814" t="s">
        <v>659</v>
      </c>
      <c r="K61" s="814" t="s">
        <v>1744</v>
      </c>
      <c r="L61" s="817">
        <v>0</v>
      </c>
      <c r="M61" s="817">
        <v>0</v>
      </c>
      <c r="N61" s="814">
        <v>1</v>
      </c>
      <c r="O61" s="818">
        <v>1</v>
      </c>
      <c r="P61" s="817">
        <v>0</v>
      </c>
      <c r="Q61" s="819"/>
      <c r="R61" s="814">
        <v>1</v>
      </c>
      <c r="S61" s="819">
        <v>1</v>
      </c>
      <c r="T61" s="818">
        <v>1</v>
      </c>
      <c r="U61" s="820">
        <v>1</v>
      </c>
    </row>
    <row r="62" spans="1:21" ht="14.45" customHeight="1" x14ac:dyDescent="0.2">
      <c r="A62" s="813">
        <v>26</v>
      </c>
      <c r="B62" s="814" t="s">
        <v>1600</v>
      </c>
      <c r="C62" s="814" t="s">
        <v>1606</v>
      </c>
      <c r="D62" s="815" t="s">
        <v>2851</v>
      </c>
      <c r="E62" s="816" t="s">
        <v>1613</v>
      </c>
      <c r="F62" s="814" t="s">
        <v>1601</v>
      </c>
      <c r="G62" s="814" t="s">
        <v>1745</v>
      </c>
      <c r="H62" s="814" t="s">
        <v>329</v>
      </c>
      <c r="I62" s="814" t="s">
        <v>1746</v>
      </c>
      <c r="J62" s="814" t="s">
        <v>1747</v>
      </c>
      <c r="K62" s="814" t="s">
        <v>1156</v>
      </c>
      <c r="L62" s="817">
        <v>78.48</v>
      </c>
      <c r="M62" s="817">
        <v>156.96</v>
      </c>
      <c r="N62" s="814">
        <v>2</v>
      </c>
      <c r="O62" s="818">
        <v>1</v>
      </c>
      <c r="P62" s="817">
        <v>156.96</v>
      </c>
      <c r="Q62" s="819">
        <v>1</v>
      </c>
      <c r="R62" s="814">
        <v>2</v>
      </c>
      <c r="S62" s="819">
        <v>1</v>
      </c>
      <c r="T62" s="818">
        <v>1</v>
      </c>
      <c r="U62" s="820">
        <v>1</v>
      </c>
    </row>
    <row r="63" spans="1:21" ht="14.45" customHeight="1" x14ac:dyDescent="0.2">
      <c r="A63" s="813">
        <v>26</v>
      </c>
      <c r="B63" s="814" t="s">
        <v>1600</v>
      </c>
      <c r="C63" s="814" t="s">
        <v>1606</v>
      </c>
      <c r="D63" s="815" t="s">
        <v>2851</v>
      </c>
      <c r="E63" s="816" t="s">
        <v>1613</v>
      </c>
      <c r="F63" s="814" t="s">
        <v>1601</v>
      </c>
      <c r="G63" s="814" t="s">
        <v>1748</v>
      </c>
      <c r="H63" s="814" t="s">
        <v>329</v>
      </c>
      <c r="I63" s="814" t="s">
        <v>1749</v>
      </c>
      <c r="J63" s="814" t="s">
        <v>1750</v>
      </c>
      <c r="K63" s="814" t="s">
        <v>1751</v>
      </c>
      <c r="L63" s="817">
        <v>73.989999999999995</v>
      </c>
      <c r="M63" s="817">
        <v>73.989999999999995</v>
      </c>
      <c r="N63" s="814">
        <v>1</v>
      </c>
      <c r="O63" s="818">
        <v>0.5</v>
      </c>
      <c r="P63" s="817">
        <v>73.989999999999995</v>
      </c>
      <c r="Q63" s="819">
        <v>1</v>
      </c>
      <c r="R63" s="814">
        <v>1</v>
      </c>
      <c r="S63" s="819">
        <v>1</v>
      </c>
      <c r="T63" s="818">
        <v>0.5</v>
      </c>
      <c r="U63" s="820">
        <v>1</v>
      </c>
    </row>
    <row r="64" spans="1:21" ht="14.45" customHeight="1" x14ac:dyDescent="0.2">
      <c r="A64" s="813">
        <v>26</v>
      </c>
      <c r="B64" s="814" t="s">
        <v>1600</v>
      </c>
      <c r="C64" s="814" t="s">
        <v>1606</v>
      </c>
      <c r="D64" s="815" t="s">
        <v>2851</v>
      </c>
      <c r="E64" s="816" t="s">
        <v>1613</v>
      </c>
      <c r="F64" s="814" t="s">
        <v>1601</v>
      </c>
      <c r="G64" s="814" t="s">
        <v>1748</v>
      </c>
      <c r="H64" s="814" t="s">
        <v>329</v>
      </c>
      <c r="I64" s="814" t="s">
        <v>1752</v>
      </c>
      <c r="J64" s="814" t="s">
        <v>1750</v>
      </c>
      <c r="K64" s="814" t="s">
        <v>1753</v>
      </c>
      <c r="L64" s="817">
        <v>38.5</v>
      </c>
      <c r="M64" s="817">
        <v>77</v>
      </c>
      <c r="N64" s="814">
        <v>2</v>
      </c>
      <c r="O64" s="818">
        <v>0.5</v>
      </c>
      <c r="P64" s="817">
        <v>77</v>
      </c>
      <c r="Q64" s="819">
        <v>1</v>
      </c>
      <c r="R64" s="814">
        <v>2</v>
      </c>
      <c r="S64" s="819">
        <v>1</v>
      </c>
      <c r="T64" s="818">
        <v>0.5</v>
      </c>
      <c r="U64" s="820">
        <v>1</v>
      </c>
    </row>
    <row r="65" spans="1:21" ht="14.45" customHeight="1" x14ac:dyDescent="0.2">
      <c r="A65" s="813">
        <v>26</v>
      </c>
      <c r="B65" s="814" t="s">
        <v>1600</v>
      </c>
      <c r="C65" s="814" t="s">
        <v>1606</v>
      </c>
      <c r="D65" s="815" t="s">
        <v>2851</v>
      </c>
      <c r="E65" s="816" t="s">
        <v>1613</v>
      </c>
      <c r="F65" s="814" t="s">
        <v>1601</v>
      </c>
      <c r="G65" s="814" t="s">
        <v>1754</v>
      </c>
      <c r="H65" s="814" t="s">
        <v>599</v>
      </c>
      <c r="I65" s="814" t="s">
        <v>1755</v>
      </c>
      <c r="J65" s="814" t="s">
        <v>1756</v>
      </c>
      <c r="K65" s="814" t="s">
        <v>1757</v>
      </c>
      <c r="L65" s="817">
        <v>27.37</v>
      </c>
      <c r="M65" s="817">
        <v>54.74</v>
      </c>
      <c r="N65" s="814">
        <v>2</v>
      </c>
      <c r="O65" s="818">
        <v>1</v>
      </c>
      <c r="P65" s="817">
        <v>27.37</v>
      </c>
      <c r="Q65" s="819">
        <v>0.5</v>
      </c>
      <c r="R65" s="814">
        <v>1</v>
      </c>
      <c r="S65" s="819">
        <v>0.5</v>
      </c>
      <c r="T65" s="818">
        <v>0.5</v>
      </c>
      <c r="U65" s="820">
        <v>0.5</v>
      </c>
    </row>
    <row r="66" spans="1:21" ht="14.45" customHeight="1" x14ac:dyDescent="0.2">
      <c r="A66" s="813">
        <v>26</v>
      </c>
      <c r="B66" s="814" t="s">
        <v>1600</v>
      </c>
      <c r="C66" s="814" t="s">
        <v>1606</v>
      </c>
      <c r="D66" s="815" t="s">
        <v>2851</v>
      </c>
      <c r="E66" s="816" t="s">
        <v>1613</v>
      </c>
      <c r="F66" s="814" t="s">
        <v>1601</v>
      </c>
      <c r="G66" s="814" t="s">
        <v>1758</v>
      </c>
      <c r="H66" s="814" t="s">
        <v>329</v>
      </c>
      <c r="I66" s="814" t="s">
        <v>1759</v>
      </c>
      <c r="J66" s="814" t="s">
        <v>1760</v>
      </c>
      <c r="K66" s="814" t="s">
        <v>1588</v>
      </c>
      <c r="L66" s="817">
        <v>176.32</v>
      </c>
      <c r="M66" s="817">
        <v>176.32</v>
      </c>
      <c r="N66" s="814">
        <v>1</v>
      </c>
      <c r="O66" s="818">
        <v>0.5</v>
      </c>
      <c r="P66" s="817">
        <v>176.32</v>
      </c>
      <c r="Q66" s="819">
        <v>1</v>
      </c>
      <c r="R66" s="814">
        <v>1</v>
      </c>
      <c r="S66" s="819">
        <v>1</v>
      </c>
      <c r="T66" s="818">
        <v>0.5</v>
      </c>
      <c r="U66" s="820">
        <v>1</v>
      </c>
    </row>
    <row r="67" spans="1:21" ht="14.45" customHeight="1" x14ac:dyDescent="0.2">
      <c r="A67" s="813">
        <v>26</v>
      </c>
      <c r="B67" s="814" t="s">
        <v>1600</v>
      </c>
      <c r="C67" s="814" t="s">
        <v>1606</v>
      </c>
      <c r="D67" s="815" t="s">
        <v>2851</v>
      </c>
      <c r="E67" s="816" t="s">
        <v>1613</v>
      </c>
      <c r="F67" s="814" t="s">
        <v>1601</v>
      </c>
      <c r="G67" s="814" t="s">
        <v>1758</v>
      </c>
      <c r="H67" s="814" t="s">
        <v>329</v>
      </c>
      <c r="I67" s="814" t="s">
        <v>1761</v>
      </c>
      <c r="J67" s="814" t="s">
        <v>1762</v>
      </c>
      <c r="K67" s="814" t="s">
        <v>1763</v>
      </c>
      <c r="L67" s="817">
        <v>39.18</v>
      </c>
      <c r="M67" s="817">
        <v>39.18</v>
      </c>
      <c r="N67" s="814">
        <v>1</v>
      </c>
      <c r="O67" s="818">
        <v>1</v>
      </c>
      <c r="P67" s="817"/>
      <c r="Q67" s="819">
        <v>0</v>
      </c>
      <c r="R67" s="814"/>
      <c r="S67" s="819">
        <v>0</v>
      </c>
      <c r="T67" s="818"/>
      <c r="U67" s="820">
        <v>0</v>
      </c>
    </row>
    <row r="68" spans="1:21" ht="14.45" customHeight="1" x14ac:dyDescent="0.2">
      <c r="A68" s="813">
        <v>26</v>
      </c>
      <c r="B68" s="814" t="s">
        <v>1600</v>
      </c>
      <c r="C68" s="814" t="s">
        <v>1606</v>
      </c>
      <c r="D68" s="815" t="s">
        <v>2851</v>
      </c>
      <c r="E68" s="816" t="s">
        <v>1613</v>
      </c>
      <c r="F68" s="814" t="s">
        <v>1601</v>
      </c>
      <c r="G68" s="814" t="s">
        <v>1764</v>
      </c>
      <c r="H68" s="814" t="s">
        <v>599</v>
      </c>
      <c r="I68" s="814" t="s">
        <v>1765</v>
      </c>
      <c r="J68" s="814" t="s">
        <v>1766</v>
      </c>
      <c r="K68" s="814" t="s">
        <v>1767</v>
      </c>
      <c r="L68" s="817">
        <v>70.48</v>
      </c>
      <c r="M68" s="817">
        <v>70.48</v>
      </c>
      <c r="N68" s="814">
        <v>1</v>
      </c>
      <c r="O68" s="818">
        <v>1</v>
      </c>
      <c r="P68" s="817">
        <v>70.48</v>
      </c>
      <c r="Q68" s="819">
        <v>1</v>
      </c>
      <c r="R68" s="814">
        <v>1</v>
      </c>
      <c r="S68" s="819">
        <v>1</v>
      </c>
      <c r="T68" s="818">
        <v>1</v>
      </c>
      <c r="U68" s="820">
        <v>1</v>
      </c>
    </row>
    <row r="69" spans="1:21" ht="14.45" customHeight="1" x14ac:dyDescent="0.2">
      <c r="A69" s="813">
        <v>26</v>
      </c>
      <c r="B69" s="814" t="s">
        <v>1600</v>
      </c>
      <c r="C69" s="814" t="s">
        <v>1606</v>
      </c>
      <c r="D69" s="815" t="s">
        <v>2851</v>
      </c>
      <c r="E69" s="816" t="s">
        <v>1613</v>
      </c>
      <c r="F69" s="814" t="s">
        <v>1601</v>
      </c>
      <c r="G69" s="814" t="s">
        <v>1764</v>
      </c>
      <c r="H69" s="814" t="s">
        <v>599</v>
      </c>
      <c r="I69" s="814" t="s">
        <v>1768</v>
      </c>
      <c r="J69" s="814" t="s">
        <v>1766</v>
      </c>
      <c r="K69" s="814" t="s">
        <v>1769</v>
      </c>
      <c r="L69" s="817">
        <v>140.96</v>
      </c>
      <c r="M69" s="817">
        <v>140.96</v>
      </c>
      <c r="N69" s="814">
        <v>1</v>
      </c>
      <c r="O69" s="818">
        <v>0.5</v>
      </c>
      <c r="P69" s="817">
        <v>140.96</v>
      </c>
      <c r="Q69" s="819">
        <v>1</v>
      </c>
      <c r="R69" s="814">
        <v>1</v>
      </c>
      <c r="S69" s="819">
        <v>1</v>
      </c>
      <c r="T69" s="818">
        <v>0.5</v>
      </c>
      <c r="U69" s="820">
        <v>1</v>
      </c>
    </row>
    <row r="70" spans="1:21" ht="14.45" customHeight="1" x14ac:dyDescent="0.2">
      <c r="A70" s="813">
        <v>26</v>
      </c>
      <c r="B70" s="814" t="s">
        <v>1600</v>
      </c>
      <c r="C70" s="814" t="s">
        <v>1606</v>
      </c>
      <c r="D70" s="815" t="s">
        <v>2851</v>
      </c>
      <c r="E70" s="816" t="s">
        <v>1613</v>
      </c>
      <c r="F70" s="814" t="s">
        <v>1601</v>
      </c>
      <c r="G70" s="814" t="s">
        <v>1770</v>
      </c>
      <c r="H70" s="814" t="s">
        <v>329</v>
      </c>
      <c r="I70" s="814" t="s">
        <v>1771</v>
      </c>
      <c r="J70" s="814" t="s">
        <v>663</v>
      </c>
      <c r="K70" s="814" t="s">
        <v>1772</v>
      </c>
      <c r="L70" s="817">
        <v>58.52</v>
      </c>
      <c r="M70" s="817">
        <v>58.52</v>
      </c>
      <c r="N70" s="814">
        <v>1</v>
      </c>
      <c r="O70" s="818">
        <v>0.5</v>
      </c>
      <c r="P70" s="817">
        <v>58.52</v>
      </c>
      <c r="Q70" s="819">
        <v>1</v>
      </c>
      <c r="R70" s="814">
        <v>1</v>
      </c>
      <c r="S70" s="819">
        <v>1</v>
      </c>
      <c r="T70" s="818">
        <v>0.5</v>
      </c>
      <c r="U70" s="820">
        <v>1</v>
      </c>
    </row>
    <row r="71" spans="1:21" ht="14.45" customHeight="1" x14ac:dyDescent="0.2">
      <c r="A71" s="813">
        <v>26</v>
      </c>
      <c r="B71" s="814" t="s">
        <v>1600</v>
      </c>
      <c r="C71" s="814" t="s">
        <v>1606</v>
      </c>
      <c r="D71" s="815" t="s">
        <v>2851</v>
      </c>
      <c r="E71" s="816" t="s">
        <v>1613</v>
      </c>
      <c r="F71" s="814" t="s">
        <v>1601</v>
      </c>
      <c r="G71" s="814" t="s">
        <v>1626</v>
      </c>
      <c r="H71" s="814" t="s">
        <v>599</v>
      </c>
      <c r="I71" s="814" t="s">
        <v>1329</v>
      </c>
      <c r="J71" s="814" t="s">
        <v>812</v>
      </c>
      <c r="K71" s="814" t="s">
        <v>1330</v>
      </c>
      <c r="L71" s="817">
        <v>736.33</v>
      </c>
      <c r="M71" s="817">
        <v>1472.66</v>
      </c>
      <c r="N71" s="814">
        <v>2</v>
      </c>
      <c r="O71" s="818">
        <v>1</v>
      </c>
      <c r="P71" s="817">
        <v>1472.66</v>
      </c>
      <c r="Q71" s="819">
        <v>1</v>
      </c>
      <c r="R71" s="814">
        <v>2</v>
      </c>
      <c r="S71" s="819">
        <v>1</v>
      </c>
      <c r="T71" s="818">
        <v>1</v>
      </c>
      <c r="U71" s="820">
        <v>1</v>
      </c>
    </row>
    <row r="72" spans="1:21" ht="14.45" customHeight="1" x14ac:dyDescent="0.2">
      <c r="A72" s="813">
        <v>26</v>
      </c>
      <c r="B72" s="814" t="s">
        <v>1600</v>
      </c>
      <c r="C72" s="814" t="s">
        <v>1606</v>
      </c>
      <c r="D72" s="815" t="s">
        <v>2851</v>
      </c>
      <c r="E72" s="816" t="s">
        <v>1613</v>
      </c>
      <c r="F72" s="814" t="s">
        <v>1601</v>
      </c>
      <c r="G72" s="814" t="s">
        <v>1773</v>
      </c>
      <c r="H72" s="814" t="s">
        <v>329</v>
      </c>
      <c r="I72" s="814" t="s">
        <v>1774</v>
      </c>
      <c r="J72" s="814" t="s">
        <v>1775</v>
      </c>
      <c r="K72" s="814" t="s">
        <v>1776</v>
      </c>
      <c r="L72" s="817">
        <v>32.76</v>
      </c>
      <c r="M72" s="817">
        <v>32.76</v>
      </c>
      <c r="N72" s="814">
        <v>1</v>
      </c>
      <c r="O72" s="818">
        <v>1</v>
      </c>
      <c r="P72" s="817">
        <v>32.76</v>
      </c>
      <c r="Q72" s="819">
        <v>1</v>
      </c>
      <c r="R72" s="814">
        <v>1</v>
      </c>
      <c r="S72" s="819">
        <v>1</v>
      </c>
      <c r="T72" s="818">
        <v>1</v>
      </c>
      <c r="U72" s="820">
        <v>1</v>
      </c>
    </row>
    <row r="73" spans="1:21" ht="14.45" customHeight="1" x14ac:dyDescent="0.2">
      <c r="A73" s="813">
        <v>26</v>
      </c>
      <c r="B73" s="814" t="s">
        <v>1600</v>
      </c>
      <c r="C73" s="814" t="s">
        <v>1606</v>
      </c>
      <c r="D73" s="815" t="s">
        <v>2851</v>
      </c>
      <c r="E73" s="816" t="s">
        <v>1613</v>
      </c>
      <c r="F73" s="814" t="s">
        <v>1601</v>
      </c>
      <c r="G73" s="814" t="s">
        <v>1773</v>
      </c>
      <c r="H73" s="814" t="s">
        <v>599</v>
      </c>
      <c r="I73" s="814" t="s">
        <v>1777</v>
      </c>
      <c r="J73" s="814" t="s">
        <v>1775</v>
      </c>
      <c r="K73" s="814" t="s">
        <v>1778</v>
      </c>
      <c r="L73" s="817">
        <v>114.65</v>
      </c>
      <c r="M73" s="817">
        <v>343.95000000000005</v>
      </c>
      <c r="N73" s="814">
        <v>3</v>
      </c>
      <c r="O73" s="818">
        <v>2</v>
      </c>
      <c r="P73" s="817">
        <v>343.95000000000005</v>
      </c>
      <c r="Q73" s="819">
        <v>1</v>
      </c>
      <c r="R73" s="814">
        <v>3</v>
      </c>
      <c r="S73" s="819">
        <v>1</v>
      </c>
      <c r="T73" s="818">
        <v>2</v>
      </c>
      <c r="U73" s="820">
        <v>1</v>
      </c>
    </row>
    <row r="74" spans="1:21" ht="14.45" customHeight="1" x14ac:dyDescent="0.2">
      <c r="A74" s="813">
        <v>26</v>
      </c>
      <c r="B74" s="814" t="s">
        <v>1600</v>
      </c>
      <c r="C74" s="814" t="s">
        <v>1606</v>
      </c>
      <c r="D74" s="815" t="s">
        <v>2851</v>
      </c>
      <c r="E74" s="816" t="s">
        <v>1613</v>
      </c>
      <c r="F74" s="814" t="s">
        <v>1601</v>
      </c>
      <c r="G74" s="814" t="s">
        <v>1779</v>
      </c>
      <c r="H74" s="814" t="s">
        <v>329</v>
      </c>
      <c r="I74" s="814" t="s">
        <v>1780</v>
      </c>
      <c r="J74" s="814" t="s">
        <v>1781</v>
      </c>
      <c r="K74" s="814" t="s">
        <v>1782</v>
      </c>
      <c r="L74" s="817">
        <v>77.599999999999994</v>
      </c>
      <c r="M74" s="817">
        <v>77.599999999999994</v>
      </c>
      <c r="N74" s="814">
        <v>1</v>
      </c>
      <c r="O74" s="818">
        <v>1</v>
      </c>
      <c r="P74" s="817"/>
      <c r="Q74" s="819">
        <v>0</v>
      </c>
      <c r="R74" s="814"/>
      <c r="S74" s="819">
        <v>0</v>
      </c>
      <c r="T74" s="818"/>
      <c r="U74" s="820">
        <v>0</v>
      </c>
    </row>
    <row r="75" spans="1:21" ht="14.45" customHeight="1" x14ac:dyDescent="0.2">
      <c r="A75" s="813">
        <v>26</v>
      </c>
      <c r="B75" s="814" t="s">
        <v>1600</v>
      </c>
      <c r="C75" s="814" t="s">
        <v>1606</v>
      </c>
      <c r="D75" s="815" t="s">
        <v>2851</v>
      </c>
      <c r="E75" s="816" t="s">
        <v>1613</v>
      </c>
      <c r="F75" s="814" t="s">
        <v>1601</v>
      </c>
      <c r="G75" s="814" t="s">
        <v>1783</v>
      </c>
      <c r="H75" s="814" t="s">
        <v>329</v>
      </c>
      <c r="I75" s="814" t="s">
        <v>1784</v>
      </c>
      <c r="J75" s="814" t="s">
        <v>648</v>
      </c>
      <c r="K75" s="814" t="s">
        <v>1785</v>
      </c>
      <c r="L75" s="817">
        <v>35.25</v>
      </c>
      <c r="M75" s="817">
        <v>317.25</v>
      </c>
      <c r="N75" s="814">
        <v>9</v>
      </c>
      <c r="O75" s="818">
        <v>7.5</v>
      </c>
      <c r="P75" s="817">
        <v>176.25</v>
      </c>
      <c r="Q75" s="819">
        <v>0.55555555555555558</v>
      </c>
      <c r="R75" s="814">
        <v>5</v>
      </c>
      <c r="S75" s="819">
        <v>0.55555555555555558</v>
      </c>
      <c r="T75" s="818">
        <v>3.5</v>
      </c>
      <c r="U75" s="820">
        <v>0.46666666666666667</v>
      </c>
    </row>
    <row r="76" spans="1:21" ht="14.45" customHeight="1" x14ac:dyDescent="0.2">
      <c r="A76" s="813">
        <v>26</v>
      </c>
      <c r="B76" s="814" t="s">
        <v>1600</v>
      </c>
      <c r="C76" s="814" t="s">
        <v>1606</v>
      </c>
      <c r="D76" s="815" t="s">
        <v>2851</v>
      </c>
      <c r="E76" s="816" t="s">
        <v>1613</v>
      </c>
      <c r="F76" s="814" t="s">
        <v>1601</v>
      </c>
      <c r="G76" s="814" t="s">
        <v>1783</v>
      </c>
      <c r="H76" s="814" t="s">
        <v>329</v>
      </c>
      <c r="I76" s="814" t="s">
        <v>1786</v>
      </c>
      <c r="J76" s="814" t="s">
        <v>648</v>
      </c>
      <c r="K76" s="814" t="s">
        <v>1787</v>
      </c>
      <c r="L76" s="817">
        <v>35.25</v>
      </c>
      <c r="M76" s="817">
        <v>246.75</v>
      </c>
      <c r="N76" s="814">
        <v>7</v>
      </c>
      <c r="O76" s="818">
        <v>5</v>
      </c>
      <c r="P76" s="817">
        <v>141</v>
      </c>
      <c r="Q76" s="819">
        <v>0.5714285714285714</v>
      </c>
      <c r="R76" s="814">
        <v>4</v>
      </c>
      <c r="S76" s="819">
        <v>0.5714285714285714</v>
      </c>
      <c r="T76" s="818">
        <v>2.5</v>
      </c>
      <c r="U76" s="820">
        <v>0.5</v>
      </c>
    </row>
    <row r="77" spans="1:21" ht="14.45" customHeight="1" x14ac:dyDescent="0.2">
      <c r="A77" s="813">
        <v>26</v>
      </c>
      <c r="B77" s="814" t="s">
        <v>1600</v>
      </c>
      <c r="C77" s="814" t="s">
        <v>1606</v>
      </c>
      <c r="D77" s="815" t="s">
        <v>2851</v>
      </c>
      <c r="E77" s="816" t="s">
        <v>1613</v>
      </c>
      <c r="F77" s="814" t="s">
        <v>1601</v>
      </c>
      <c r="G77" s="814" t="s">
        <v>1783</v>
      </c>
      <c r="H77" s="814" t="s">
        <v>329</v>
      </c>
      <c r="I77" s="814" t="s">
        <v>1788</v>
      </c>
      <c r="J77" s="814" t="s">
        <v>1789</v>
      </c>
      <c r="K77" s="814" t="s">
        <v>1790</v>
      </c>
      <c r="L77" s="817">
        <v>35.25</v>
      </c>
      <c r="M77" s="817">
        <v>105.75</v>
      </c>
      <c r="N77" s="814">
        <v>3</v>
      </c>
      <c r="O77" s="818">
        <v>2.5</v>
      </c>
      <c r="P77" s="817">
        <v>70.5</v>
      </c>
      <c r="Q77" s="819">
        <v>0.66666666666666663</v>
      </c>
      <c r="R77" s="814">
        <v>2</v>
      </c>
      <c r="S77" s="819">
        <v>0.66666666666666663</v>
      </c>
      <c r="T77" s="818">
        <v>2</v>
      </c>
      <c r="U77" s="820">
        <v>0.8</v>
      </c>
    </row>
    <row r="78" spans="1:21" ht="14.45" customHeight="1" x14ac:dyDescent="0.2">
      <c r="A78" s="813">
        <v>26</v>
      </c>
      <c r="B78" s="814" t="s">
        <v>1600</v>
      </c>
      <c r="C78" s="814" t="s">
        <v>1606</v>
      </c>
      <c r="D78" s="815" t="s">
        <v>2851</v>
      </c>
      <c r="E78" s="816" t="s">
        <v>1613</v>
      </c>
      <c r="F78" s="814" t="s">
        <v>1601</v>
      </c>
      <c r="G78" s="814" t="s">
        <v>1783</v>
      </c>
      <c r="H78" s="814" t="s">
        <v>329</v>
      </c>
      <c r="I78" s="814" t="s">
        <v>1791</v>
      </c>
      <c r="J78" s="814" t="s">
        <v>648</v>
      </c>
      <c r="K78" s="814" t="s">
        <v>1790</v>
      </c>
      <c r="L78" s="817">
        <v>35.25</v>
      </c>
      <c r="M78" s="817">
        <v>70.5</v>
      </c>
      <c r="N78" s="814">
        <v>2</v>
      </c>
      <c r="O78" s="818">
        <v>2</v>
      </c>
      <c r="P78" s="817">
        <v>70.5</v>
      </c>
      <c r="Q78" s="819">
        <v>1</v>
      </c>
      <c r="R78" s="814">
        <v>2</v>
      </c>
      <c r="S78" s="819">
        <v>1</v>
      </c>
      <c r="T78" s="818">
        <v>2</v>
      </c>
      <c r="U78" s="820">
        <v>1</v>
      </c>
    </row>
    <row r="79" spans="1:21" ht="14.45" customHeight="1" x14ac:dyDescent="0.2">
      <c r="A79" s="813">
        <v>26</v>
      </c>
      <c r="B79" s="814" t="s">
        <v>1600</v>
      </c>
      <c r="C79" s="814" t="s">
        <v>1606</v>
      </c>
      <c r="D79" s="815" t="s">
        <v>2851</v>
      </c>
      <c r="E79" s="816" t="s">
        <v>1613</v>
      </c>
      <c r="F79" s="814" t="s">
        <v>1601</v>
      </c>
      <c r="G79" s="814" t="s">
        <v>1792</v>
      </c>
      <c r="H79" s="814" t="s">
        <v>329</v>
      </c>
      <c r="I79" s="814" t="s">
        <v>1793</v>
      </c>
      <c r="J79" s="814" t="s">
        <v>1794</v>
      </c>
      <c r="K79" s="814" t="s">
        <v>1795</v>
      </c>
      <c r="L79" s="817">
        <v>60.88</v>
      </c>
      <c r="M79" s="817">
        <v>182.64000000000001</v>
      </c>
      <c r="N79" s="814">
        <v>3</v>
      </c>
      <c r="O79" s="818">
        <v>2</v>
      </c>
      <c r="P79" s="817">
        <v>182.64000000000001</v>
      </c>
      <c r="Q79" s="819">
        <v>1</v>
      </c>
      <c r="R79" s="814">
        <v>3</v>
      </c>
      <c r="S79" s="819">
        <v>1</v>
      </c>
      <c r="T79" s="818">
        <v>2</v>
      </c>
      <c r="U79" s="820">
        <v>1</v>
      </c>
    </row>
    <row r="80" spans="1:21" ht="14.45" customHeight="1" x14ac:dyDescent="0.2">
      <c r="A80" s="813">
        <v>26</v>
      </c>
      <c r="B80" s="814" t="s">
        <v>1600</v>
      </c>
      <c r="C80" s="814" t="s">
        <v>1606</v>
      </c>
      <c r="D80" s="815" t="s">
        <v>2851</v>
      </c>
      <c r="E80" s="816" t="s">
        <v>1613</v>
      </c>
      <c r="F80" s="814" t="s">
        <v>1601</v>
      </c>
      <c r="G80" s="814" t="s">
        <v>1796</v>
      </c>
      <c r="H80" s="814" t="s">
        <v>599</v>
      </c>
      <c r="I80" s="814" t="s">
        <v>1797</v>
      </c>
      <c r="J80" s="814" t="s">
        <v>1291</v>
      </c>
      <c r="K80" s="814" t="s">
        <v>1798</v>
      </c>
      <c r="L80" s="817">
        <v>13.68</v>
      </c>
      <c r="M80" s="817">
        <v>13.68</v>
      </c>
      <c r="N80" s="814">
        <v>1</v>
      </c>
      <c r="O80" s="818">
        <v>0.5</v>
      </c>
      <c r="P80" s="817">
        <v>13.68</v>
      </c>
      <c r="Q80" s="819">
        <v>1</v>
      </c>
      <c r="R80" s="814">
        <v>1</v>
      </c>
      <c r="S80" s="819">
        <v>1</v>
      </c>
      <c r="T80" s="818">
        <v>0.5</v>
      </c>
      <c r="U80" s="820">
        <v>1</v>
      </c>
    </row>
    <row r="81" spans="1:21" ht="14.45" customHeight="1" x14ac:dyDescent="0.2">
      <c r="A81" s="813">
        <v>26</v>
      </c>
      <c r="B81" s="814" t="s">
        <v>1600</v>
      </c>
      <c r="C81" s="814" t="s">
        <v>1606</v>
      </c>
      <c r="D81" s="815" t="s">
        <v>2851</v>
      </c>
      <c r="E81" s="816" t="s">
        <v>1613</v>
      </c>
      <c r="F81" s="814" t="s">
        <v>1601</v>
      </c>
      <c r="G81" s="814" t="s">
        <v>1799</v>
      </c>
      <c r="H81" s="814" t="s">
        <v>329</v>
      </c>
      <c r="I81" s="814" t="s">
        <v>1800</v>
      </c>
      <c r="J81" s="814" t="s">
        <v>612</v>
      </c>
      <c r="K81" s="814" t="s">
        <v>1801</v>
      </c>
      <c r="L81" s="817">
        <v>127.91</v>
      </c>
      <c r="M81" s="817">
        <v>127.91</v>
      </c>
      <c r="N81" s="814">
        <v>1</v>
      </c>
      <c r="O81" s="818">
        <v>0.5</v>
      </c>
      <c r="P81" s="817">
        <v>127.91</v>
      </c>
      <c r="Q81" s="819">
        <v>1</v>
      </c>
      <c r="R81" s="814">
        <v>1</v>
      </c>
      <c r="S81" s="819">
        <v>1</v>
      </c>
      <c r="T81" s="818">
        <v>0.5</v>
      </c>
      <c r="U81" s="820">
        <v>1</v>
      </c>
    </row>
    <row r="82" spans="1:21" ht="14.45" customHeight="1" x14ac:dyDescent="0.2">
      <c r="A82" s="813">
        <v>26</v>
      </c>
      <c r="B82" s="814" t="s">
        <v>1600</v>
      </c>
      <c r="C82" s="814" t="s">
        <v>1606</v>
      </c>
      <c r="D82" s="815" t="s">
        <v>2851</v>
      </c>
      <c r="E82" s="816" t="s">
        <v>1613</v>
      </c>
      <c r="F82" s="814" t="s">
        <v>1601</v>
      </c>
      <c r="G82" s="814" t="s">
        <v>1802</v>
      </c>
      <c r="H82" s="814" t="s">
        <v>329</v>
      </c>
      <c r="I82" s="814" t="s">
        <v>1803</v>
      </c>
      <c r="J82" s="814" t="s">
        <v>1804</v>
      </c>
      <c r="K82" s="814" t="s">
        <v>1805</v>
      </c>
      <c r="L82" s="817">
        <v>218.41</v>
      </c>
      <c r="M82" s="817">
        <v>436.82</v>
      </c>
      <c r="N82" s="814">
        <v>2</v>
      </c>
      <c r="O82" s="818">
        <v>1</v>
      </c>
      <c r="P82" s="817">
        <v>436.82</v>
      </c>
      <c r="Q82" s="819">
        <v>1</v>
      </c>
      <c r="R82" s="814">
        <v>2</v>
      </c>
      <c r="S82" s="819">
        <v>1</v>
      </c>
      <c r="T82" s="818">
        <v>1</v>
      </c>
      <c r="U82" s="820">
        <v>1</v>
      </c>
    </row>
    <row r="83" spans="1:21" ht="14.45" customHeight="1" x14ac:dyDescent="0.2">
      <c r="A83" s="813">
        <v>26</v>
      </c>
      <c r="B83" s="814" t="s">
        <v>1600</v>
      </c>
      <c r="C83" s="814" t="s">
        <v>1606</v>
      </c>
      <c r="D83" s="815" t="s">
        <v>2851</v>
      </c>
      <c r="E83" s="816" t="s">
        <v>1613</v>
      </c>
      <c r="F83" s="814" t="s">
        <v>1601</v>
      </c>
      <c r="G83" s="814" t="s">
        <v>1806</v>
      </c>
      <c r="H83" s="814" t="s">
        <v>329</v>
      </c>
      <c r="I83" s="814" t="s">
        <v>1807</v>
      </c>
      <c r="J83" s="814" t="s">
        <v>1808</v>
      </c>
      <c r="K83" s="814" t="s">
        <v>1809</v>
      </c>
      <c r="L83" s="817">
        <v>51.06</v>
      </c>
      <c r="M83" s="817">
        <v>51.06</v>
      </c>
      <c r="N83" s="814">
        <v>1</v>
      </c>
      <c r="O83" s="818">
        <v>1</v>
      </c>
      <c r="P83" s="817">
        <v>51.06</v>
      </c>
      <c r="Q83" s="819">
        <v>1</v>
      </c>
      <c r="R83" s="814">
        <v>1</v>
      </c>
      <c r="S83" s="819">
        <v>1</v>
      </c>
      <c r="T83" s="818">
        <v>1</v>
      </c>
      <c r="U83" s="820">
        <v>1</v>
      </c>
    </row>
    <row r="84" spans="1:21" ht="14.45" customHeight="1" x14ac:dyDescent="0.2">
      <c r="A84" s="813">
        <v>26</v>
      </c>
      <c r="B84" s="814" t="s">
        <v>1600</v>
      </c>
      <c r="C84" s="814" t="s">
        <v>1606</v>
      </c>
      <c r="D84" s="815" t="s">
        <v>2851</v>
      </c>
      <c r="E84" s="816" t="s">
        <v>1613</v>
      </c>
      <c r="F84" s="814" t="s">
        <v>1601</v>
      </c>
      <c r="G84" s="814" t="s">
        <v>1810</v>
      </c>
      <c r="H84" s="814" t="s">
        <v>329</v>
      </c>
      <c r="I84" s="814" t="s">
        <v>1811</v>
      </c>
      <c r="J84" s="814" t="s">
        <v>1210</v>
      </c>
      <c r="K84" s="814" t="s">
        <v>1812</v>
      </c>
      <c r="L84" s="817">
        <v>453.79</v>
      </c>
      <c r="M84" s="817">
        <v>453.79</v>
      </c>
      <c r="N84" s="814">
        <v>1</v>
      </c>
      <c r="O84" s="818">
        <v>1</v>
      </c>
      <c r="P84" s="817"/>
      <c r="Q84" s="819">
        <v>0</v>
      </c>
      <c r="R84" s="814"/>
      <c r="S84" s="819">
        <v>0</v>
      </c>
      <c r="T84" s="818"/>
      <c r="U84" s="820">
        <v>0</v>
      </c>
    </row>
    <row r="85" spans="1:21" ht="14.45" customHeight="1" x14ac:dyDescent="0.2">
      <c r="A85" s="813">
        <v>26</v>
      </c>
      <c r="B85" s="814" t="s">
        <v>1600</v>
      </c>
      <c r="C85" s="814" t="s">
        <v>1606</v>
      </c>
      <c r="D85" s="815" t="s">
        <v>2851</v>
      </c>
      <c r="E85" s="816" t="s">
        <v>1613</v>
      </c>
      <c r="F85" s="814" t="s">
        <v>1601</v>
      </c>
      <c r="G85" s="814" t="s">
        <v>1813</v>
      </c>
      <c r="H85" s="814" t="s">
        <v>329</v>
      </c>
      <c r="I85" s="814" t="s">
        <v>1814</v>
      </c>
      <c r="J85" s="814" t="s">
        <v>1150</v>
      </c>
      <c r="K85" s="814" t="s">
        <v>1815</v>
      </c>
      <c r="L85" s="817">
        <v>515</v>
      </c>
      <c r="M85" s="817">
        <v>1545</v>
      </c>
      <c r="N85" s="814">
        <v>3</v>
      </c>
      <c r="O85" s="818">
        <v>2</v>
      </c>
      <c r="P85" s="817"/>
      <c r="Q85" s="819">
        <v>0</v>
      </c>
      <c r="R85" s="814"/>
      <c r="S85" s="819">
        <v>0</v>
      </c>
      <c r="T85" s="818"/>
      <c r="U85" s="820">
        <v>0</v>
      </c>
    </row>
    <row r="86" spans="1:21" ht="14.45" customHeight="1" x14ac:dyDescent="0.2">
      <c r="A86" s="813">
        <v>26</v>
      </c>
      <c r="B86" s="814" t="s">
        <v>1600</v>
      </c>
      <c r="C86" s="814" t="s">
        <v>1606</v>
      </c>
      <c r="D86" s="815" t="s">
        <v>2851</v>
      </c>
      <c r="E86" s="816" t="s">
        <v>1613</v>
      </c>
      <c r="F86" s="814" t="s">
        <v>1601</v>
      </c>
      <c r="G86" s="814" t="s">
        <v>1816</v>
      </c>
      <c r="H86" s="814" t="s">
        <v>599</v>
      </c>
      <c r="I86" s="814" t="s">
        <v>1500</v>
      </c>
      <c r="J86" s="814" t="s">
        <v>997</v>
      </c>
      <c r="K86" s="814" t="s">
        <v>1000</v>
      </c>
      <c r="L86" s="817">
        <v>0</v>
      </c>
      <c r="M86" s="817">
        <v>0</v>
      </c>
      <c r="N86" s="814">
        <v>6</v>
      </c>
      <c r="O86" s="818">
        <v>4</v>
      </c>
      <c r="P86" s="817">
        <v>0</v>
      </c>
      <c r="Q86" s="819"/>
      <c r="R86" s="814">
        <v>5</v>
      </c>
      <c r="S86" s="819">
        <v>0.83333333333333337</v>
      </c>
      <c r="T86" s="818">
        <v>3</v>
      </c>
      <c r="U86" s="820">
        <v>0.75</v>
      </c>
    </row>
    <row r="87" spans="1:21" ht="14.45" customHeight="1" x14ac:dyDescent="0.2">
      <c r="A87" s="813">
        <v>26</v>
      </c>
      <c r="B87" s="814" t="s">
        <v>1600</v>
      </c>
      <c r="C87" s="814" t="s">
        <v>1606</v>
      </c>
      <c r="D87" s="815" t="s">
        <v>2851</v>
      </c>
      <c r="E87" s="816" t="s">
        <v>1613</v>
      </c>
      <c r="F87" s="814" t="s">
        <v>1601</v>
      </c>
      <c r="G87" s="814" t="s">
        <v>1817</v>
      </c>
      <c r="H87" s="814" t="s">
        <v>329</v>
      </c>
      <c r="I87" s="814" t="s">
        <v>1818</v>
      </c>
      <c r="J87" s="814" t="s">
        <v>1085</v>
      </c>
      <c r="K87" s="814" t="s">
        <v>1819</v>
      </c>
      <c r="L87" s="817">
        <v>79.11</v>
      </c>
      <c r="M87" s="817">
        <v>237.32999999999998</v>
      </c>
      <c r="N87" s="814">
        <v>3</v>
      </c>
      <c r="O87" s="818">
        <v>1</v>
      </c>
      <c r="P87" s="817">
        <v>237.32999999999998</v>
      </c>
      <c r="Q87" s="819">
        <v>1</v>
      </c>
      <c r="R87" s="814">
        <v>3</v>
      </c>
      <c r="S87" s="819">
        <v>1</v>
      </c>
      <c r="T87" s="818">
        <v>1</v>
      </c>
      <c r="U87" s="820">
        <v>1</v>
      </c>
    </row>
    <row r="88" spans="1:21" ht="14.45" customHeight="1" x14ac:dyDescent="0.2">
      <c r="A88" s="813">
        <v>26</v>
      </c>
      <c r="B88" s="814" t="s">
        <v>1600</v>
      </c>
      <c r="C88" s="814" t="s">
        <v>1606</v>
      </c>
      <c r="D88" s="815" t="s">
        <v>2851</v>
      </c>
      <c r="E88" s="816" t="s">
        <v>1613</v>
      </c>
      <c r="F88" s="814" t="s">
        <v>1601</v>
      </c>
      <c r="G88" s="814" t="s">
        <v>1820</v>
      </c>
      <c r="H88" s="814" t="s">
        <v>329</v>
      </c>
      <c r="I88" s="814" t="s">
        <v>1821</v>
      </c>
      <c r="J88" s="814" t="s">
        <v>1822</v>
      </c>
      <c r="K88" s="814" t="s">
        <v>1823</v>
      </c>
      <c r="L88" s="817">
        <v>147.79</v>
      </c>
      <c r="M88" s="817">
        <v>147.79</v>
      </c>
      <c r="N88" s="814">
        <v>1</v>
      </c>
      <c r="O88" s="818">
        <v>0.5</v>
      </c>
      <c r="P88" s="817"/>
      <c r="Q88" s="819">
        <v>0</v>
      </c>
      <c r="R88" s="814"/>
      <c r="S88" s="819">
        <v>0</v>
      </c>
      <c r="T88" s="818"/>
      <c r="U88" s="820">
        <v>0</v>
      </c>
    </row>
    <row r="89" spans="1:21" ht="14.45" customHeight="1" x14ac:dyDescent="0.2">
      <c r="A89" s="813">
        <v>26</v>
      </c>
      <c r="B89" s="814" t="s">
        <v>1600</v>
      </c>
      <c r="C89" s="814" t="s">
        <v>1606</v>
      </c>
      <c r="D89" s="815" t="s">
        <v>2851</v>
      </c>
      <c r="E89" s="816" t="s">
        <v>1613</v>
      </c>
      <c r="F89" s="814" t="s">
        <v>1601</v>
      </c>
      <c r="G89" s="814" t="s">
        <v>1824</v>
      </c>
      <c r="H89" s="814" t="s">
        <v>329</v>
      </c>
      <c r="I89" s="814" t="s">
        <v>1825</v>
      </c>
      <c r="J89" s="814" t="s">
        <v>1826</v>
      </c>
      <c r="K89" s="814" t="s">
        <v>1827</v>
      </c>
      <c r="L89" s="817">
        <v>77.13</v>
      </c>
      <c r="M89" s="817">
        <v>77.13</v>
      </c>
      <c r="N89" s="814">
        <v>1</v>
      </c>
      <c r="O89" s="818">
        <v>1</v>
      </c>
      <c r="P89" s="817"/>
      <c r="Q89" s="819">
        <v>0</v>
      </c>
      <c r="R89" s="814"/>
      <c r="S89" s="819">
        <v>0</v>
      </c>
      <c r="T89" s="818"/>
      <c r="U89" s="820">
        <v>0</v>
      </c>
    </row>
    <row r="90" spans="1:21" ht="14.45" customHeight="1" x14ac:dyDescent="0.2">
      <c r="A90" s="813">
        <v>26</v>
      </c>
      <c r="B90" s="814" t="s">
        <v>1600</v>
      </c>
      <c r="C90" s="814" t="s">
        <v>1606</v>
      </c>
      <c r="D90" s="815" t="s">
        <v>2851</v>
      </c>
      <c r="E90" s="816" t="s">
        <v>1613</v>
      </c>
      <c r="F90" s="814" t="s">
        <v>1601</v>
      </c>
      <c r="G90" s="814" t="s">
        <v>1828</v>
      </c>
      <c r="H90" s="814" t="s">
        <v>329</v>
      </c>
      <c r="I90" s="814" t="s">
        <v>1829</v>
      </c>
      <c r="J90" s="814" t="s">
        <v>1830</v>
      </c>
      <c r="K90" s="814" t="s">
        <v>1831</v>
      </c>
      <c r="L90" s="817">
        <v>100.17</v>
      </c>
      <c r="M90" s="817">
        <v>300.51</v>
      </c>
      <c r="N90" s="814">
        <v>3</v>
      </c>
      <c r="O90" s="818">
        <v>1</v>
      </c>
      <c r="P90" s="817">
        <v>300.51</v>
      </c>
      <c r="Q90" s="819">
        <v>1</v>
      </c>
      <c r="R90" s="814">
        <v>3</v>
      </c>
      <c r="S90" s="819">
        <v>1</v>
      </c>
      <c r="T90" s="818">
        <v>1</v>
      </c>
      <c r="U90" s="820">
        <v>1</v>
      </c>
    </row>
    <row r="91" spans="1:21" ht="14.45" customHeight="1" x14ac:dyDescent="0.2">
      <c r="A91" s="813">
        <v>26</v>
      </c>
      <c r="B91" s="814" t="s">
        <v>1600</v>
      </c>
      <c r="C91" s="814" t="s">
        <v>1606</v>
      </c>
      <c r="D91" s="815" t="s">
        <v>2851</v>
      </c>
      <c r="E91" s="816" t="s">
        <v>1613</v>
      </c>
      <c r="F91" s="814" t="s">
        <v>1601</v>
      </c>
      <c r="G91" s="814" t="s">
        <v>1828</v>
      </c>
      <c r="H91" s="814" t="s">
        <v>329</v>
      </c>
      <c r="I91" s="814" t="s">
        <v>1832</v>
      </c>
      <c r="J91" s="814" t="s">
        <v>1833</v>
      </c>
      <c r="K91" s="814" t="s">
        <v>1834</v>
      </c>
      <c r="L91" s="817">
        <v>54.46</v>
      </c>
      <c r="M91" s="817">
        <v>54.46</v>
      </c>
      <c r="N91" s="814">
        <v>1</v>
      </c>
      <c r="O91" s="818">
        <v>0.5</v>
      </c>
      <c r="P91" s="817"/>
      <c r="Q91" s="819">
        <v>0</v>
      </c>
      <c r="R91" s="814"/>
      <c r="S91" s="819">
        <v>0</v>
      </c>
      <c r="T91" s="818"/>
      <c r="U91" s="820">
        <v>0</v>
      </c>
    </row>
    <row r="92" spans="1:21" ht="14.45" customHeight="1" x14ac:dyDescent="0.2">
      <c r="A92" s="813">
        <v>26</v>
      </c>
      <c r="B92" s="814" t="s">
        <v>1600</v>
      </c>
      <c r="C92" s="814" t="s">
        <v>1606</v>
      </c>
      <c r="D92" s="815" t="s">
        <v>2851</v>
      </c>
      <c r="E92" s="816" t="s">
        <v>1613</v>
      </c>
      <c r="F92" s="814" t="s">
        <v>1601</v>
      </c>
      <c r="G92" s="814" t="s">
        <v>1828</v>
      </c>
      <c r="H92" s="814" t="s">
        <v>329</v>
      </c>
      <c r="I92" s="814" t="s">
        <v>1835</v>
      </c>
      <c r="J92" s="814" t="s">
        <v>1836</v>
      </c>
      <c r="K92" s="814" t="s">
        <v>1831</v>
      </c>
      <c r="L92" s="817">
        <v>100.17</v>
      </c>
      <c r="M92" s="817">
        <v>100.17</v>
      </c>
      <c r="N92" s="814">
        <v>1</v>
      </c>
      <c r="O92" s="818">
        <v>1</v>
      </c>
      <c r="P92" s="817">
        <v>100.17</v>
      </c>
      <c r="Q92" s="819">
        <v>1</v>
      </c>
      <c r="R92" s="814">
        <v>1</v>
      </c>
      <c r="S92" s="819">
        <v>1</v>
      </c>
      <c r="T92" s="818">
        <v>1</v>
      </c>
      <c r="U92" s="820">
        <v>1</v>
      </c>
    </row>
    <row r="93" spans="1:21" ht="14.45" customHeight="1" x14ac:dyDescent="0.2">
      <c r="A93" s="813">
        <v>26</v>
      </c>
      <c r="B93" s="814" t="s">
        <v>1600</v>
      </c>
      <c r="C93" s="814" t="s">
        <v>1606</v>
      </c>
      <c r="D93" s="815" t="s">
        <v>2851</v>
      </c>
      <c r="E93" s="816" t="s">
        <v>1613</v>
      </c>
      <c r="F93" s="814" t="s">
        <v>1601</v>
      </c>
      <c r="G93" s="814" t="s">
        <v>1837</v>
      </c>
      <c r="H93" s="814" t="s">
        <v>599</v>
      </c>
      <c r="I93" s="814" t="s">
        <v>1838</v>
      </c>
      <c r="J93" s="814" t="s">
        <v>1839</v>
      </c>
      <c r="K93" s="814" t="s">
        <v>1385</v>
      </c>
      <c r="L93" s="817">
        <v>0</v>
      </c>
      <c r="M93" s="817">
        <v>0</v>
      </c>
      <c r="N93" s="814">
        <v>2</v>
      </c>
      <c r="O93" s="818">
        <v>1</v>
      </c>
      <c r="P93" s="817">
        <v>0</v>
      </c>
      <c r="Q93" s="819"/>
      <c r="R93" s="814">
        <v>2</v>
      </c>
      <c r="S93" s="819">
        <v>1</v>
      </c>
      <c r="T93" s="818">
        <v>1</v>
      </c>
      <c r="U93" s="820">
        <v>1</v>
      </c>
    </row>
    <row r="94" spans="1:21" ht="14.45" customHeight="1" x14ac:dyDescent="0.2">
      <c r="A94" s="813">
        <v>26</v>
      </c>
      <c r="B94" s="814" t="s">
        <v>1600</v>
      </c>
      <c r="C94" s="814" t="s">
        <v>1606</v>
      </c>
      <c r="D94" s="815" t="s">
        <v>2851</v>
      </c>
      <c r="E94" s="816" t="s">
        <v>1613</v>
      </c>
      <c r="F94" s="814" t="s">
        <v>1601</v>
      </c>
      <c r="G94" s="814" t="s">
        <v>1840</v>
      </c>
      <c r="H94" s="814" t="s">
        <v>599</v>
      </c>
      <c r="I94" s="814" t="s">
        <v>1841</v>
      </c>
      <c r="J94" s="814" t="s">
        <v>1166</v>
      </c>
      <c r="K94" s="814" t="s">
        <v>1842</v>
      </c>
      <c r="L94" s="817">
        <v>0</v>
      </c>
      <c r="M94" s="817">
        <v>0</v>
      </c>
      <c r="N94" s="814">
        <v>1</v>
      </c>
      <c r="O94" s="818">
        <v>1</v>
      </c>
      <c r="P94" s="817"/>
      <c r="Q94" s="819"/>
      <c r="R94" s="814"/>
      <c r="S94" s="819">
        <v>0</v>
      </c>
      <c r="T94" s="818"/>
      <c r="U94" s="820">
        <v>0</v>
      </c>
    </row>
    <row r="95" spans="1:21" ht="14.45" customHeight="1" x14ac:dyDescent="0.2">
      <c r="A95" s="813">
        <v>26</v>
      </c>
      <c r="B95" s="814" t="s">
        <v>1600</v>
      </c>
      <c r="C95" s="814" t="s">
        <v>1606</v>
      </c>
      <c r="D95" s="815" t="s">
        <v>2851</v>
      </c>
      <c r="E95" s="816" t="s">
        <v>1613</v>
      </c>
      <c r="F95" s="814" t="s">
        <v>1601</v>
      </c>
      <c r="G95" s="814" t="s">
        <v>1843</v>
      </c>
      <c r="H95" s="814" t="s">
        <v>329</v>
      </c>
      <c r="I95" s="814" t="s">
        <v>1844</v>
      </c>
      <c r="J95" s="814" t="s">
        <v>657</v>
      </c>
      <c r="K95" s="814" t="s">
        <v>1845</v>
      </c>
      <c r="L95" s="817">
        <v>193.98</v>
      </c>
      <c r="M95" s="817">
        <v>193.98</v>
      </c>
      <c r="N95" s="814">
        <v>1</v>
      </c>
      <c r="O95" s="818">
        <v>1</v>
      </c>
      <c r="P95" s="817">
        <v>193.98</v>
      </c>
      <c r="Q95" s="819">
        <v>1</v>
      </c>
      <c r="R95" s="814">
        <v>1</v>
      </c>
      <c r="S95" s="819">
        <v>1</v>
      </c>
      <c r="T95" s="818">
        <v>1</v>
      </c>
      <c r="U95" s="820">
        <v>1</v>
      </c>
    </row>
    <row r="96" spans="1:21" ht="14.45" customHeight="1" x14ac:dyDescent="0.2">
      <c r="A96" s="813">
        <v>26</v>
      </c>
      <c r="B96" s="814" t="s">
        <v>1600</v>
      </c>
      <c r="C96" s="814" t="s">
        <v>1606</v>
      </c>
      <c r="D96" s="815" t="s">
        <v>2851</v>
      </c>
      <c r="E96" s="816" t="s">
        <v>1613</v>
      </c>
      <c r="F96" s="814" t="s">
        <v>1601</v>
      </c>
      <c r="G96" s="814" t="s">
        <v>1846</v>
      </c>
      <c r="H96" s="814" t="s">
        <v>599</v>
      </c>
      <c r="I96" s="814" t="s">
        <v>1847</v>
      </c>
      <c r="J96" s="814" t="s">
        <v>1848</v>
      </c>
      <c r="K96" s="814" t="s">
        <v>1849</v>
      </c>
      <c r="L96" s="817">
        <v>50.32</v>
      </c>
      <c r="M96" s="817">
        <v>100.64</v>
      </c>
      <c r="N96" s="814">
        <v>2</v>
      </c>
      <c r="O96" s="818">
        <v>2</v>
      </c>
      <c r="P96" s="817">
        <v>50.32</v>
      </c>
      <c r="Q96" s="819">
        <v>0.5</v>
      </c>
      <c r="R96" s="814">
        <v>1</v>
      </c>
      <c r="S96" s="819">
        <v>0.5</v>
      </c>
      <c r="T96" s="818">
        <v>1</v>
      </c>
      <c r="U96" s="820">
        <v>0.5</v>
      </c>
    </row>
    <row r="97" spans="1:21" ht="14.45" customHeight="1" x14ac:dyDescent="0.2">
      <c r="A97" s="813">
        <v>26</v>
      </c>
      <c r="B97" s="814" t="s">
        <v>1600</v>
      </c>
      <c r="C97" s="814" t="s">
        <v>1606</v>
      </c>
      <c r="D97" s="815" t="s">
        <v>2851</v>
      </c>
      <c r="E97" s="816" t="s">
        <v>1613</v>
      </c>
      <c r="F97" s="814" t="s">
        <v>1601</v>
      </c>
      <c r="G97" s="814" t="s">
        <v>1846</v>
      </c>
      <c r="H97" s="814" t="s">
        <v>329</v>
      </c>
      <c r="I97" s="814" t="s">
        <v>1850</v>
      </c>
      <c r="J97" s="814" t="s">
        <v>1848</v>
      </c>
      <c r="K97" s="814" t="s">
        <v>1851</v>
      </c>
      <c r="L97" s="817">
        <v>99.94</v>
      </c>
      <c r="M97" s="817">
        <v>1599.04</v>
      </c>
      <c r="N97" s="814">
        <v>16</v>
      </c>
      <c r="O97" s="818">
        <v>15.5</v>
      </c>
      <c r="P97" s="817">
        <v>599.64</v>
      </c>
      <c r="Q97" s="819">
        <v>0.375</v>
      </c>
      <c r="R97" s="814">
        <v>6</v>
      </c>
      <c r="S97" s="819">
        <v>0.375</v>
      </c>
      <c r="T97" s="818">
        <v>6</v>
      </c>
      <c r="U97" s="820">
        <v>0.38709677419354838</v>
      </c>
    </row>
    <row r="98" spans="1:21" ht="14.45" customHeight="1" x14ac:dyDescent="0.2">
      <c r="A98" s="813">
        <v>26</v>
      </c>
      <c r="B98" s="814" t="s">
        <v>1600</v>
      </c>
      <c r="C98" s="814" t="s">
        <v>1606</v>
      </c>
      <c r="D98" s="815" t="s">
        <v>2851</v>
      </c>
      <c r="E98" s="816" t="s">
        <v>1613</v>
      </c>
      <c r="F98" s="814" t="s">
        <v>1601</v>
      </c>
      <c r="G98" s="814" t="s">
        <v>1846</v>
      </c>
      <c r="H98" s="814" t="s">
        <v>329</v>
      </c>
      <c r="I98" s="814" t="s">
        <v>1852</v>
      </c>
      <c r="J98" s="814" t="s">
        <v>1848</v>
      </c>
      <c r="K98" s="814" t="s">
        <v>1853</v>
      </c>
      <c r="L98" s="817">
        <v>299.83999999999997</v>
      </c>
      <c r="M98" s="817">
        <v>599.67999999999995</v>
      </c>
      <c r="N98" s="814">
        <v>2</v>
      </c>
      <c r="O98" s="818">
        <v>2</v>
      </c>
      <c r="P98" s="817">
        <v>599.67999999999995</v>
      </c>
      <c r="Q98" s="819">
        <v>1</v>
      </c>
      <c r="R98" s="814">
        <v>2</v>
      </c>
      <c r="S98" s="819">
        <v>1</v>
      </c>
      <c r="T98" s="818">
        <v>2</v>
      </c>
      <c r="U98" s="820">
        <v>1</v>
      </c>
    </row>
    <row r="99" spans="1:21" ht="14.45" customHeight="1" x14ac:dyDescent="0.2">
      <c r="A99" s="813">
        <v>26</v>
      </c>
      <c r="B99" s="814" t="s">
        <v>1600</v>
      </c>
      <c r="C99" s="814" t="s">
        <v>1606</v>
      </c>
      <c r="D99" s="815" t="s">
        <v>2851</v>
      </c>
      <c r="E99" s="816" t="s">
        <v>1613</v>
      </c>
      <c r="F99" s="814" t="s">
        <v>1601</v>
      </c>
      <c r="G99" s="814" t="s">
        <v>1846</v>
      </c>
      <c r="H99" s="814" t="s">
        <v>329</v>
      </c>
      <c r="I99" s="814" t="s">
        <v>1854</v>
      </c>
      <c r="J99" s="814" t="s">
        <v>1855</v>
      </c>
      <c r="K99" s="814"/>
      <c r="L99" s="817">
        <v>50.32</v>
      </c>
      <c r="M99" s="817">
        <v>50.32</v>
      </c>
      <c r="N99" s="814">
        <v>1</v>
      </c>
      <c r="O99" s="818">
        <v>1</v>
      </c>
      <c r="P99" s="817"/>
      <c r="Q99" s="819">
        <v>0</v>
      </c>
      <c r="R99" s="814"/>
      <c r="S99" s="819">
        <v>0</v>
      </c>
      <c r="T99" s="818"/>
      <c r="U99" s="820">
        <v>0</v>
      </c>
    </row>
    <row r="100" spans="1:21" ht="14.45" customHeight="1" x14ac:dyDescent="0.2">
      <c r="A100" s="813">
        <v>26</v>
      </c>
      <c r="B100" s="814" t="s">
        <v>1600</v>
      </c>
      <c r="C100" s="814" t="s">
        <v>1606</v>
      </c>
      <c r="D100" s="815" t="s">
        <v>2851</v>
      </c>
      <c r="E100" s="816" t="s">
        <v>1613</v>
      </c>
      <c r="F100" s="814" t="s">
        <v>1601</v>
      </c>
      <c r="G100" s="814" t="s">
        <v>1846</v>
      </c>
      <c r="H100" s="814" t="s">
        <v>329</v>
      </c>
      <c r="I100" s="814" t="s">
        <v>1854</v>
      </c>
      <c r="J100" s="814" t="s">
        <v>1159</v>
      </c>
      <c r="K100" s="814" t="s">
        <v>1856</v>
      </c>
      <c r="L100" s="817">
        <v>50.32</v>
      </c>
      <c r="M100" s="817">
        <v>150.96</v>
      </c>
      <c r="N100" s="814">
        <v>3</v>
      </c>
      <c r="O100" s="818">
        <v>3</v>
      </c>
      <c r="P100" s="817">
        <v>150.96</v>
      </c>
      <c r="Q100" s="819">
        <v>1</v>
      </c>
      <c r="R100" s="814">
        <v>3</v>
      </c>
      <c r="S100" s="819">
        <v>1</v>
      </c>
      <c r="T100" s="818">
        <v>3</v>
      </c>
      <c r="U100" s="820">
        <v>1</v>
      </c>
    </row>
    <row r="101" spans="1:21" ht="14.45" customHeight="1" x14ac:dyDescent="0.2">
      <c r="A101" s="813">
        <v>26</v>
      </c>
      <c r="B101" s="814" t="s">
        <v>1600</v>
      </c>
      <c r="C101" s="814" t="s">
        <v>1606</v>
      </c>
      <c r="D101" s="815" t="s">
        <v>2851</v>
      </c>
      <c r="E101" s="816" t="s">
        <v>1613</v>
      </c>
      <c r="F101" s="814" t="s">
        <v>1602</v>
      </c>
      <c r="G101" s="814" t="s">
        <v>1622</v>
      </c>
      <c r="H101" s="814" t="s">
        <v>329</v>
      </c>
      <c r="I101" s="814" t="s">
        <v>1857</v>
      </c>
      <c r="J101" s="814" t="s">
        <v>1855</v>
      </c>
      <c r="K101" s="814"/>
      <c r="L101" s="817">
        <v>0</v>
      </c>
      <c r="M101" s="817">
        <v>0</v>
      </c>
      <c r="N101" s="814">
        <v>7</v>
      </c>
      <c r="O101" s="818">
        <v>7</v>
      </c>
      <c r="P101" s="817">
        <v>0</v>
      </c>
      <c r="Q101" s="819"/>
      <c r="R101" s="814">
        <v>7</v>
      </c>
      <c r="S101" s="819">
        <v>1</v>
      </c>
      <c r="T101" s="818">
        <v>7</v>
      </c>
      <c r="U101" s="820">
        <v>1</v>
      </c>
    </row>
    <row r="102" spans="1:21" ht="14.45" customHeight="1" x14ac:dyDescent="0.2">
      <c r="A102" s="813">
        <v>26</v>
      </c>
      <c r="B102" s="814" t="s">
        <v>1600</v>
      </c>
      <c r="C102" s="814" t="s">
        <v>1606</v>
      </c>
      <c r="D102" s="815" t="s">
        <v>2851</v>
      </c>
      <c r="E102" s="816" t="s">
        <v>1613</v>
      </c>
      <c r="F102" s="814" t="s">
        <v>1602</v>
      </c>
      <c r="G102" s="814" t="s">
        <v>1622</v>
      </c>
      <c r="H102" s="814" t="s">
        <v>329</v>
      </c>
      <c r="I102" s="814" t="s">
        <v>1858</v>
      </c>
      <c r="J102" s="814" t="s">
        <v>1855</v>
      </c>
      <c r="K102" s="814"/>
      <c r="L102" s="817">
        <v>38.56</v>
      </c>
      <c r="M102" s="817">
        <v>38.56</v>
      </c>
      <c r="N102" s="814">
        <v>1</v>
      </c>
      <c r="O102" s="818">
        <v>1</v>
      </c>
      <c r="P102" s="817">
        <v>38.56</v>
      </c>
      <c r="Q102" s="819">
        <v>1</v>
      </c>
      <c r="R102" s="814">
        <v>1</v>
      </c>
      <c r="S102" s="819">
        <v>1</v>
      </c>
      <c r="T102" s="818">
        <v>1</v>
      </c>
      <c r="U102" s="820">
        <v>1</v>
      </c>
    </row>
    <row r="103" spans="1:21" ht="14.45" customHeight="1" x14ac:dyDescent="0.2">
      <c r="A103" s="813">
        <v>26</v>
      </c>
      <c r="B103" s="814" t="s">
        <v>1600</v>
      </c>
      <c r="C103" s="814" t="s">
        <v>1606</v>
      </c>
      <c r="D103" s="815" t="s">
        <v>2851</v>
      </c>
      <c r="E103" s="816" t="s">
        <v>1613</v>
      </c>
      <c r="F103" s="814" t="s">
        <v>1602</v>
      </c>
      <c r="G103" s="814" t="s">
        <v>1622</v>
      </c>
      <c r="H103" s="814" t="s">
        <v>329</v>
      </c>
      <c r="I103" s="814" t="s">
        <v>1859</v>
      </c>
      <c r="J103" s="814" t="s">
        <v>1855</v>
      </c>
      <c r="K103" s="814"/>
      <c r="L103" s="817">
        <v>0</v>
      </c>
      <c r="M103" s="817">
        <v>0</v>
      </c>
      <c r="N103" s="814">
        <v>1</v>
      </c>
      <c r="O103" s="818">
        <v>1</v>
      </c>
      <c r="P103" s="817"/>
      <c r="Q103" s="819"/>
      <c r="R103" s="814"/>
      <c r="S103" s="819">
        <v>0</v>
      </c>
      <c r="T103" s="818"/>
      <c r="U103" s="820">
        <v>0</v>
      </c>
    </row>
    <row r="104" spans="1:21" ht="14.45" customHeight="1" x14ac:dyDescent="0.2">
      <c r="A104" s="813">
        <v>26</v>
      </c>
      <c r="B104" s="814" t="s">
        <v>1600</v>
      </c>
      <c r="C104" s="814" t="s">
        <v>1606</v>
      </c>
      <c r="D104" s="815" t="s">
        <v>2851</v>
      </c>
      <c r="E104" s="816" t="s">
        <v>1613</v>
      </c>
      <c r="F104" s="814" t="s">
        <v>1602</v>
      </c>
      <c r="G104" s="814" t="s">
        <v>1622</v>
      </c>
      <c r="H104" s="814" t="s">
        <v>329</v>
      </c>
      <c r="I104" s="814" t="s">
        <v>1683</v>
      </c>
      <c r="J104" s="814" t="s">
        <v>1855</v>
      </c>
      <c r="K104" s="814"/>
      <c r="L104" s="817">
        <v>23.51</v>
      </c>
      <c r="M104" s="817">
        <v>47.02</v>
      </c>
      <c r="N104" s="814">
        <v>2</v>
      </c>
      <c r="O104" s="818">
        <v>1</v>
      </c>
      <c r="P104" s="817">
        <v>47.02</v>
      </c>
      <c r="Q104" s="819">
        <v>1</v>
      </c>
      <c r="R104" s="814">
        <v>2</v>
      </c>
      <c r="S104" s="819">
        <v>1</v>
      </c>
      <c r="T104" s="818">
        <v>1</v>
      </c>
      <c r="U104" s="820">
        <v>1</v>
      </c>
    </row>
    <row r="105" spans="1:21" ht="14.45" customHeight="1" x14ac:dyDescent="0.2">
      <c r="A105" s="813">
        <v>26</v>
      </c>
      <c r="B105" s="814" t="s">
        <v>1600</v>
      </c>
      <c r="C105" s="814" t="s">
        <v>1606</v>
      </c>
      <c r="D105" s="815" t="s">
        <v>2851</v>
      </c>
      <c r="E105" s="816" t="s">
        <v>1613</v>
      </c>
      <c r="F105" s="814" t="s">
        <v>1602</v>
      </c>
      <c r="G105" s="814" t="s">
        <v>1622</v>
      </c>
      <c r="H105" s="814" t="s">
        <v>329</v>
      </c>
      <c r="I105" s="814" t="s">
        <v>1860</v>
      </c>
      <c r="J105" s="814" t="s">
        <v>1855</v>
      </c>
      <c r="K105" s="814"/>
      <c r="L105" s="817">
        <v>0</v>
      </c>
      <c r="M105" s="817">
        <v>0</v>
      </c>
      <c r="N105" s="814">
        <v>2</v>
      </c>
      <c r="O105" s="818">
        <v>2</v>
      </c>
      <c r="P105" s="817">
        <v>0</v>
      </c>
      <c r="Q105" s="819"/>
      <c r="R105" s="814">
        <v>2</v>
      </c>
      <c r="S105" s="819">
        <v>1</v>
      </c>
      <c r="T105" s="818">
        <v>2</v>
      </c>
      <c r="U105" s="820">
        <v>1</v>
      </c>
    </row>
    <row r="106" spans="1:21" ht="14.45" customHeight="1" x14ac:dyDescent="0.2">
      <c r="A106" s="813">
        <v>26</v>
      </c>
      <c r="B106" s="814" t="s">
        <v>1600</v>
      </c>
      <c r="C106" s="814" t="s">
        <v>1606</v>
      </c>
      <c r="D106" s="815" t="s">
        <v>2851</v>
      </c>
      <c r="E106" s="816" t="s">
        <v>1613</v>
      </c>
      <c r="F106" s="814" t="s">
        <v>1602</v>
      </c>
      <c r="G106" s="814" t="s">
        <v>1622</v>
      </c>
      <c r="H106" s="814" t="s">
        <v>329</v>
      </c>
      <c r="I106" s="814" t="s">
        <v>1586</v>
      </c>
      <c r="J106" s="814" t="s">
        <v>1855</v>
      </c>
      <c r="K106" s="814"/>
      <c r="L106" s="817">
        <v>176.32</v>
      </c>
      <c r="M106" s="817">
        <v>176.32</v>
      </c>
      <c r="N106" s="814">
        <v>1</v>
      </c>
      <c r="O106" s="818">
        <v>1</v>
      </c>
      <c r="P106" s="817">
        <v>176.32</v>
      </c>
      <c r="Q106" s="819">
        <v>1</v>
      </c>
      <c r="R106" s="814">
        <v>1</v>
      </c>
      <c r="S106" s="819">
        <v>1</v>
      </c>
      <c r="T106" s="818">
        <v>1</v>
      </c>
      <c r="U106" s="820">
        <v>1</v>
      </c>
    </row>
    <row r="107" spans="1:21" ht="14.45" customHeight="1" x14ac:dyDescent="0.2">
      <c r="A107" s="813">
        <v>26</v>
      </c>
      <c r="B107" s="814" t="s">
        <v>1600</v>
      </c>
      <c r="C107" s="814" t="s">
        <v>1606</v>
      </c>
      <c r="D107" s="815" t="s">
        <v>2851</v>
      </c>
      <c r="E107" s="816" t="s">
        <v>1613</v>
      </c>
      <c r="F107" s="814" t="s">
        <v>1603</v>
      </c>
      <c r="G107" s="814" t="s">
        <v>1622</v>
      </c>
      <c r="H107" s="814" t="s">
        <v>329</v>
      </c>
      <c r="I107" s="814" t="s">
        <v>1861</v>
      </c>
      <c r="J107" s="814" t="s">
        <v>1862</v>
      </c>
      <c r="K107" s="814" t="s">
        <v>1863</v>
      </c>
      <c r="L107" s="817">
        <v>0</v>
      </c>
      <c r="M107" s="817">
        <v>0</v>
      </c>
      <c r="N107" s="814">
        <v>9</v>
      </c>
      <c r="O107" s="818">
        <v>9</v>
      </c>
      <c r="P107" s="817"/>
      <c r="Q107" s="819"/>
      <c r="R107" s="814"/>
      <c r="S107" s="819">
        <v>0</v>
      </c>
      <c r="T107" s="818"/>
      <c r="U107" s="820">
        <v>0</v>
      </c>
    </row>
    <row r="108" spans="1:21" ht="14.45" customHeight="1" x14ac:dyDescent="0.2">
      <c r="A108" s="813">
        <v>26</v>
      </c>
      <c r="B108" s="814" t="s">
        <v>1600</v>
      </c>
      <c r="C108" s="814" t="s">
        <v>1606</v>
      </c>
      <c r="D108" s="815" t="s">
        <v>2851</v>
      </c>
      <c r="E108" s="816" t="s">
        <v>1613</v>
      </c>
      <c r="F108" s="814" t="s">
        <v>1603</v>
      </c>
      <c r="G108" s="814" t="s">
        <v>1622</v>
      </c>
      <c r="H108" s="814" t="s">
        <v>329</v>
      </c>
      <c r="I108" s="814" t="s">
        <v>1864</v>
      </c>
      <c r="J108" s="814" t="s">
        <v>1865</v>
      </c>
      <c r="K108" s="814" t="s">
        <v>1866</v>
      </c>
      <c r="L108" s="817">
        <v>400.2</v>
      </c>
      <c r="M108" s="817">
        <v>800.4</v>
      </c>
      <c r="N108" s="814">
        <v>2</v>
      </c>
      <c r="O108" s="818">
        <v>2</v>
      </c>
      <c r="P108" s="817"/>
      <c r="Q108" s="819">
        <v>0</v>
      </c>
      <c r="R108" s="814"/>
      <c r="S108" s="819">
        <v>0</v>
      </c>
      <c r="T108" s="818"/>
      <c r="U108" s="820">
        <v>0</v>
      </c>
    </row>
    <row r="109" spans="1:21" ht="14.45" customHeight="1" x14ac:dyDescent="0.2">
      <c r="A109" s="813">
        <v>26</v>
      </c>
      <c r="B109" s="814" t="s">
        <v>1600</v>
      </c>
      <c r="C109" s="814" t="s">
        <v>1606</v>
      </c>
      <c r="D109" s="815" t="s">
        <v>2851</v>
      </c>
      <c r="E109" s="816" t="s">
        <v>1613</v>
      </c>
      <c r="F109" s="814" t="s">
        <v>1603</v>
      </c>
      <c r="G109" s="814" t="s">
        <v>1622</v>
      </c>
      <c r="H109" s="814" t="s">
        <v>329</v>
      </c>
      <c r="I109" s="814" t="s">
        <v>1867</v>
      </c>
      <c r="J109" s="814" t="s">
        <v>1868</v>
      </c>
      <c r="K109" s="814" t="s">
        <v>1869</v>
      </c>
      <c r="L109" s="817">
        <v>700.35</v>
      </c>
      <c r="M109" s="817">
        <v>700.35</v>
      </c>
      <c r="N109" s="814">
        <v>1</v>
      </c>
      <c r="O109" s="818">
        <v>1</v>
      </c>
      <c r="P109" s="817">
        <v>700.35</v>
      </c>
      <c r="Q109" s="819">
        <v>1</v>
      </c>
      <c r="R109" s="814">
        <v>1</v>
      </c>
      <c r="S109" s="819">
        <v>1</v>
      </c>
      <c r="T109" s="818">
        <v>1</v>
      </c>
      <c r="U109" s="820">
        <v>1</v>
      </c>
    </row>
    <row r="110" spans="1:21" ht="14.45" customHeight="1" x14ac:dyDescent="0.2">
      <c r="A110" s="813">
        <v>26</v>
      </c>
      <c r="B110" s="814" t="s">
        <v>1600</v>
      </c>
      <c r="C110" s="814" t="s">
        <v>1606</v>
      </c>
      <c r="D110" s="815" t="s">
        <v>2851</v>
      </c>
      <c r="E110" s="816" t="s">
        <v>1613</v>
      </c>
      <c r="F110" s="814" t="s">
        <v>1603</v>
      </c>
      <c r="G110" s="814" t="s">
        <v>1622</v>
      </c>
      <c r="H110" s="814" t="s">
        <v>329</v>
      </c>
      <c r="I110" s="814" t="s">
        <v>1870</v>
      </c>
      <c r="J110" s="814" t="s">
        <v>1871</v>
      </c>
      <c r="K110" s="814" t="s">
        <v>1872</v>
      </c>
      <c r="L110" s="817">
        <v>749.8</v>
      </c>
      <c r="M110" s="817">
        <v>749.8</v>
      </c>
      <c r="N110" s="814">
        <v>1</v>
      </c>
      <c r="O110" s="818">
        <v>1</v>
      </c>
      <c r="P110" s="817">
        <v>749.8</v>
      </c>
      <c r="Q110" s="819">
        <v>1</v>
      </c>
      <c r="R110" s="814">
        <v>1</v>
      </c>
      <c r="S110" s="819">
        <v>1</v>
      </c>
      <c r="T110" s="818">
        <v>1</v>
      </c>
      <c r="U110" s="820">
        <v>1</v>
      </c>
    </row>
    <row r="111" spans="1:21" ht="14.45" customHeight="1" x14ac:dyDescent="0.2">
      <c r="A111" s="813">
        <v>26</v>
      </c>
      <c r="B111" s="814" t="s">
        <v>1600</v>
      </c>
      <c r="C111" s="814" t="s">
        <v>1606</v>
      </c>
      <c r="D111" s="815" t="s">
        <v>2851</v>
      </c>
      <c r="E111" s="816" t="s">
        <v>1613</v>
      </c>
      <c r="F111" s="814" t="s">
        <v>1603</v>
      </c>
      <c r="G111" s="814" t="s">
        <v>1622</v>
      </c>
      <c r="H111" s="814" t="s">
        <v>329</v>
      </c>
      <c r="I111" s="814" t="s">
        <v>1873</v>
      </c>
      <c r="J111" s="814" t="s">
        <v>1874</v>
      </c>
      <c r="K111" s="814" t="s">
        <v>1875</v>
      </c>
      <c r="L111" s="817">
        <v>400.2</v>
      </c>
      <c r="M111" s="817">
        <v>800.4</v>
      </c>
      <c r="N111" s="814">
        <v>2</v>
      </c>
      <c r="O111" s="818">
        <v>2</v>
      </c>
      <c r="P111" s="817">
        <v>800.4</v>
      </c>
      <c r="Q111" s="819">
        <v>1</v>
      </c>
      <c r="R111" s="814">
        <v>2</v>
      </c>
      <c r="S111" s="819">
        <v>1</v>
      </c>
      <c r="T111" s="818">
        <v>2</v>
      </c>
      <c r="U111" s="820">
        <v>1</v>
      </c>
    </row>
    <row r="112" spans="1:21" ht="14.45" customHeight="1" x14ac:dyDescent="0.2">
      <c r="A112" s="813">
        <v>26</v>
      </c>
      <c r="B112" s="814" t="s">
        <v>1600</v>
      </c>
      <c r="C112" s="814" t="s">
        <v>1606</v>
      </c>
      <c r="D112" s="815" t="s">
        <v>2851</v>
      </c>
      <c r="E112" s="816" t="s">
        <v>1613</v>
      </c>
      <c r="F112" s="814" t="s">
        <v>1603</v>
      </c>
      <c r="G112" s="814" t="s">
        <v>1622</v>
      </c>
      <c r="H112" s="814" t="s">
        <v>329</v>
      </c>
      <c r="I112" s="814" t="s">
        <v>1876</v>
      </c>
      <c r="J112" s="814" t="s">
        <v>1877</v>
      </c>
      <c r="K112" s="814" t="s">
        <v>1878</v>
      </c>
      <c r="L112" s="817">
        <v>349.11</v>
      </c>
      <c r="M112" s="817">
        <v>698.22</v>
      </c>
      <c r="N112" s="814">
        <v>2</v>
      </c>
      <c r="O112" s="818">
        <v>2</v>
      </c>
      <c r="P112" s="817">
        <v>698.22</v>
      </c>
      <c r="Q112" s="819">
        <v>1</v>
      </c>
      <c r="R112" s="814">
        <v>2</v>
      </c>
      <c r="S112" s="819">
        <v>1</v>
      </c>
      <c r="T112" s="818">
        <v>2</v>
      </c>
      <c r="U112" s="820">
        <v>1</v>
      </c>
    </row>
    <row r="113" spans="1:21" ht="14.45" customHeight="1" x14ac:dyDescent="0.2">
      <c r="A113" s="813">
        <v>26</v>
      </c>
      <c r="B113" s="814" t="s">
        <v>1600</v>
      </c>
      <c r="C113" s="814" t="s">
        <v>1606</v>
      </c>
      <c r="D113" s="815" t="s">
        <v>2851</v>
      </c>
      <c r="E113" s="816" t="s">
        <v>1613</v>
      </c>
      <c r="F113" s="814" t="s">
        <v>1603</v>
      </c>
      <c r="G113" s="814" t="s">
        <v>1622</v>
      </c>
      <c r="H113" s="814" t="s">
        <v>329</v>
      </c>
      <c r="I113" s="814" t="s">
        <v>1623</v>
      </c>
      <c r="J113" s="814" t="s">
        <v>1624</v>
      </c>
      <c r="K113" s="814" t="s">
        <v>1625</v>
      </c>
      <c r="L113" s="817">
        <v>249.55</v>
      </c>
      <c r="M113" s="817">
        <v>1996.4</v>
      </c>
      <c r="N113" s="814">
        <v>8</v>
      </c>
      <c r="O113" s="818">
        <v>4</v>
      </c>
      <c r="P113" s="817">
        <v>1996.4</v>
      </c>
      <c r="Q113" s="819">
        <v>1</v>
      </c>
      <c r="R113" s="814">
        <v>8</v>
      </c>
      <c r="S113" s="819">
        <v>1</v>
      </c>
      <c r="T113" s="818">
        <v>4</v>
      </c>
      <c r="U113" s="820">
        <v>1</v>
      </c>
    </row>
    <row r="114" spans="1:21" ht="14.45" customHeight="1" x14ac:dyDescent="0.2">
      <c r="A114" s="813">
        <v>26</v>
      </c>
      <c r="B114" s="814" t="s">
        <v>1600</v>
      </c>
      <c r="C114" s="814" t="s">
        <v>1606</v>
      </c>
      <c r="D114" s="815" t="s">
        <v>2851</v>
      </c>
      <c r="E114" s="816" t="s">
        <v>1613</v>
      </c>
      <c r="F114" s="814" t="s">
        <v>1603</v>
      </c>
      <c r="G114" s="814" t="s">
        <v>1622</v>
      </c>
      <c r="H114" s="814" t="s">
        <v>329</v>
      </c>
      <c r="I114" s="814" t="s">
        <v>1879</v>
      </c>
      <c r="J114" s="814" t="s">
        <v>1880</v>
      </c>
      <c r="K114" s="814" t="s">
        <v>1881</v>
      </c>
      <c r="L114" s="817">
        <v>1450.75</v>
      </c>
      <c r="M114" s="817">
        <v>8704.5</v>
      </c>
      <c r="N114" s="814">
        <v>6</v>
      </c>
      <c r="O114" s="818">
        <v>6</v>
      </c>
      <c r="P114" s="817">
        <v>2901.5</v>
      </c>
      <c r="Q114" s="819">
        <v>0.33333333333333331</v>
      </c>
      <c r="R114" s="814">
        <v>2</v>
      </c>
      <c r="S114" s="819">
        <v>0.33333333333333331</v>
      </c>
      <c r="T114" s="818">
        <v>2</v>
      </c>
      <c r="U114" s="820">
        <v>0.33333333333333331</v>
      </c>
    </row>
    <row r="115" spans="1:21" ht="14.45" customHeight="1" x14ac:dyDescent="0.2">
      <c r="A115" s="813">
        <v>26</v>
      </c>
      <c r="B115" s="814" t="s">
        <v>1600</v>
      </c>
      <c r="C115" s="814" t="s">
        <v>1606</v>
      </c>
      <c r="D115" s="815" t="s">
        <v>2851</v>
      </c>
      <c r="E115" s="816" t="s">
        <v>1613</v>
      </c>
      <c r="F115" s="814" t="s">
        <v>1603</v>
      </c>
      <c r="G115" s="814" t="s">
        <v>1622</v>
      </c>
      <c r="H115" s="814" t="s">
        <v>329</v>
      </c>
      <c r="I115" s="814" t="s">
        <v>1879</v>
      </c>
      <c r="J115" s="814" t="s">
        <v>1880</v>
      </c>
      <c r="K115" s="814" t="s">
        <v>1881</v>
      </c>
      <c r="L115" s="817">
        <v>1494.26</v>
      </c>
      <c r="M115" s="817">
        <v>28390.940000000002</v>
      </c>
      <c r="N115" s="814">
        <v>19</v>
      </c>
      <c r="O115" s="818">
        <v>19</v>
      </c>
      <c r="P115" s="817">
        <v>16436.86</v>
      </c>
      <c r="Q115" s="819">
        <v>0.57894736842105265</v>
      </c>
      <c r="R115" s="814">
        <v>11</v>
      </c>
      <c r="S115" s="819">
        <v>0.57894736842105265</v>
      </c>
      <c r="T115" s="818">
        <v>11</v>
      </c>
      <c r="U115" s="820">
        <v>0.57894736842105265</v>
      </c>
    </row>
    <row r="116" spans="1:21" ht="14.45" customHeight="1" x14ac:dyDescent="0.2">
      <c r="A116" s="813">
        <v>26</v>
      </c>
      <c r="B116" s="814" t="s">
        <v>1600</v>
      </c>
      <c r="C116" s="814" t="s">
        <v>1606</v>
      </c>
      <c r="D116" s="815" t="s">
        <v>2851</v>
      </c>
      <c r="E116" s="816" t="s">
        <v>1613</v>
      </c>
      <c r="F116" s="814" t="s">
        <v>1603</v>
      </c>
      <c r="G116" s="814" t="s">
        <v>1622</v>
      </c>
      <c r="H116" s="814" t="s">
        <v>329</v>
      </c>
      <c r="I116" s="814" t="s">
        <v>1882</v>
      </c>
      <c r="J116" s="814" t="s">
        <v>1883</v>
      </c>
      <c r="K116" s="814" t="s">
        <v>1884</v>
      </c>
      <c r="L116" s="817">
        <v>961.53</v>
      </c>
      <c r="M116" s="817">
        <v>3846.12</v>
      </c>
      <c r="N116" s="814">
        <v>4</v>
      </c>
      <c r="O116" s="818">
        <v>4</v>
      </c>
      <c r="P116" s="817">
        <v>2884.59</v>
      </c>
      <c r="Q116" s="819">
        <v>0.75000000000000011</v>
      </c>
      <c r="R116" s="814">
        <v>3</v>
      </c>
      <c r="S116" s="819">
        <v>0.75</v>
      </c>
      <c r="T116" s="818">
        <v>3</v>
      </c>
      <c r="U116" s="820">
        <v>0.75</v>
      </c>
    </row>
    <row r="117" spans="1:21" ht="14.45" customHeight="1" x14ac:dyDescent="0.2">
      <c r="A117" s="813">
        <v>26</v>
      </c>
      <c r="B117" s="814" t="s">
        <v>1600</v>
      </c>
      <c r="C117" s="814" t="s">
        <v>1606</v>
      </c>
      <c r="D117" s="815" t="s">
        <v>2851</v>
      </c>
      <c r="E117" s="816" t="s">
        <v>1613</v>
      </c>
      <c r="F117" s="814" t="s">
        <v>1603</v>
      </c>
      <c r="G117" s="814" t="s">
        <v>1622</v>
      </c>
      <c r="H117" s="814" t="s">
        <v>329</v>
      </c>
      <c r="I117" s="814" t="s">
        <v>1885</v>
      </c>
      <c r="J117" s="814" t="s">
        <v>1886</v>
      </c>
      <c r="K117" s="814" t="s">
        <v>1887</v>
      </c>
      <c r="L117" s="817">
        <v>262.60000000000002</v>
      </c>
      <c r="M117" s="817">
        <v>3938.9999999999995</v>
      </c>
      <c r="N117" s="814">
        <v>15</v>
      </c>
      <c r="O117" s="818">
        <v>15</v>
      </c>
      <c r="P117" s="817">
        <v>2363.3999999999996</v>
      </c>
      <c r="Q117" s="819">
        <v>0.6</v>
      </c>
      <c r="R117" s="814">
        <v>9</v>
      </c>
      <c r="S117" s="819">
        <v>0.6</v>
      </c>
      <c r="T117" s="818">
        <v>9</v>
      </c>
      <c r="U117" s="820">
        <v>0.6</v>
      </c>
    </row>
    <row r="118" spans="1:21" ht="14.45" customHeight="1" x14ac:dyDescent="0.2">
      <c r="A118" s="813">
        <v>26</v>
      </c>
      <c r="B118" s="814" t="s">
        <v>1600</v>
      </c>
      <c r="C118" s="814" t="s">
        <v>1606</v>
      </c>
      <c r="D118" s="815" t="s">
        <v>2851</v>
      </c>
      <c r="E118" s="816" t="s">
        <v>1613</v>
      </c>
      <c r="F118" s="814" t="s">
        <v>1603</v>
      </c>
      <c r="G118" s="814" t="s">
        <v>1622</v>
      </c>
      <c r="H118" s="814" t="s">
        <v>329</v>
      </c>
      <c r="I118" s="814" t="s">
        <v>1888</v>
      </c>
      <c r="J118" s="814" t="s">
        <v>1889</v>
      </c>
      <c r="K118" s="814" t="s">
        <v>1890</v>
      </c>
      <c r="L118" s="817">
        <v>377.67</v>
      </c>
      <c r="M118" s="817">
        <v>3021.36</v>
      </c>
      <c r="N118" s="814">
        <v>8</v>
      </c>
      <c r="O118" s="818">
        <v>8</v>
      </c>
      <c r="P118" s="817">
        <v>1888.3500000000001</v>
      </c>
      <c r="Q118" s="819">
        <v>0.625</v>
      </c>
      <c r="R118" s="814">
        <v>5</v>
      </c>
      <c r="S118" s="819">
        <v>0.625</v>
      </c>
      <c r="T118" s="818">
        <v>5</v>
      </c>
      <c r="U118" s="820">
        <v>0.625</v>
      </c>
    </row>
    <row r="119" spans="1:21" ht="14.45" customHeight="1" x14ac:dyDescent="0.2">
      <c r="A119" s="813">
        <v>26</v>
      </c>
      <c r="B119" s="814" t="s">
        <v>1600</v>
      </c>
      <c r="C119" s="814" t="s">
        <v>1606</v>
      </c>
      <c r="D119" s="815" t="s">
        <v>2851</v>
      </c>
      <c r="E119" s="816" t="s">
        <v>1613</v>
      </c>
      <c r="F119" s="814" t="s">
        <v>1603</v>
      </c>
      <c r="G119" s="814" t="s">
        <v>1622</v>
      </c>
      <c r="H119" s="814" t="s">
        <v>329</v>
      </c>
      <c r="I119" s="814" t="s">
        <v>1891</v>
      </c>
      <c r="J119" s="814" t="s">
        <v>1892</v>
      </c>
      <c r="K119" s="814" t="s">
        <v>1893</v>
      </c>
      <c r="L119" s="817">
        <v>400.2</v>
      </c>
      <c r="M119" s="817">
        <v>400.2</v>
      </c>
      <c r="N119" s="814">
        <v>1</v>
      </c>
      <c r="O119" s="818">
        <v>1</v>
      </c>
      <c r="P119" s="817">
        <v>400.2</v>
      </c>
      <c r="Q119" s="819">
        <v>1</v>
      </c>
      <c r="R119" s="814">
        <v>1</v>
      </c>
      <c r="S119" s="819">
        <v>1</v>
      </c>
      <c r="T119" s="818">
        <v>1</v>
      </c>
      <c r="U119" s="820">
        <v>1</v>
      </c>
    </row>
    <row r="120" spans="1:21" ht="14.45" customHeight="1" x14ac:dyDescent="0.2">
      <c r="A120" s="813">
        <v>26</v>
      </c>
      <c r="B120" s="814" t="s">
        <v>1600</v>
      </c>
      <c r="C120" s="814" t="s">
        <v>1606</v>
      </c>
      <c r="D120" s="815" t="s">
        <v>2851</v>
      </c>
      <c r="E120" s="816" t="s">
        <v>1613</v>
      </c>
      <c r="F120" s="814" t="s">
        <v>1603</v>
      </c>
      <c r="G120" s="814" t="s">
        <v>1622</v>
      </c>
      <c r="H120" s="814" t="s">
        <v>329</v>
      </c>
      <c r="I120" s="814" t="s">
        <v>1894</v>
      </c>
      <c r="J120" s="814" t="s">
        <v>1895</v>
      </c>
      <c r="K120" s="814" t="s">
        <v>1896</v>
      </c>
      <c r="L120" s="817">
        <v>1315.79</v>
      </c>
      <c r="M120" s="817">
        <v>2631.58</v>
      </c>
      <c r="N120" s="814">
        <v>2</v>
      </c>
      <c r="O120" s="818">
        <v>2</v>
      </c>
      <c r="P120" s="817"/>
      <c r="Q120" s="819">
        <v>0</v>
      </c>
      <c r="R120" s="814"/>
      <c r="S120" s="819">
        <v>0</v>
      </c>
      <c r="T120" s="818"/>
      <c r="U120" s="820">
        <v>0</v>
      </c>
    </row>
    <row r="121" spans="1:21" ht="14.45" customHeight="1" x14ac:dyDescent="0.2">
      <c r="A121" s="813">
        <v>26</v>
      </c>
      <c r="B121" s="814" t="s">
        <v>1600</v>
      </c>
      <c r="C121" s="814" t="s">
        <v>1606</v>
      </c>
      <c r="D121" s="815" t="s">
        <v>2851</v>
      </c>
      <c r="E121" s="816" t="s">
        <v>1613</v>
      </c>
      <c r="F121" s="814" t="s">
        <v>1603</v>
      </c>
      <c r="G121" s="814" t="s">
        <v>1622</v>
      </c>
      <c r="H121" s="814" t="s">
        <v>329</v>
      </c>
      <c r="I121" s="814" t="s">
        <v>1897</v>
      </c>
      <c r="J121" s="814" t="s">
        <v>1898</v>
      </c>
      <c r="K121" s="814" t="s">
        <v>1896</v>
      </c>
      <c r="L121" s="817">
        <v>2223</v>
      </c>
      <c r="M121" s="817">
        <v>6669</v>
      </c>
      <c r="N121" s="814">
        <v>3</v>
      </c>
      <c r="O121" s="818">
        <v>3</v>
      </c>
      <c r="P121" s="817"/>
      <c r="Q121" s="819">
        <v>0</v>
      </c>
      <c r="R121" s="814"/>
      <c r="S121" s="819">
        <v>0</v>
      </c>
      <c r="T121" s="818"/>
      <c r="U121" s="820">
        <v>0</v>
      </c>
    </row>
    <row r="122" spans="1:21" ht="14.45" customHeight="1" x14ac:dyDescent="0.2">
      <c r="A122" s="813">
        <v>26</v>
      </c>
      <c r="B122" s="814" t="s">
        <v>1600</v>
      </c>
      <c r="C122" s="814" t="s">
        <v>1606</v>
      </c>
      <c r="D122" s="815" t="s">
        <v>2851</v>
      </c>
      <c r="E122" s="816" t="s">
        <v>1613</v>
      </c>
      <c r="F122" s="814" t="s">
        <v>1603</v>
      </c>
      <c r="G122" s="814" t="s">
        <v>1622</v>
      </c>
      <c r="H122" s="814" t="s">
        <v>329</v>
      </c>
      <c r="I122" s="814" t="s">
        <v>1899</v>
      </c>
      <c r="J122" s="814" t="s">
        <v>1900</v>
      </c>
      <c r="K122" s="814" t="s">
        <v>1901</v>
      </c>
      <c r="L122" s="817">
        <v>7288.2</v>
      </c>
      <c r="M122" s="817">
        <v>14576.4</v>
      </c>
      <c r="N122" s="814">
        <v>2</v>
      </c>
      <c r="O122" s="818">
        <v>2</v>
      </c>
      <c r="P122" s="817"/>
      <c r="Q122" s="819">
        <v>0</v>
      </c>
      <c r="R122" s="814"/>
      <c r="S122" s="819">
        <v>0</v>
      </c>
      <c r="T122" s="818"/>
      <c r="U122" s="820">
        <v>0</v>
      </c>
    </row>
    <row r="123" spans="1:21" ht="14.45" customHeight="1" x14ac:dyDescent="0.2">
      <c r="A123" s="813">
        <v>26</v>
      </c>
      <c r="B123" s="814" t="s">
        <v>1600</v>
      </c>
      <c r="C123" s="814" t="s">
        <v>1606</v>
      </c>
      <c r="D123" s="815" t="s">
        <v>2851</v>
      </c>
      <c r="E123" s="816" t="s">
        <v>1613</v>
      </c>
      <c r="F123" s="814" t="s">
        <v>1603</v>
      </c>
      <c r="G123" s="814" t="s">
        <v>1622</v>
      </c>
      <c r="H123" s="814" t="s">
        <v>329</v>
      </c>
      <c r="I123" s="814" t="s">
        <v>1902</v>
      </c>
      <c r="J123" s="814" t="s">
        <v>1903</v>
      </c>
      <c r="K123" s="814" t="s">
        <v>1904</v>
      </c>
      <c r="L123" s="817">
        <v>1000.5</v>
      </c>
      <c r="M123" s="817">
        <v>1000.5</v>
      </c>
      <c r="N123" s="814">
        <v>1</v>
      </c>
      <c r="O123" s="818">
        <v>1</v>
      </c>
      <c r="P123" s="817"/>
      <c r="Q123" s="819">
        <v>0</v>
      </c>
      <c r="R123" s="814"/>
      <c r="S123" s="819">
        <v>0</v>
      </c>
      <c r="T123" s="818"/>
      <c r="U123" s="820">
        <v>0</v>
      </c>
    </row>
    <row r="124" spans="1:21" ht="14.45" customHeight="1" x14ac:dyDescent="0.2">
      <c r="A124" s="813">
        <v>26</v>
      </c>
      <c r="B124" s="814" t="s">
        <v>1600</v>
      </c>
      <c r="C124" s="814" t="s">
        <v>1606</v>
      </c>
      <c r="D124" s="815" t="s">
        <v>2851</v>
      </c>
      <c r="E124" s="816" t="s">
        <v>1613</v>
      </c>
      <c r="F124" s="814" t="s">
        <v>1603</v>
      </c>
      <c r="G124" s="814" t="s">
        <v>1622</v>
      </c>
      <c r="H124" s="814" t="s">
        <v>329</v>
      </c>
      <c r="I124" s="814" t="s">
        <v>1905</v>
      </c>
      <c r="J124" s="814" t="s">
        <v>1906</v>
      </c>
      <c r="K124" s="814" t="s">
        <v>1907</v>
      </c>
      <c r="L124" s="817">
        <v>35600</v>
      </c>
      <c r="M124" s="817">
        <v>35600</v>
      </c>
      <c r="N124" s="814">
        <v>1</v>
      </c>
      <c r="O124" s="818">
        <v>1</v>
      </c>
      <c r="P124" s="817"/>
      <c r="Q124" s="819">
        <v>0</v>
      </c>
      <c r="R124" s="814"/>
      <c r="S124" s="819">
        <v>0</v>
      </c>
      <c r="T124" s="818"/>
      <c r="U124" s="820">
        <v>0</v>
      </c>
    </row>
    <row r="125" spans="1:21" ht="14.45" customHeight="1" x14ac:dyDescent="0.2">
      <c r="A125" s="813">
        <v>26</v>
      </c>
      <c r="B125" s="814" t="s">
        <v>1600</v>
      </c>
      <c r="C125" s="814" t="s">
        <v>1606</v>
      </c>
      <c r="D125" s="815" t="s">
        <v>2851</v>
      </c>
      <c r="E125" s="816" t="s">
        <v>1613</v>
      </c>
      <c r="F125" s="814" t="s">
        <v>1603</v>
      </c>
      <c r="G125" s="814" t="s">
        <v>1622</v>
      </c>
      <c r="H125" s="814" t="s">
        <v>329</v>
      </c>
      <c r="I125" s="814" t="s">
        <v>1908</v>
      </c>
      <c r="J125" s="814" t="s">
        <v>1909</v>
      </c>
      <c r="K125" s="814" t="s">
        <v>1910</v>
      </c>
      <c r="L125" s="817">
        <v>900.45</v>
      </c>
      <c r="M125" s="817">
        <v>1800.9</v>
      </c>
      <c r="N125" s="814">
        <v>2</v>
      </c>
      <c r="O125" s="818">
        <v>2</v>
      </c>
      <c r="P125" s="817">
        <v>1800.9</v>
      </c>
      <c r="Q125" s="819">
        <v>1</v>
      </c>
      <c r="R125" s="814">
        <v>2</v>
      </c>
      <c r="S125" s="819">
        <v>1</v>
      </c>
      <c r="T125" s="818">
        <v>2</v>
      </c>
      <c r="U125" s="820">
        <v>1</v>
      </c>
    </row>
    <row r="126" spans="1:21" ht="14.45" customHeight="1" x14ac:dyDescent="0.2">
      <c r="A126" s="813">
        <v>26</v>
      </c>
      <c r="B126" s="814" t="s">
        <v>1600</v>
      </c>
      <c r="C126" s="814" t="s">
        <v>1606</v>
      </c>
      <c r="D126" s="815" t="s">
        <v>2851</v>
      </c>
      <c r="E126" s="816" t="s">
        <v>1613</v>
      </c>
      <c r="F126" s="814" t="s">
        <v>1603</v>
      </c>
      <c r="G126" s="814" t="s">
        <v>1622</v>
      </c>
      <c r="H126" s="814" t="s">
        <v>329</v>
      </c>
      <c r="I126" s="814" t="s">
        <v>1911</v>
      </c>
      <c r="J126" s="814" t="s">
        <v>1912</v>
      </c>
      <c r="K126" s="814" t="s">
        <v>1913</v>
      </c>
      <c r="L126" s="817">
        <v>349.6</v>
      </c>
      <c r="M126" s="817">
        <v>349.6</v>
      </c>
      <c r="N126" s="814">
        <v>1</v>
      </c>
      <c r="O126" s="818">
        <v>1</v>
      </c>
      <c r="P126" s="817">
        <v>349.6</v>
      </c>
      <c r="Q126" s="819">
        <v>1</v>
      </c>
      <c r="R126" s="814">
        <v>1</v>
      </c>
      <c r="S126" s="819">
        <v>1</v>
      </c>
      <c r="T126" s="818">
        <v>1</v>
      </c>
      <c r="U126" s="820">
        <v>1</v>
      </c>
    </row>
    <row r="127" spans="1:21" ht="14.45" customHeight="1" x14ac:dyDescent="0.2">
      <c r="A127" s="813">
        <v>26</v>
      </c>
      <c r="B127" s="814" t="s">
        <v>1600</v>
      </c>
      <c r="C127" s="814" t="s">
        <v>1606</v>
      </c>
      <c r="D127" s="815" t="s">
        <v>2851</v>
      </c>
      <c r="E127" s="816" t="s">
        <v>1613</v>
      </c>
      <c r="F127" s="814" t="s">
        <v>1603</v>
      </c>
      <c r="G127" s="814" t="s">
        <v>1622</v>
      </c>
      <c r="H127" s="814" t="s">
        <v>329</v>
      </c>
      <c r="I127" s="814" t="s">
        <v>1914</v>
      </c>
      <c r="J127" s="814" t="s">
        <v>1915</v>
      </c>
      <c r="K127" s="814" t="s">
        <v>1916</v>
      </c>
      <c r="L127" s="817">
        <v>249.55</v>
      </c>
      <c r="M127" s="817">
        <v>249.55</v>
      </c>
      <c r="N127" s="814">
        <v>1</v>
      </c>
      <c r="O127" s="818">
        <v>1</v>
      </c>
      <c r="P127" s="817"/>
      <c r="Q127" s="819">
        <v>0</v>
      </c>
      <c r="R127" s="814"/>
      <c r="S127" s="819">
        <v>0</v>
      </c>
      <c r="T127" s="818"/>
      <c r="U127" s="820">
        <v>0</v>
      </c>
    </row>
    <row r="128" spans="1:21" ht="14.45" customHeight="1" x14ac:dyDescent="0.2">
      <c r="A128" s="813">
        <v>26</v>
      </c>
      <c r="B128" s="814" t="s">
        <v>1600</v>
      </c>
      <c r="C128" s="814" t="s">
        <v>1606</v>
      </c>
      <c r="D128" s="815" t="s">
        <v>2851</v>
      </c>
      <c r="E128" s="816" t="s">
        <v>1613</v>
      </c>
      <c r="F128" s="814" t="s">
        <v>1603</v>
      </c>
      <c r="G128" s="814" t="s">
        <v>1622</v>
      </c>
      <c r="H128" s="814" t="s">
        <v>329</v>
      </c>
      <c r="I128" s="814" t="s">
        <v>1917</v>
      </c>
      <c r="J128" s="814" t="s">
        <v>1918</v>
      </c>
      <c r="K128" s="814" t="s">
        <v>1907</v>
      </c>
      <c r="L128" s="817">
        <v>35600</v>
      </c>
      <c r="M128" s="817">
        <v>71200</v>
      </c>
      <c r="N128" s="814">
        <v>2</v>
      </c>
      <c r="O128" s="818">
        <v>2</v>
      </c>
      <c r="P128" s="817"/>
      <c r="Q128" s="819">
        <v>0</v>
      </c>
      <c r="R128" s="814"/>
      <c r="S128" s="819">
        <v>0</v>
      </c>
      <c r="T128" s="818"/>
      <c r="U128" s="820">
        <v>0</v>
      </c>
    </row>
    <row r="129" spans="1:21" ht="14.45" customHeight="1" x14ac:dyDescent="0.2">
      <c r="A129" s="813">
        <v>26</v>
      </c>
      <c r="B129" s="814" t="s">
        <v>1600</v>
      </c>
      <c r="C129" s="814" t="s">
        <v>1606</v>
      </c>
      <c r="D129" s="815" t="s">
        <v>2851</v>
      </c>
      <c r="E129" s="816" t="s">
        <v>1613</v>
      </c>
      <c r="F129" s="814" t="s">
        <v>1603</v>
      </c>
      <c r="G129" s="814" t="s">
        <v>1622</v>
      </c>
      <c r="H129" s="814" t="s">
        <v>329</v>
      </c>
      <c r="I129" s="814" t="s">
        <v>1919</v>
      </c>
      <c r="J129" s="814" t="s">
        <v>1920</v>
      </c>
      <c r="K129" s="814" t="s">
        <v>1896</v>
      </c>
      <c r="L129" s="817">
        <v>6984</v>
      </c>
      <c r="M129" s="817">
        <v>13968</v>
      </c>
      <c r="N129" s="814">
        <v>2</v>
      </c>
      <c r="O129" s="818">
        <v>2</v>
      </c>
      <c r="P129" s="817"/>
      <c r="Q129" s="819">
        <v>0</v>
      </c>
      <c r="R129" s="814"/>
      <c r="S129" s="819">
        <v>0</v>
      </c>
      <c r="T129" s="818"/>
      <c r="U129" s="820">
        <v>0</v>
      </c>
    </row>
    <row r="130" spans="1:21" ht="14.45" customHeight="1" x14ac:dyDescent="0.2">
      <c r="A130" s="813">
        <v>26</v>
      </c>
      <c r="B130" s="814" t="s">
        <v>1600</v>
      </c>
      <c r="C130" s="814" t="s">
        <v>1606</v>
      </c>
      <c r="D130" s="815" t="s">
        <v>2851</v>
      </c>
      <c r="E130" s="816" t="s">
        <v>1613</v>
      </c>
      <c r="F130" s="814" t="s">
        <v>1603</v>
      </c>
      <c r="G130" s="814" t="s">
        <v>1622</v>
      </c>
      <c r="H130" s="814" t="s">
        <v>329</v>
      </c>
      <c r="I130" s="814" t="s">
        <v>1921</v>
      </c>
      <c r="J130" s="814" t="s">
        <v>1922</v>
      </c>
      <c r="K130" s="814" t="s">
        <v>1923</v>
      </c>
      <c r="L130" s="817">
        <v>14000.1</v>
      </c>
      <c r="M130" s="817">
        <v>28000.2</v>
      </c>
      <c r="N130" s="814">
        <v>2</v>
      </c>
      <c r="O130" s="818">
        <v>2</v>
      </c>
      <c r="P130" s="817"/>
      <c r="Q130" s="819">
        <v>0</v>
      </c>
      <c r="R130" s="814"/>
      <c r="S130" s="819">
        <v>0</v>
      </c>
      <c r="T130" s="818"/>
      <c r="U130" s="820">
        <v>0</v>
      </c>
    </row>
    <row r="131" spans="1:21" ht="14.45" customHeight="1" x14ac:dyDescent="0.2">
      <c r="A131" s="813">
        <v>26</v>
      </c>
      <c r="B131" s="814" t="s">
        <v>1600</v>
      </c>
      <c r="C131" s="814" t="s">
        <v>1606</v>
      </c>
      <c r="D131" s="815" t="s">
        <v>2851</v>
      </c>
      <c r="E131" s="816" t="s">
        <v>1616</v>
      </c>
      <c r="F131" s="814" t="s">
        <v>1601</v>
      </c>
      <c r="G131" s="814" t="s">
        <v>1924</v>
      </c>
      <c r="H131" s="814" t="s">
        <v>329</v>
      </c>
      <c r="I131" s="814" t="s">
        <v>1925</v>
      </c>
      <c r="J131" s="814" t="s">
        <v>1926</v>
      </c>
      <c r="K131" s="814" t="s">
        <v>1927</v>
      </c>
      <c r="L131" s="817">
        <v>23.49</v>
      </c>
      <c r="M131" s="817">
        <v>93.96</v>
      </c>
      <c r="N131" s="814">
        <v>4</v>
      </c>
      <c r="O131" s="818">
        <v>3.5</v>
      </c>
      <c r="P131" s="817">
        <v>46.98</v>
      </c>
      <c r="Q131" s="819">
        <v>0.5</v>
      </c>
      <c r="R131" s="814">
        <v>2</v>
      </c>
      <c r="S131" s="819">
        <v>0.5</v>
      </c>
      <c r="T131" s="818">
        <v>1.5</v>
      </c>
      <c r="U131" s="820">
        <v>0.42857142857142855</v>
      </c>
    </row>
    <row r="132" spans="1:21" ht="14.45" customHeight="1" x14ac:dyDescent="0.2">
      <c r="A132" s="813">
        <v>26</v>
      </c>
      <c r="B132" s="814" t="s">
        <v>1600</v>
      </c>
      <c r="C132" s="814" t="s">
        <v>1606</v>
      </c>
      <c r="D132" s="815" t="s">
        <v>2851</v>
      </c>
      <c r="E132" s="816" t="s">
        <v>1616</v>
      </c>
      <c r="F132" s="814" t="s">
        <v>1601</v>
      </c>
      <c r="G132" s="814" t="s">
        <v>1924</v>
      </c>
      <c r="H132" s="814" t="s">
        <v>329</v>
      </c>
      <c r="I132" s="814" t="s">
        <v>1928</v>
      </c>
      <c r="J132" s="814" t="s">
        <v>1926</v>
      </c>
      <c r="K132" s="814" t="s">
        <v>1929</v>
      </c>
      <c r="L132" s="817">
        <v>70.48</v>
      </c>
      <c r="M132" s="817">
        <v>211.44</v>
      </c>
      <c r="N132" s="814">
        <v>3</v>
      </c>
      <c r="O132" s="818">
        <v>2.5</v>
      </c>
      <c r="P132" s="817">
        <v>140.96</v>
      </c>
      <c r="Q132" s="819">
        <v>0.66666666666666674</v>
      </c>
      <c r="R132" s="814">
        <v>2</v>
      </c>
      <c r="S132" s="819">
        <v>0.66666666666666663</v>
      </c>
      <c r="T132" s="818">
        <v>2</v>
      </c>
      <c r="U132" s="820">
        <v>0.8</v>
      </c>
    </row>
    <row r="133" spans="1:21" ht="14.45" customHeight="1" x14ac:dyDescent="0.2">
      <c r="A133" s="813">
        <v>26</v>
      </c>
      <c r="B133" s="814" t="s">
        <v>1600</v>
      </c>
      <c r="C133" s="814" t="s">
        <v>1606</v>
      </c>
      <c r="D133" s="815" t="s">
        <v>2851</v>
      </c>
      <c r="E133" s="816" t="s">
        <v>1616</v>
      </c>
      <c r="F133" s="814" t="s">
        <v>1601</v>
      </c>
      <c r="G133" s="814" t="s">
        <v>1924</v>
      </c>
      <c r="H133" s="814" t="s">
        <v>329</v>
      </c>
      <c r="I133" s="814" t="s">
        <v>1930</v>
      </c>
      <c r="J133" s="814" t="s">
        <v>1926</v>
      </c>
      <c r="K133" s="814" t="s">
        <v>1931</v>
      </c>
      <c r="L133" s="817">
        <v>0</v>
      </c>
      <c r="M133" s="817">
        <v>0</v>
      </c>
      <c r="N133" s="814">
        <v>3</v>
      </c>
      <c r="O133" s="818">
        <v>2</v>
      </c>
      <c r="P133" s="817">
        <v>0</v>
      </c>
      <c r="Q133" s="819"/>
      <c r="R133" s="814">
        <v>2</v>
      </c>
      <c r="S133" s="819">
        <v>0.66666666666666663</v>
      </c>
      <c r="T133" s="818">
        <v>1</v>
      </c>
      <c r="U133" s="820">
        <v>0.5</v>
      </c>
    </row>
    <row r="134" spans="1:21" ht="14.45" customHeight="1" x14ac:dyDescent="0.2">
      <c r="A134" s="813">
        <v>26</v>
      </c>
      <c r="B134" s="814" t="s">
        <v>1600</v>
      </c>
      <c r="C134" s="814" t="s">
        <v>1606</v>
      </c>
      <c r="D134" s="815" t="s">
        <v>2851</v>
      </c>
      <c r="E134" s="816" t="s">
        <v>1616</v>
      </c>
      <c r="F134" s="814" t="s">
        <v>1601</v>
      </c>
      <c r="G134" s="814" t="s">
        <v>1657</v>
      </c>
      <c r="H134" s="814" t="s">
        <v>599</v>
      </c>
      <c r="I134" s="814" t="s">
        <v>1551</v>
      </c>
      <c r="J134" s="814" t="s">
        <v>1547</v>
      </c>
      <c r="K134" s="814" t="s">
        <v>1552</v>
      </c>
      <c r="L134" s="817">
        <v>11.71</v>
      </c>
      <c r="M134" s="817">
        <v>11.71</v>
      </c>
      <c r="N134" s="814">
        <v>1</v>
      </c>
      <c r="O134" s="818">
        <v>1</v>
      </c>
      <c r="P134" s="817"/>
      <c r="Q134" s="819">
        <v>0</v>
      </c>
      <c r="R134" s="814"/>
      <c r="S134" s="819">
        <v>0</v>
      </c>
      <c r="T134" s="818"/>
      <c r="U134" s="820">
        <v>0</v>
      </c>
    </row>
    <row r="135" spans="1:21" ht="14.45" customHeight="1" x14ac:dyDescent="0.2">
      <c r="A135" s="813">
        <v>26</v>
      </c>
      <c r="B135" s="814" t="s">
        <v>1600</v>
      </c>
      <c r="C135" s="814" t="s">
        <v>1606</v>
      </c>
      <c r="D135" s="815" t="s">
        <v>2851</v>
      </c>
      <c r="E135" s="816" t="s">
        <v>1616</v>
      </c>
      <c r="F135" s="814" t="s">
        <v>1601</v>
      </c>
      <c r="G135" s="814" t="s">
        <v>1932</v>
      </c>
      <c r="H135" s="814" t="s">
        <v>599</v>
      </c>
      <c r="I135" s="814" t="s">
        <v>1933</v>
      </c>
      <c r="J135" s="814" t="s">
        <v>1934</v>
      </c>
      <c r="K135" s="814" t="s">
        <v>750</v>
      </c>
      <c r="L135" s="817">
        <v>80.010000000000005</v>
      </c>
      <c r="M135" s="817">
        <v>80.010000000000005</v>
      </c>
      <c r="N135" s="814">
        <v>1</v>
      </c>
      <c r="O135" s="818">
        <v>0.5</v>
      </c>
      <c r="P135" s="817">
        <v>80.010000000000005</v>
      </c>
      <c r="Q135" s="819">
        <v>1</v>
      </c>
      <c r="R135" s="814">
        <v>1</v>
      </c>
      <c r="S135" s="819">
        <v>1</v>
      </c>
      <c r="T135" s="818">
        <v>0.5</v>
      </c>
      <c r="U135" s="820">
        <v>1</v>
      </c>
    </row>
    <row r="136" spans="1:21" ht="14.45" customHeight="1" x14ac:dyDescent="0.2">
      <c r="A136" s="813">
        <v>26</v>
      </c>
      <c r="B136" s="814" t="s">
        <v>1600</v>
      </c>
      <c r="C136" s="814" t="s">
        <v>1606</v>
      </c>
      <c r="D136" s="815" t="s">
        <v>2851</v>
      </c>
      <c r="E136" s="816" t="s">
        <v>1616</v>
      </c>
      <c r="F136" s="814" t="s">
        <v>1601</v>
      </c>
      <c r="G136" s="814" t="s">
        <v>1935</v>
      </c>
      <c r="H136" s="814" t="s">
        <v>329</v>
      </c>
      <c r="I136" s="814" t="s">
        <v>1936</v>
      </c>
      <c r="J136" s="814" t="s">
        <v>1435</v>
      </c>
      <c r="K136" s="814" t="s">
        <v>1937</v>
      </c>
      <c r="L136" s="817">
        <v>254.49</v>
      </c>
      <c r="M136" s="817">
        <v>254.49</v>
      </c>
      <c r="N136" s="814">
        <v>1</v>
      </c>
      <c r="O136" s="818">
        <v>0.5</v>
      </c>
      <c r="P136" s="817">
        <v>254.49</v>
      </c>
      <c r="Q136" s="819">
        <v>1</v>
      </c>
      <c r="R136" s="814">
        <v>1</v>
      </c>
      <c r="S136" s="819">
        <v>1</v>
      </c>
      <c r="T136" s="818">
        <v>0.5</v>
      </c>
      <c r="U136" s="820">
        <v>1</v>
      </c>
    </row>
    <row r="137" spans="1:21" ht="14.45" customHeight="1" x14ac:dyDescent="0.2">
      <c r="A137" s="813">
        <v>26</v>
      </c>
      <c r="B137" s="814" t="s">
        <v>1600</v>
      </c>
      <c r="C137" s="814" t="s">
        <v>1606</v>
      </c>
      <c r="D137" s="815" t="s">
        <v>2851</v>
      </c>
      <c r="E137" s="816" t="s">
        <v>1616</v>
      </c>
      <c r="F137" s="814" t="s">
        <v>1601</v>
      </c>
      <c r="G137" s="814" t="s">
        <v>1935</v>
      </c>
      <c r="H137" s="814" t="s">
        <v>599</v>
      </c>
      <c r="I137" s="814" t="s">
        <v>1938</v>
      </c>
      <c r="J137" s="814" t="s">
        <v>1435</v>
      </c>
      <c r="K137" s="814" t="s">
        <v>1939</v>
      </c>
      <c r="L137" s="817">
        <v>55.14</v>
      </c>
      <c r="M137" s="817">
        <v>55.14</v>
      </c>
      <c r="N137" s="814">
        <v>1</v>
      </c>
      <c r="O137" s="818">
        <v>0.5</v>
      </c>
      <c r="P137" s="817"/>
      <c r="Q137" s="819">
        <v>0</v>
      </c>
      <c r="R137" s="814"/>
      <c r="S137" s="819">
        <v>0</v>
      </c>
      <c r="T137" s="818"/>
      <c r="U137" s="820">
        <v>0</v>
      </c>
    </row>
    <row r="138" spans="1:21" ht="14.45" customHeight="1" x14ac:dyDescent="0.2">
      <c r="A138" s="813">
        <v>26</v>
      </c>
      <c r="B138" s="814" t="s">
        <v>1600</v>
      </c>
      <c r="C138" s="814" t="s">
        <v>1606</v>
      </c>
      <c r="D138" s="815" t="s">
        <v>2851</v>
      </c>
      <c r="E138" s="816" t="s">
        <v>1616</v>
      </c>
      <c r="F138" s="814" t="s">
        <v>1601</v>
      </c>
      <c r="G138" s="814" t="s">
        <v>1935</v>
      </c>
      <c r="H138" s="814" t="s">
        <v>329</v>
      </c>
      <c r="I138" s="814" t="s">
        <v>1940</v>
      </c>
      <c r="J138" s="814" t="s">
        <v>1435</v>
      </c>
      <c r="K138" s="814" t="s">
        <v>1941</v>
      </c>
      <c r="L138" s="817">
        <v>84.83</v>
      </c>
      <c r="M138" s="817">
        <v>84.83</v>
      </c>
      <c r="N138" s="814">
        <v>1</v>
      </c>
      <c r="O138" s="818">
        <v>0.5</v>
      </c>
      <c r="P138" s="817">
        <v>84.83</v>
      </c>
      <c r="Q138" s="819">
        <v>1</v>
      </c>
      <c r="R138" s="814">
        <v>1</v>
      </c>
      <c r="S138" s="819">
        <v>1</v>
      </c>
      <c r="T138" s="818">
        <v>0.5</v>
      </c>
      <c r="U138" s="820">
        <v>1</v>
      </c>
    </row>
    <row r="139" spans="1:21" ht="14.45" customHeight="1" x14ac:dyDescent="0.2">
      <c r="A139" s="813">
        <v>26</v>
      </c>
      <c r="B139" s="814" t="s">
        <v>1600</v>
      </c>
      <c r="C139" s="814" t="s">
        <v>1606</v>
      </c>
      <c r="D139" s="815" t="s">
        <v>2851</v>
      </c>
      <c r="E139" s="816" t="s">
        <v>1616</v>
      </c>
      <c r="F139" s="814" t="s">
        <v>1601</v>
      </c>
      <c r="G139" s="814" t="s">
        <v>1658</v>
      </c>
      <c r="H139" s="814" t="s">
        <v>329</v>
      </c>
      <c r="I139" s="814" t="s">
        <v>1659</v>
      </c>
      <c r="J139" s="814" t="s">
        <v>1660</v>
      </c>
      <c r="K139" s="814" t="s">
        <v>1661</v>
      </c>
      <c r="L139" s="817">
        <v>159.71</v>
      </c>
      <c r="M139" s="817">
        <v>479.13</v>
      </c>
      <c r="N139" s="814">
        <v>3</v>
      </c>
      <c r="O139" s="818">
        <v>1</v>
      </c>
      <c r="P139" s="817">
        <v>479.13</v>
      </c>
      <c r="Q139" s="819">
        <v>1</v>
      </c>
      <c r="R139" s="814">
        <v>3</v>
      </c>
      <c r="S139" s="819">
        <v>1</v>
      </c>
      <c r="T139" s="818">
        <v>1</v>
      </c>
      <c r="U139" s="820">
        <v>1</v>
      </c>
    </row>
    <row r="140" spans="1:21" ht="14.45" customHeight="1" x14ac:dyDescent="0.2">
      <c r="A140" s="813">
        <v>26</v>
      </c>
      <c r="B140" s="814" t="s">
        <v>1600</v>
      </c>
      <c r="C140" s="814" t="s">
        <v>1606</v>
      </c>
      <c r="D140" s="815" t="s">
        <v>2851</v>
      </c>
      <c r="E140" s="816" t="s">
        <v>1616</v>
      </c>
      <c r="F140" s="814" t="s">
        <v>1601</v>
      </c>
      <c r="G140" s="814" t="s">
        <v>1942</v>
      </c>
      <c r="H140" s="814" t="s">
        <v>329</v>
      </c>
      <c r="I140" s="814" t="s">
        <v>1943</v>
      </c>
      <c r="J140" s="814" t="s">
        <v>1944</v>
      </c>
      <c r="K140" s="814" t="s">
        <v>1945</v>
      </c>
      <c r="L140" s="817">
        <v>55.95</v>
      </c>
      <c r="M140" s="817">
        <v>55.95</v>
      </c>
      <c r="N140" s="814">
        <v>1</v>
      </c>
      <c r="O140" s="818">
        <v>0.5</v>
      </c>
      <c r="P140" s="817"/>
      <c r="Q140" s="819">
        <v>0</v>
      </c>
      <c r="R140" s="814"/>
      <c r="S140" s="819">
        <v>0</v>
      </c>
      <c r="T140" s="818"/>
      <c r="U140" s="820">
        <v>0</v>
      </c>
    </row>
    <row r="141" spans="1:21" ht="14.45" customHeight="1" x14ac:dyDescent="0.2">
      <c r="A141" s="813">
        <v>26</v>
      </c>
      <c r="B141" s="814" t="s">
        <v>1600</v>
      </c>
      <c r="C141" s="814" t="s">
        <v>1606</v>
      </c>
      <c r="D141" s="815" t="s">
        <v>2851</v>
      </c>
      <c r="E141" s="816" t="s">
        <v>1616</v>
      </c>
      <c r="F141" s="814" t="s">
        <v>1601</v>
      </c>
      <c r="G141" s="814" t="s">
        <v>1946</v>
      </c>
      <c r="H141" s="814" t="s">
        <v>329</v>
      </c>
      <c r="I141" s="814" t="s">
        <v>1947</v>
      </c>
      <c r="J141" s="814" t="s">
        <v>1948</v>
      </c>
      <c r="K141" s="814" t="s">
        <v>930</v>
      </c>
      <c r="L141" s="817">
        <v>0</v>
      </c>
      <c r="M141" s="817">
        <v>0</v>
      </c>
      <c r="N141" s="814">
        <v>5</v>
      </c>
      <c r="O141" s="818">
        <v>2</v>
      </c>
      <c r="P141" s="817">
        <v>0</v>
      </c>
      <c r="Q141" s="819"/>
      <c r="R141" s="814">
        <v>2</v>
      </c>
      <c r="S141" s="819">
        <v>0.4</v>
      </c>
      <c r="T141" s="818">
        <v>1</v>
      </c>
      <c r="U141" s="820">
        <v>0.5</v>
      </c>
    </row>
    <row r="142" spans="1:21" ht="14.45" customHeight="1" x14ac:dyDescent="0.2">
      <c r="A142" s="813">
        <v>26</v>
      </c>
      <c r="B142" s="814" t="s">
        <v>1600</v>
      </c>
      <c r="C142" s="814" t="s">
        <v>1606</v>
      </c>
      <c r="D142" s="815" t="s">
        <v>2851</v>
      </c>
      <c r="E142" s="816" t="s">
        <v>1616</v>
      </c>
      <c r="F142" s="814" t="s">
        <v>1601</v>
      </c>
      <c r="G142" s="814" t="s">
        <v>1668</v>
      </c>
      <c r="H142" s="814" t="s">
        <v>329</v>
      </c>
      <c r="I142" s="814" t="s">
        <v>1672</v>
      </c>
      <c r="J142" s="814" t="s">
        <v>1155</v>
      </c>
      <c r="K142" s="814" t="s">
        <v>1156</v>
      </c>
      <c r="L142" s="817">
        <v>235.78</v>
      </c>
      <c r="M142" s="817">
        <v>471.56</v>
      </c>
      <c r="N142" s="814">
        <v>2</v>
      </c>
      <c r="O142" s="818">
        <v>1</v>
      </c>
      <c r="P142" s="817">
        <v>471.56</v>
      </c>
      <c r="Q142" s="819">
        <v>1</v>
      </c>
      <c r="R142" s="814">
        <v>2</v>
      </c>
      <c r="S142" s="819">
        <v>1</v>
      </c>
      <c r="T142" s="818">
        <v>1</v>
      </c>
      <c r="U142" s="820">
        <v>1</v>
      </c>
    </row>
    <row r="143" spans="1:21" ht="14.45" customHeight="1" x14ac:dyDescent="0.2">
      <c r="A143" s="813">
        <v>26</v>
      </c>
      <c r="B143" s="814" t="s">
        <v>1600</v>
      </c>
      <c r="C143" s="814" t="s">
        <v>1606</v>
      </c>
      <c r="D143" s="815" t="s">
        <v>2851</v>
      </c>
      <c r="E143" s="816" t="s">
        <v>1616</v>
      </c>
      <c r="F143" s="814" t="s">
        <v>1601</v>
      </c>
      <c r="G143" s="814" t="s">
        <v>1677</v>
      </c>
      <c r="H143" s="814" t="s">
        <v>599</v>
      </c>
      <c r="I143" s="814" t="s">
        <v>1949</v>
      </c>
      <c r="J143" s="814" t="s">
        <v>703</v>
      </c>
      <c r="K143" s="814" t="s">
        <v>1679</v>
      </c>
      <c r="L143" s="817">
        <v>132</v>
      </c>
      <c r="M143" s="817">
        <v>396</v>
      </c>
      <c r="N143" s="814">
        <v>3</v>
      </c>
      <c r="O143" s="818">
        <v>1</v>
      </c>
      <c r="P143" s="817">
        <v>396</v>
      </c>
      <c r="Q143" s="819">
        <v>1</v>
      </c>
      <c r="R143" s="814">
        <v>3</v>
      </c>
      <c r="S143" s="819">
        <v>1</v>
      </c>
      <c r="T143" s="818">
        <v>1</v>
      </c>
      <c r="U143" s="820">
        <v>1</v>
      </c>
    </row>
    <row r="144" spans="1:21" ht="14.45" customHeight="1" x14ac:dyDescent="0.2">
      <c r="A144" s="813">
        <v>26</v>
      </c>
      <c r="B144" s="814" t="s">
        <v>1600</v>
      </c>
      <c r="C144" s="814" t="s">
        <v>1606</v>
      </c>
      <c r="D144" s="815" t="s">
        <v>2851</v>
      </c>
      <c r="E144" s="816" t="s">
        <v>1616</v>
      </c>
      <c r="F144" s="814" t="s">
        <v>1601</v>
      </c>
      <c r="G144" s="814" t="s">
        <v>1677</v>
      </c>
      <c r="H144" s="814" t="s">
        <v>329</v>
      </c>
      <c r="I144" s="814" t="s">
        <v>1678</v>
      </c>
      <c r="J144" s="814" t="s">
        <v>703</v>
      </c>
      <c r="K144" s="814" t="s">
        <v>1679</v>
      </c>
      <c r="L144" s="817">
        <v>132</v>
      </c>
      <c r="M144" s="817">
        <v>528</v>
      </c>
      <c r="N144" s="814">
        <v>4</v>
      </c>
      <c r="O144" s="818">
        <v>2</v>
      </c>
      <c r="P144" s="817">
        <v>528</v>
      </c>
      <c r="Q144" s="819">
        <v>1</v>
      </c>
      <c r="R144" s="814">
        <v>4</v>
      </c>
      <c r="S144" s="819">
        <v>1</v>
      </c>
      <c r="T144" s="818">
        <v>2</v>
      </c>
      <c r="U144" s="820">
        <v>1</v>
      </c>
    </row>
    <row r="145" spans="1:21" ht="14.45" customHeight="1" x14ac:dyDescent="0.2">
      <c r="A145" s="813">
        <v>26</v>
      </c>
      <c r="B145" s="814" t="s">
        <v>1600</v>
      </c>
      <c r="C145" s="814" t="s">
        <v>1606</v>
      </c>
      <c r="D145" s="815" t="s">
        <v>2851</v>
      </c>
      <c r="E145" s="816" t="s">
        <v>1616</v>
      </c>
      <c r="F145" s="814" t="s">
        <v>1601</v>
      </c>
      <c r="G145" s="814" t="s">
        <v>1950</v>
      </c>
      <c r="H145" s="814" t="s">
        <v>329</v>
      </c>
      <c r="I145" s="814" t="s">
        <v>1951</v>
      </c>
      <c r="J145" s="814" t="s">
        <v>1952</v>
      </c>
      <c r="K145" s="814" t="s">
        <v>1953</v>
      </c>
      <c r="L145" s="817">
        <v>1771.84</v>
      </c>
      <c r="M145" s="817">
        <v>1771.84</v>
      </c>
      <c r="N145" s="814">
        <v>1</v>
      </c>
      <c r="O145" s="818">
        <v>0.5</v>
      </c>
      <c r="P145" s="817"/>
      <c r="Q145" s="819">
        <v>0</v>
      </c>
      <c r="R145" s="814"/>
      <c r="S145" s="819">
        <v>0</v>
      </c>
      <c r="T145" s="818"/>
      <c r="U145" s="820">
        <v>0</v>
      </c>
    </row>
    <row r="146" spans="1:21" ht="14.45" customHeight="1" x14ac:dyDescent="0.2">
      <c r="A146" s="813">
        <v>26</v>
      </c>
      <c r="B146" s="814" t="s">
        <v>1600</v>
      </c>
      <c r="C146" s="814" t="s">
        <v>1606</v>
      </c>
      <c r="D146" s="815" t="s">
        <v>2851</v>
      </c>
      <c r="E146" s="816" t="s">
        <v>1616</v>
      </c>
      <c r="F146" s="814" t="s">
        <v>1601</v>
      </c>
      <c r="G146" s="814" t="s">
        <v>1680</v>
      </c>
      <c r="H146" s="814" t="s">
        <v>329</v>
      </c>
      <c r="I146" s="814" t="s">
        <v>1954</v>
      </c>
      <c r="J146" s="814" t="s">
        <v>1955</v>
      </c>
      <c r="K146" s="814" t="s">
        <v>1956</v>
      </c>
      <c r="L146" s="817">
        <v>29.39</v>
      </c>
      <c r="M146" s="817">
        <v>29.39</v>
      </c>
      <c r="N146" s="814">
        <v>1</v>
      </c>
      <c r="O146" s="818">
        <v>0.5</v>
      </c>
      <c r="P146" s="817">
        <v>29.39</v>
      </c>
      <c r="Q146" s="819">
        <v>1</v>
      </c>
      <c r="R146" s="814">
        <v>1</v>
      </c>
      <c r="S146" s="819">
        <v>1</v>
      </c>
      <c r="T146" s="818">
        <v>0.5</v>
      </c>
      <c r="U146" s="820">
        <v>1</v>
      </c>
    </row>
    <row r="147" spans="1:21" ht="14.45" customHeight="1" x14ac:dyDescent="0.2">
      <c r="A147" s="813">
        <v>26</v>
      </c>
      <c r="B147" s="814" t="s">
        <v>1600</v>
      </c>
      <c r="C147" s="814" t="s">
        <v>1606</v>
      </c>
      <c r="D147" s="815" t="s">
        <v>2851</v>
      </c>
      <c r="E147" s="816" t="s">
        <v>1616</v>
      </c>
      <c r="F147" s="814" t="s">
        <v>1601</v>
      </c>
      <c r="G147" s="814" t="s">
        <v>1680</v>
      </c>
      <c r="H147" s="814" t="s">
        <v>599</v>
      </c>
      <c r="I147" s="814" t="s">
        <v>1681</v>
      </c>
      <c r="J147" s="814" t="s">
        <v>1587</v>
      </c>
      <c r="K147" s="814" t="s">
        <v>1682</v>
      </c>
      <c r="L147" s="817">
        <v>58.77</v>
      </c>
      <c r="M147" s="817">
        <v>58.77</v>
      </c>
      <c r="N147" s="814">
        <v>1</v>
      </c>
      <c r="O147" s="818">
        <v>1</v>
      </c>
      <c r="P147" s="817">
        <v>58.77</v>
      </c>
      <c r="Q147" s="819">
        <v>1</v>
      </c>
      <c r="R147" s="814">
        <v>1</v>
      </c>
      <c r="S147" s="819">
        <v>1</v>
      </c>
      <c r="T147" s="818">
        <v>1</v>
      </c>
      <c r="U147" s="820">
        <v>1</v>
      </c>
    </row>
    <row r="148" spans="1:21" ht="14.45" customHeight="1" x14ac:dyDescent="0.2">
      <c r="A148" s="813">
        <v>26</v>
      </c>
      <c r="B148" s="814" t="s">
        <v>1600</v>
      </c>
      <c r="C148" s="814" t="s">
        <v>1606</v>
      </c>
      <c r="D148" s="815" t="s">
        <v>2851</v>
      </c>
      <c r="E148" s="816" t="s">
        <v>1616</v>
      </c>
      <c r="F148" s="814" t="s">
        <v>1601</v>
      </c>
      <c r="G148" s="814" t="s">
        <v>1680</v>
      </c>
      <c r="H148" s="814" t="s">
        <v>599</v>
      </c>
      <c r="I148" s="814" t="s">
        <v>1957</v>
      </c>
      <c r="J148" s="814" t="s">
        <v>1587</v>
      </c>
      <c r="K148" s="814" t="s">
        <v>1958</v>
      </c>
      <c r="L148" s="817">
        <v>19.59</v>
      </c>
      <c r="M148" s="817">
        <v>19.59</v>
      </c>
      <c r="N148" s="814">
        <v>1</v>
      </c>
      <c r="O148" s="818">
        <v>1</v>
      </c>
      <c r="P148" s="817">
        <v>19.59</v>
      </c>
      <c r="Q148" s="819">
        <v>1</v>
      </c>
      <c r="R148" s="814">
        <v>1</v>
      </c>
      <c r="S148" s="819">
        <v>1</v>
      </c>
      <c r="T148" s="818">
        <v>1</v>
      </c>
      <c r="U148" s="820">
        <v>1</v>
      </c>
    </row>
    <row r="149" spans="1:21" ht="14.45" customHeight="1" x14ac:dyDescent="0.2">
      <c r="A149" s="813">
        <v>26</v>
      </c>
      <c r="B149" s="814" t="s">
        <v>1600</v>
      </c>
      <c r="C149" s="814" t="s">
        <v>1606</v>
      </c>
      <c r="D149" s="815" t="s">
        <v>2851</v>
      </c>
      <c r="E149" s="816" t="s">
        <v>1616</v>
      </c>
      <c r="F149" s="814" t="s">
        <v>1601</v>
      </c>
      <c r="G149" s="814" t="s">
        <v>1689</v>
      </c>
      <c r="H149" s="814" t="s">
        <v>329</v>
      </c>
      <c r="I149" s="814" t="s">
        <v>1690</v>
      </c>
      <c r="J149" s="814" t="s">
        <v>1005</v>
      </c>
      <c r="K149" s="814" t="s">
        <v>1006</v>
      </c>
      <c r="L149" s="817">
        <v>147.85</v>
      </c>
      <c r="M149" s="817">
        <v>147.85</v>
      </c>
      <c r="N149" s="814">
        <v>1</v>
      </c>
      <c r="O149" s="818">
        <v>1</v>
      </c>
      <c r="P149" s="817">
        <v>147.85</v>
      </c>
      <c r="Q149" s="819">
        <v>1</v>
      </c>
      <c r="R149" s="814">
        <v>1</v>
      </c>
      <c r="S149" s="819">
        <v>1</v>
      </c>
      <c r="T149" s="818">
        <v>1</v>
      </c>
      <c r="U149" s="820">
        <v>1</v>
      </c>
    </row>
    <row r="150" spans="1:21" ht="14.45" customHeight="1" x14ac:dyDescent="0.2">
      <c r="A150" s="813">
        <v>26</v>
      </c>
      <c r="B150" s="814" t="s">
        <v>1600</v>
      </c>
      <c r="C150" s="814" t="s">
        <v>1606</v>
      </c>
      <c r="D150" s="815" t="s">
        <v>2851</v>
      </c>
      <c r="E150" s="816" t="s">
        <v>1616</v>
      </c>
      <c r="F150" s="814" t="s">
        <v>1601</v>
      </c>
      <c r="G150" s="814" t="s">
        <v>1691</v>
      </c>
      <c r="H150" s="814" t="s">
        <v>329</v>
      </c>
      <c r="I150" s="814" t="s">
        <v>1692</v>
      </c>
      <c r="J150" s="814" t="s">
        <v>1693</v>
      </c>
      <c r="K150" s="814" t="s">
        <v>1694</v>
      </c>
      <c r="L150" s="817">
        <v>52.87</v>
      </c>
      <c r="M150" s="817">
        <v>1744.7099999999996</v>
      </c>
      <c r="N150" s="814">
        <v>33</v>
      </c>
      <c r="O150" s="818">
        <v>19</v>
      </c>
      <c r="P150" s="817">
        <v>1216.0099999999995</v>
      </c>
      <c r="Q150" s="819">
        <v>0.69696969696969691</v>
      </c>
      <c r="R150" s="814">
        <v>23</v>
      </c>
      <c r="S150" s="819">
        <v>0.69696969696969702</v>
      </c>
      <c r="T150" s="818">
        <v>13.5</v>
      </c>
      <c r="U150" s="820">
        <v>0.71052631578947367</v>
      </c>
    </row>
    <row r="151" spans="1:21" ht="14.45" customHeight="1" x14ac:dyDescent="0.2">
      <c r="A151" s="813">
        <v>26</v>
      </c>
      <c r="B151" s="814" t="s">
        <v>1600</v>
      </c>
      <c r="C151" s="814" t="s">
        <v>1606</v>
      </c>
      <c r="D151" s="815" t="s">
        <v>2851</v>
      </c>
      <c r="E151" s="816" t="s">
        <v>1616</v>
      </c>
      <c r="F151" s="814" t="s">
        <v>1601</v>
      </c>
      <c r="G151" s="814" t="s">
        <v>1691</v>
      </c>
      <c r="H151" s="814" t="s">
        <v>329</v>
      </c>
      <c r="I151" s="814" t="s">
        <v>1959</v>
      </c>
      <c r="J151" s="814" t="s">
        <v>1693</v>
      </c>
      <c r="K151" s="814" t="s">
        <v>1694</v>
      </c>
      <c r="L151" s="817">
        <v>52.87</v>
      </c>
      <c r="M151" s="817">
        <v>158.60999999999999</v>
      </c>
      <c r="N151" s="814">
        <v>3</v>
      </c>
      <c r="O151" s="818">
        <v>2.5</v>
      </c>
      <c r="P151" s="817"/>
      <c r="Q151" s="819">
        <v>0</v>
      </c>
      <c r="R151" s="814"/>
      <c r="S151" s="819">
        <v>0</v>
      </c>
      <c r="T151" s="818"/>
      <c r="U151" s="820">
        <v>0</v>
      </c>
    </row>
    <row r="152" spans="1:21" ht="14.45" customHeight="1" x14ac:dyDescent="0.2">
      <c r="A152" s="813">
        <v>26</v>
      </c>
      <c r="B152" s="814" t="s">
        <v>1600</v>
      </c>
      <c r="C152" s="814" t="s">
        <v>1606</v>
      </c>
      <c r="D152" s="815" t="s">
        <v>2851</v>
      </c>
      <c r="E152" s="816" t="s">
        <v>1616</v>
      </c>
      <c r="F152" s="814" t="s">
        <v>1601</v>
      </c>
      <c r="G152" s="814" t="s">
        <v>1960</v>
      </c>
      <c r="H152" s="814" t="s">
        <v>329</v>
      </c>
      <c r="I152" s="814" t="s">
        <v>1961</v>
      </c>
      <c r="J152" s="814" t="s">
        <v>1962</v>
      </c>
      <c r="K152" s="814" t="s">
        <v>1963</v>
      </c>
      <c r="L152" s="817">
        <v>0</v>
      </c>
      <c r="M152" s="817">
        <v>0</v>
      </c>
      <c r="N152" s="814">
        <v>1</v>
      </c>
      <c r="O152" s="818">
        <v>0.5</v>
      </c>
      <c r="P152" s="817">
        <v>0</v>
      </c>
      <c r="Q152" s="819"/>
      <c r="R152" s="814">
        <v>1</v>
      </c>
      <c r="S152" s="819">
        <v>1</v>
      </c>
      <c r="T152" s="818">
        <v>0.5</v>
      </c>
      <c r="U152" s="820">
        <v>1</v>
      </c>
    </row>
    <row r="153" spans="1:21" ht="14.45" customHeight="1" x14ac:dyDescent="0.2">
      <c r="A153" s="813">
        <v>26</v>
      </c>
      <c r="B153" s="814" t="s">
        <v>1600</v>
      </c>
      <c r="C153" s="814" t="s">
        <v>1606</v>
      </c>
      <c r="D153" s="815" t="s">
        <v>2851</v>
      </c>
      <c r="E153" s="816" t="s">
        <v>1616</v>
      </c>
      <c r="F153" s="814" t="s">
        <v>1601</v>
      </c>
      <c r="G153" s="814" t="s">
        <v>1701</v>
      </c>
      <c r="H153" s="814" t="s">
        <v>329</v>
      </c>
      <c r="I153" s="814" t="s">
        <v>1702</v>
      </c>
      <c r="J153" s="814" t="s">
        <v>730</v>
      </c>
      <c r="K153" s="814" t="s">
        <v>1703</v>
      </c>
      <c r="L153" s="817">
        <v>91.11</v>
      </c>
      <c r="M153" s="817">
        <v>91.11</v>
      </c>
      <c r="N153" s="814">
        <v>1</v>
      </c>
      <c r="O153" s="818">
        <v>0.5</v>
      </c>
      <c r="P153" s="817">
        <v>91.11</v>
      </c>
      <c r="Q153" s="819">
        <v>1</v>
      </c>
      <c r="R153" s="814">
        <v>1</v>
      </c>
      <c r="S153" s="819">
        <v>1</v>
      </c>
      <c r="T153" s="818">
        <v>0.5</v>
      </c>
      <c r="U153" s="820">
        <v>1</v>
      </c>
    </row>
    <row r="154" spans="1:21" ht="14.45" customHeight="1" x14ac:dyDescent="0.2">
      <c r="A154" s="813">
        <v>26</v>
      </c>
      <c r="B154" s="814" t="s">
        <v>1600</v>
      </c>
      <c r="C154" s="814" t="s">
        <v>1606</v>
      </c>
      <c r="D154" s="815" t="s">
        <v>2851</v>
      </c>
      <c r="E154" s="816" t="s">
        <v>1616</v>
      </c>
      <c r="F154" s="814" t="s">
        <v>1601</v>
      </c>
      <c r="G154" s="814" t="s">
        <v>1704</v>
      </c>
      <c r="H154" s="814" t="s">
        <v>329</v>
      </c>
      <c r="I154" s="814" t="s">
        <v>1705</v>
      </c>
      <c r="J154" s="814" t="s">
        <v>1706</v>
      </c>
      <c r="K154" s="814" t="s">
        <v>1707</v>
      </c>
      <c r="L154" s="817">
        <v>29.13</v>
      </c>
      <c r="M154" s="817">
        <v>58.26</v>
      </c>
      <c r="N154" s="814">
        <v>2</v>
      </c>
      <c r="O154" s="818">
        <v>0.5</v>
      </c>
      <c r="P154" s="817">
        <v>58.26</v>
      </c>
      <c r="Q154" s="819">
        <v>1</v>
      </c>
      <c r="R154" s="814">
        <v>2</v>
      </c>
      <c r="S154" s="819">
        <v>1</v>
      </c>
      <c r="T154" s="818">
        <v>0.5</v>
      </c>
      <c r="U154" s="820">
        <v>1</v>
      </c>
    </row>
    <row r="155" spans="1:21" ht="14.45" customHeight="1" x14ac:dyDescent="0.2">
      <c r="A155" s="813">
        <v>26</v>
      </c>
      <c r="B155" s="814" t="s">
        <v>1600</v>
      </c>
      <c r="C155" s="814" t="s">
        <v>1606</v>
      </c>
      <c r="D155" s="815" t="s">
        <v>2851</v>
      </c>
      <c r="E155" s="816" t="s">
        <v>1616</v>
      </c>
      <c r="F155" s="814" t="s">
        <v>1601</v>
      </c>
      <c r="G155" s="814" t="s">
        <v>1704</v>
      </c>
      <c r="H155" s="814" t="s">
        <v>329</v>
      </c>
      <c r="I155" s="814" t="s">
        <v>1705</v>
      </c>
      <c r="J155" s="814" t="s">
        <v>1706</v>
      </c>
      <c r="K155" s="814" t="s">
        <v>1707</v>
      </c>
      <c r="L155" s="817">
        <v>24.68</v>
      </c>
      <c r="M155" s="817">
        <v>24.68</v>
      </c>
      <c r="N155" s="814">
        <v>1</v>
      </c>
      <c r="O155" s="818">
        <v>1</v>
      </c>
      <c r="P155" s="817">
        <v>24.68</v>
      </c>
      <c r="Q155" s="819">
        <v>1</v>
      </c>
      <c r="R155" s="814">
        <v>1</v>
      </c>
      <c r="S155" s="819">
        <v>1</v>
      </c>
      <c r="T155" s="818">
        <v>1</v>
      </c>
      <c r="U155" s="820">
        <v>1</v>
      </c>
    </row>
    <row r="156" spans="1:21" ht="14.45" customHeight="1" x14ac:dyDescent="0.2">
      <c r="A156" s="813">
        <v>26</v>
      </c>
      <c r="B156" s="814" t="s">
        <v>1600</v>
      </c>
      <c r="C156" s="814" t="s">
        <v>1606</v>
      </c>
      <c r="D156" s="815" t="s">
        <v>2851</v>
      </c>
      <c r="E156" s="816" t="s">
        <v>1616</v>
      </c>
      <c r="F156" s="814" t="s">
        <v>1601</v>
      </c>
      <c r="G156" s="814" t="s">
        <v>1964</v>
      </c>
      <c r="H156" s="814" t="s">
        <v>329</v>
      </c>
      <c r="I156" s="814" t="s">
        <v>1965</v>
      </c>
      <c r="J156" s="814" t="s">
        <v>1966</v>
      </c>
      <c r="K156" s="814" t="s">
        <v>1967</v>
      </c>
      <c r="L156" s="817">
        <v>93.49</v>
      </c>
      <c r="M156" s="817">
        <v>93.49</v>
      </c>
      <c r="N156" s="814">
        <v>1</v>
      </c>
      <c r="O156" s="818">
        <v>1</v>
      </c>
      <c r="P156" s="817">
        <v>93.49</v>
      </c>
      <c r="Q156" s="819">
        <v>1</v>
      </c>
      <c r="R156" s="814">
        <v>1</v>
      </c>
      <c r="S156" s="819">
        <v>1</v>
      </c>
      <c r="T156" s="818">
        <v>1</v>
      </c>
      <c r="U156" s="820">
        <v>1</v>
      </c>
    </row>
    <row r="157" spans="1:21" ht="14.45" customHeight="1" x14ac:dyDescent="0.2">
      <c r="A157" s="813">
        <v>26</v>
      </c>
      <c r="B157" s="814" t="s">
        <v>1600</v>
      </c>
      <c r="C157" s="814" t="s">
        <v>1606</v>
      </c>
      <c r="D157" s="815" t="s">
        <v>2851</v>
      </c>
      <c r="E157" s="816" t="s">
        <v>1616</v>
      </c>
      <c r="F157" s="814" t="s">
        <v>1601</v>
      </c>
      <c r="G157" s="814" t="s">
        <v>1964</v>
      </c>
      <c r="H157" s="814" t="s">
        <v>329</v>
      </c>
      <c r="I157" s="814" t="s">
        <v>1968</v>
      </c>
      <c r="J157" s="814" t="s">
        <v>1966</v>
      </c>
      <c r="K157" s="814" t="s">
        <v>1969</v>
      </c>
      <c r="L157" s="817">
        <v>93.49</v>
      </c>
      <c r="M157" s="817">
        <v>93.49</v>
      </c>
      <c r="N157" s="814">
        <v>1</v>
      </c>
      <c r="O157" s="818">
        <v>1</v>
      </c>
      <c r="P157" s="817">
        <v>93.49</v>
      </c>
      <c r="Q157" s="819">
        <v>1</v>
      </c>
      <c r="R157" s="814">
        <v>1</v>
      </c>
      <c r="S157" s="819">
        <v>1</v>
      </c>
      <c r="T157" s="818">
        <v>1</v>
      </c>
      <c r="U157" s="820">
        <v>1</v>
      </c>
    </row>
    <row r="158" spans="1:21" ht="14.45" customHeight="1" x14ac:dyDescent="0.2">
      <c r="A158" s="813">
        <v>26</v>
      </c>
      <c r="B158" s="814" t="s">
        <v>1600</v>
      </c>
      <c r="C158" s="814" t="s">
        <v>1606</v>
      </c>
      <c r="D158" s="815" t="s">
        <v>2851</v>
      </c>
      <c r="E158" s="816" t="s">
        <v>1616</v>
      </c>
      <c r="F158" s="814" t="s">
        <v>1601</v>
      </c>
      <c r="G158" s="814" t="s">
        <v>1708</v>
      </c>
      <c r="H158" s="814" t="s">
        <v>599</v>
      </c>
      <c r="I158" s="814" t="s">
        <v>1970</v>
      </c>
      <c r="J158" s="814" t="s">
        <v>1568</v>
      </c>
      <c r="K158" s="814" t="s">
        <v>1971</v>
      </c>
      <c r="L158" s="817">
        <v>245.9</v>
      </c>
      <c r="M158" s="817">
        <v>245.9</v>
      </c>
      <c r="N158" s="814">
        <v>1</v>
      </c>
      <c r="O158" s="818">
        <v>1</v>
      </c>
      <c r="P158" s="817"/>
      <c r="Q158" s="819">
        <v>0</v>
      </c>
      <c r="R158" s="814"/>
      <c r="S158" s="819">
        <v>0</v>
      </c>
      <c r="T158" s="818"/>
      <c r="U158" s="820">
        <v>0</v>
      </c>
    </row>
    <row r="159" spans="1:21" ht="14.45" customHeight="1" x14ac:dyDescent="0.2">
      <c r="A159" s="813">
        <v>26</v>
      </c>
      <c r="B159" s="814" t="s">
        <v>1600</v>
      </c>
      <c r="C159" s="814" t="s">
        <v>1606</v>
      </c>
      <c r="D159" s="815" t="s">
        <v>2851</v>
      </c>
      <c r="E159" s="816" t="s">
        <v>1616</v>
      </c>
      <c r="F159" s="814" t="s">
        <v>1601</v>
      </c>
      <c r="G159" s="814" t="s">
        <v>1972</v>
      </c>
      <c r="H159" s="814" t="s">
        <v>599</v>
      </c>
      <c r="I159" s="814" t="s">
        <v>1973</v>
      </c>
      <c r="J159" s="814" t="s">
        <v>1355</v>
      </c>
      <c r="K159" s="814" t="s">
        <v>1974</v>
      </c>
      <c r="L159" s="817">
        <v>42.51</v>
      </c>
      <c r="M159" s="817">
        <v>85.02</v>
      </c>
      <c r="N159" s="814">
        <v>2</v>
      </c>
      <c r="O159" s="818">
        <v>1</v>
      </c>
      <c r="P159" s="817">
        <v>42.51</v>
      </c>
      <c r="Q159" s="819">
        <v>0.5</v>
      </c>
      <c r="R159" s="814">
        <v>1</v>
      </c>
      <c r="S159" s="819">
        <v>0.5</v>
      </c>
      <c r="T159" s="818">
        <v>0.5</v>
      </c>
      <c r="U159" s="820">
        <v>0.5</v>
      </c>
    </row>
    <row r="160" spans="1:21" ht="14.45" customHeight="1" x14ac:dyDescent="0.2">
      <c r="A160" s="813">
        <v>26</v>
      </c>
      <c r="B160" s="814" t="s">
        <v>1600</v>
      </c>
      <c r="C160" s="814" t="s">
        <v>1606</v>
      </c>
      <c r="D160" s="815" t="s">
        <v>2851</v>
      </c>
      <c r="E160" s="816" t="s">
        <v>1616</v>
      </c>
      <c r="F160" s="814" t="s">
        <v>1601</v>
      </c>
      <c r="G160" s="814" t="s">
        <v>1975</v>
      </c>
      <c r="H160" s="814" t="s">
        <v>599</v>
      </c>
      <c r="I160" s="814" t="s">
        <v>1521</v>
      </c>
      <c r="J160" s="814" t="s">
        <v>1517</v>
      </c>
      <c r="K160" s="814" t="s">
        <v>1522</v>
      </c>
      <c r="L160" s="817">
        <v>339.47</v>
      </c>
      <c r="M160" s="817">
        <v>2036.8200000000002</v>
      </c>
      <c r="N160" s="814">
        <v>6</v>
      </c>
      <c r="O160" s="818">
        <v>5.5</v>
      </c>
      <c r="P160" s="817">
        <v>678.94</v>
      </c>
      <c r="Q160" s="819">
        <v>0.33333333333333331</v>
      </c>
      <c r="R160" s="814">
        <v>2</v>
      </c>
      <c r="S160" s="819">
        <v>0.33333333333333331</v>
      </c>
      <c r="T160" s="818">
        <v>2</v>
      </c>
      <c r="U160" s="820">
        <v>0.36363636363636365</v>
      </c>
    </row>
    <row r="161" spans="1:21" ht="14.45" customHeight="1" x14ac:dyDescent="0.2">
      <c r="A161" s="813">
        <v>26</v>
      </c>
      <c r="B161" s="814" t="s">
        <v>1600</v>
      </c>
      <c r="C161" s="814" t="s">
        <v>1606</v>
      </c>
      <c r="D161" s="815" t="s">
        <v>2851</v>
      </c>
      <c r="E161" s="816" t="s">
        <v>1616</v>
      </c>
      <c r="F161" s="814" t="s">
        <v>1601</v>
      </c>
      <c r="G161" s="814" t="s">
        <v>1976</v>
      </c>
      <c r="H161" s="814" t="s">
        <v>329</v>
      </c>
      <c r="I161" s="814" t="s">
        <v>1977</v>
      </c>
      <c r="J161" s="814" t="s">
        <v>1978</v>
      </c>
      <c r="K161" s="814" t="s">
        <v>1979</v>
      </c>
      <c r="L161" s="817">
        <v>0</v>
      </c>
      <c r="M161" s="817">
        <v>0</v>
      </c>
      <c r="N161" s="814">
        <v>1</v>
      </c>
      <c r="O161" s="818">
        <v>1</v>
      </c>
      <c r="P161" s="817">
        <v>0</v>
      </c>
      <c r="Q161" s="819"/>
      <c r="R161" s="814">
        <v>1</v>
      </c>
      <c r="S161" s="819">
        <v>1</v>
      </c>
      <c r="T161" s="818">
        <v>1</v>
      </c>
      <c r="U161" s="820">
        <v>1</v>
      </c>
    </row>
    <row r="162" spans="1:21" ht="14.45" customHeight="1" x14ac:dyDescent="0.2">
      <c r="A162" s="813">
        <v>26</v>
      </c>
      <c r="B162" s="814" t="s">
        <v>1600</v>
      </c>
      <c r="C162" s="814" t="s">
        <v>1606</v>
      </c>
      <c r="D162" s="815" t="s">
        <v>2851</v>
      </c>
      <c r="E162" s="816" t="s">
        <v>1616</v>
      </c>
      <c r="F162" s="814" t="s">
        <v>1601</v>
      </c>
      <c r="G162" s="814" t="s">
        <v>1717</v>
      </c>
      <c r="H162" s="814" t="s">
        <v>329</v>
      </c>
      <c r="I162" s="814" t="s">
        <v>1718</v>
      </c>
      <c r="J162" s="814" t="s">
        <v>1719</v>
      </c>
      <c r="K162" s="814" t="s">
        <v>1720</v>
      </c>
      <c r="L162" s="817">
        <v>0</v>
      </c>
      <c r="M162" s="817">
        <v>0</v>
      </c>
      <c r="N162" s="814">
        <v>3</v>
      </c>
      <c r="O162" s="818">
        <v>3</v>
      </c>
      <c r="P162" s="817">
        <v>0</v>
      </c>
      <c r="Q162" s="819"/>
      <c r="R162" s="814">
        <v>3</v>
      </c>
      <c r="S162" s="819">
        <v>1</v>
      </c>
      <c r="T162" s="818">
        <v>3</v>
      </c>
      <c r="U162" s="820">
        <v>1</v>
      </c>
    </row>
    <row r="163" spans="1:21" ht="14.45" customHeight="1" x14ac:dyDescent="0.2">
      <c r="A163" s="813">
        <v>26</v>
      </c>
      <c r="B163" s="814" t="s">
        <v>1600</v>
      </c>
      <c r="C163" s="814" t="s">
        <v>1606</v>
      </c>
      <c r="D163" s="815" t="s">
        <v>2851</v>
      </c>
      <c r="E163" s="816" t="s">
        <v>1616</v>
      </c>
      <c r="F163" s="814" t="s">
        <v>1601</v>
      </c>
      <c r="G163" s="814" t="s">
        <v>1980</v>
      </c>
      <c r="H163" s="814" t="s">
        <v>329</v>
      </c>
      <c r="I163" s="814" t="s">
        <v>1981</v>
      </c>
      <c r="J163" s="814" t="s">
        <v>882</v>
      </c>
      <c r="K163" s="814" t="s">
        <v>1982</v>
      </c>
      <c r="L163" s="817">
        <v>75.05</v>
      </c>
      <c r="M163" s="817">
        <v>75.05</v>
      </c>
      <c r="N163" s="814">
        <v>1</v>
      </c>
      <c r="O163" s="818">
        <v>0.5</v>
      </c>
      <c r="P163" s="817"/>
      <c r="Q163" s="819">
        <v>0</v>
      </c>
      <c r="R163" s="814"/>
      <c r="S163" s="819">
        <v>0</v>
      </c>
      <c r="T163" s="818"/>
      <c r="U163" s="820">
        <v>0</v>
      </c>
    </row>
    <row r="164" spans="1:21" ht="14.45" customHeight="1" x14ac:dyDescent="0.2">
      <c r="A164" s="813">
        <v>26</v>
      </c>
      <c r="B164" s="814" t="s">
        <v>1600</v>
      </c>
      <c r="C164" s="814" t="s">
        <v>1606</v>
      </c>
      <c r="D164" s="815" t="s">
        <v>2851</v>
      </c>
      <c r="E164" s="816" t="s">
        <v>1616</v>
      </c>
      <c r="F164" s="814" t="s">
        <v>1601</v>
      </c>
      <c r="G164" s="814" t="s">
        <v>1983</v>
      </c>
      <c r="H164" s="814" t="s">
        <v>329</v>
      </c>
      <c r="I164" s="814" t="s">
        <v>1984</v>
      </c>
      <c r="J164" s="814" t="s">
        <v>1985</v>
      </c>
      <c r="K164" s="814" t="s">
        <v>1986</v>
      </c>
      <c r="L164" s="817">
        <v>159.71</v>
      </c>
      <c r="M164" s="817">
        <v>1437.3899999999999</v>
      </c>
      <c r="N164" s="814">
        <v>9</v>
      </c>
      <c r="O164" s="818">
        <v>2</v>
      </c>
      <c r="P164" s="817">
        <v>958.26</v>
      </c>
      <c r="Q164" s="819">
        <v>0.66666666666666674</v>
      </c>
      <c r="R164" s="814">
        <v>6</v>
      </c>
      <c r="S164" s="819">
        <v>0.66666666666666663</v>
      </c>
      <c r="T164" s="818">
        <v>1</v>
      </c>
      <c r="U164" s="820">
        <v>0.5</v>
      </c>
    </row>
    <row r="165" spans="1:21" ht="14.45" customHeight="1" x14ac:dyDescent="0.2">
      <c r="A165" s="813">
        <v>26</v>
      </c>
      <c r="B165" s="814" t="s">
        <v>1600</v>
      </c>
      <c r="C165" s="814" t="s">
        <v>1606</v>
      </c>
      <c r="D165" s="815" t="s">
        <v>2851</v>
      </c>
      <c r="E165" s="816" t="s">
        <v>1616</v>
      </c>
      <c r="F165" s="814" t="s">
        <v>1601</v>
      </c>
      <c r="G165" s="814" t="s">
        <v>1987</v>
      </c>
      <c r="H165" s="814" t="s">
        <v>329</v>
      </c>
      <c r="I165" s="814" t="s">
        <v>1988</v>
      </c>
      <c r="J165" s="814" t="s">
        <v>1989</v>
      </c>
      <c r="K165" s="814" t="s">
        <v>1990</v>
      </c>
      <c r="L165" s="817">
        <v>0</v>
      </c>
      <c r="M165" s="817">
        <v>0</v>
      </c>
      <c r="N165" s="814">
        <v>1</v>
      </c>
      <c r="O165" s="818">
        <v>0.5</v>
      </c>
      <c r="P165" s="817"/>
      <c r="Q165" s="819"/>
      <c r="R165" s="814"/>
      <c r="S165" s="819">
        <v>0</v>
      </c>
      <c r="T165" s="818"/>
      <c r="U165" s="820">
        <v>0</v>
      </c>
    </row>
    <row r="166" spans="1:21" ht="14.45" customHeight="1" x14ac:dyDescent="0.2">
      <c r="A166" s="813">
        <v>26</v>
      </c>
      <c r="B166" s="814" t="s">
        <v>1600</v>
      </c>
      <c r="C166" s="814" t="s">
        <v>1606</v>
      </c>
      <c r="D166" s="815" t="s">
        <v>2851</v>
      </c>
      <c r="E166" s="816" t="s">
        <v>1616</v>
      </c>
      <c r="F166" s="814" t="s">
        <v>1601</v>
      </c>
      <c r="G166" s="814" t="s">
        <v>1730</v>
      </c>
      <c r="H166" s="814" t="s">
        <v>599</v>
      </c>
      <c r="I166" s="814" t="s">
        <v>1731</v>
      </c>
      <c r="J166" s="814" t="s">
        <v>1732</v>
      </c>
      <c r="K166" s="814" t="s">
        <v>1733</v>
      </c>
      <c r="L166" s="817">
        <v>773.45</v>
      </c>
      <c r="M166" s="817">
        <v>2320.3500000000004</v>
      </c>
      <c r="N166" s="814">
        <v>3</v>
      </c>
      <c r="O166" s="818">
        <v>1</v>
      </c>
      <c r="P166" s="817">
        <v>2320.3500000000004</v>
      </c>
      <c r="Q166" s="819">
        <v>1</v>
      </c>
      <c r="R166" s="814">
        <v>3</v>
      </c>
      <c r="S166" s="819">
        <v>1</v>
      </c>
      <c r="T166" s="818">
        <v>1</v>
      </c>
      <c r="U166" s="820">
        <v>1</v>
      </c>
    </row>
    <row r="167" spans="1:21" ht="14.45" customHeight="1" x14ac:dyDescent="0.2">
      <c r="A167" s="813">
        <v>26</v>
      </c>
      <c r="B167" s="814" t="s">
        <v>1600</v>
      </c>
      <c r="C167" s="814" t="s">
        <v>1606</v>
      </c>
      <c r="D167" s="815" t="s">
        <v>2851</v>
      </c>
      <c r="E167" s="816" t="s">
        <v>1616</v>
      </c>
      <c r="F167" s="814" t="s">
        <v>1601</v>
      </c>
      <c r="G167" s="814" t="s">
        <v>1991</v>
      </c>
      <c r="H167" s="814" t="s">
        <v>329</v>
      </c>
      <c r="I167" s="814" t="s">
        <v>1992</v>
      </c>
      <c r="J167" s="814" t="s">
        <v>1993</v>
      </c>
      <c r="K167" s="814" t="s">
        <v>1994</v>
      </c>
      <c r="L167" s="817">
        <v>8.7899999999999991</v>
      </c>
      <c r="M167" s="817">
        <v>8.7899999999999991</v>
      </c>
      <c r="N167" s="814">
        <v>1</v>
      </c>
      <c r="O167" s="818">
        <v>0.5</v>
      </c>
      <c r="P167" s="817"/>
      <c r="Q167" s="819">
        <v>0</v>
      </c>
      <c r="R167" s="814"/>
      <c r="S167" s="819">
        <v>0</v>
      </c>
      <c r="T167" s="818"/>
      <c r="U167" s="820">
        <v>0</v>
      </c>
    </row>
    <row r="168" spans="1:21" ht="14.45" customHeight="1" x14ac:dyDescent="0.2">
      <c r="A168" s="813">
        <v>26</v>
      </c>
      <c r="B168" s="814" t="s">
        <v>1600</v>
      </c>
      <c r="C168" s="814" t="s">
        <v>1606</v>
      </c>
      <c r="D168" s="815" t="s">
        <v>2851</v>
      </c>
      <c r="E168" s="816" t="s">
        <v>1616</v>
      </c>
      <c r="F168" s="814" t="s">
        <v>1601</v>
      </c>
      <c r="G168" s="814" t="s">
        <v>1995</v>
      </c>
      <c r="H168" s="814" t="s">
        <v>599</v>
      </c>
      <c r="I168" s="814" t="s">
        <v>1996</v>
      </c>
      <c r="J168" s="814" t="s">
        <v>1333</v>
      </c>
      <c r="K168" s="814" t="s">
        <v>1997</v>
      </c>
      <c r="L168" s="817">
        <v>93.43</v>
      </c>
      <c r="M168" s="817">
        <v>93.43</v>
      </c>
      <c r="N168" s="814">
        <v>1</v>
      </c>
      <c r="O168" s="818">
        <v>1</v>
      </c>
      <c r="P168" s="817">
        <v>93.43</v>
      </c>
      <c r="Q168" s="819">
        <v>1</v>
      </c>
      <c r="R168" s="814">
        <v>1</v>
      </c>
      <c r="S168" s="819">
        <v>1</v>
      </c>
      <c r="T168" s="818">
        <v>1</v>
      </c>
      <c r="U168" s="820">
        <v>1</v>
      </c>
    </row>
    <row r="169" spans="1:21" ht="14.45" customHeight="1" x14ac:dyDescent="0.2">
      <c r="A169" s="813">
        <v>26</v>
      </c>
      <c r="B169" s="814" t="s">
        <v>1600</v>
      </c>
      <c r="C169" s="814" t="s">
        <v>1606</v>
      </c>
      <c r="D169" s="815" t="s">
        <v>2851</v>
      </c>
      <c r="E169" s="816" t="s">
        <v>1616</v>
      </c>
      <c r="F169" s="814" t="s">
        <v>1601</v>
      </c>
      <c r="G169" s="814" t="s">
        <v>1995</v>
      </c>
      <c r="H169" s="814" t="s">
        <v>599</v>
      </c>
      <c r="I169" s="814" t="s">
        <v>1332</v>
      </c>
      <c r="J169" s="814" t="s">
        <v>1333</v>
      </c>
      <c r="K169" s="814" t="s">
        <v>1334</v>
      </c>
      <c r="L169" s="817">
        <v>186.87</v>
      </c>
      <c r="M169" s="817">
        <v>186.87</v>
      </c>
      <c r="N169" s="814">
        <v>1</v>
      </c>
      <c r="O169" s="818">
        <v>0.5</v>
      </c>
      <c r="P169" s="817">
        <v>186.87</v>
      </c>
      <c r="Q169" s="819">
        <v>1</v>
      </c>
      <c r="R169" s="814">
        <v>1</v>
      </c>
      <c r="S169" s="819">
        <v>1</v>
      </c>
      <c r="T169" s="818">
        <v>0.5</v>
      </c>
      <c r="U169" s="820">
        <v>1</v>
      </c>
    </row>
    <row r="170" spans="1:21" ht="14.45" customHeight="1" x14ac:dyDescent="0.2">
      <c r="A170" s="813">
        <v>26</v>
      </c>
      <c r="B170" s="814" t="s">
        <v>1600</v>
      </c>
      <c r="C170" s="814" t="s">
        <v>1606</v>
      </c>
      <c r="D170" s="815" t="s">
        <v>2851</v>
      </c>
      <c r="E170" s="816" t="s">
        <v>1616</v>
      </c>
      <c r="F170" s="814" t="s">
        <v>1601</v>
      </c>
      <c r="G170" s="814" t="s">
        <v>1998</v>
      </c>
      <c r="H170" s="814" t="s">
        <v>329</v>
      </c>
      <c r="I170" s="814" t="s">
        <v>1999</v>
      </c>
      <c r="J170" s="814" t="s">
        <v>2000</v>
      </c>
      <c r="K170" s="814" t="s">
        <v>2001</v>
      </c>
      <c r="L170" s="817">
        <v>31.65</v>
      </c>
      <c r="M170" s="817">
        <v>31.65</v>
      </c>
      <c r="N170" s="814">
        <v>1</v>
      </c>
      <c r="O170" s="818">
        <v>0.5</v>
      </c>
      <c r="P170" s="817"/>
      <c r="Q170" s="819">
        <v>0</v>
      </c>
      <c r="R170" s="814"/>
      <c r="S170" s="819">
        <v>0</v>
      </c>
      <c r="T170" s="818"/>
      <c r="U170" s="820">
        <v>0</v>
      </c>
    </row>
    <row r="171" spans="1:21" ht="14.45" customHeight="1" x14ac:dyDescent="0.2">
      <c r="A171" s="813">
        <v>26</v>
      </c>
      <c r="B171" s="814" t="s">
        <v>1600</v>
      </c>
      <c r="C171" s="814" t="s">
        <v>1606</v>
      </c>
      <c r="D171" s="815" t="s">
        <v>2851</v>
      </c>
      <c r="E171" s="816" t="s">
        <v>1616</v>
      </c>
      <c r="F171" s="814" t="s">
        <v>1601</v>
      </c>
      <c r="G171" s="814" t="s">
        <v>2002</v>
      </c>
      <c r="H171" s="814" t="s">
        <v>329</v>
      </c>
      <c r="I171" s="814" t="s">
        <v>1858</v>
      </c>
      <c r="J171" s="814" t="s">
        <v>2003</v>
      </c>
      <c r="K171" s="814" t="s">
        <v>750</v>
      </c>
      <c r="L171" s="817">
        <v>38.56</v>
      </c>
      <c r="M171" s="817">
        <v>38.56</v>
      </c>
      <c r="N171" s="814">
        <v>1</v>
      </c>
      <c r="O171" s="818">
        <v>1</v>
      </c>
      <c r="P171" s="817">
        <v>38.56</v>
      </c>
      <c r="Q171" s="819">
        <v>1</v>
      </c>
      <c r="R171" s="814">
        <v>1</v>
      </c>
      <c r="S171" s="819">
        <v>1</v>
      </c>
      <c r="T171" s="818">
        <v>1</v>
      </c>
      <c r="U171" s="820">
        <v>1</v>
      </c>
    </row>
    <row r="172" spans="1:21" ht="14.45" customHeight="1" x14ac:dyDescent="0.2">
      <c r="A172" s="813">
        <v>26</v>
      </c>
      <c r="B172" s="814" t="s">
        <v>1600</v>
      </c>
      <c r="C172" s="814" t="s">
        <v>1606</v>
      </c>
      <c r="D172" s="815" t="s">
        <v>2851</v>
      </c>
      <c r="E172" s="816" t="s">
        <v>1616</v>
      </c>
      <c r="F172" s="814" t="s">
        <v>1601</v>
      </c>
      <c r="G172" s="814" t="s">
        <v>1764</v>
      </c>
      <c r="H172" s="814" t="s">
        <v>599</v>
      </c>
      <c r="I172" s="814" t="s">
        <v>1765</v>
      </c>
      <c r="J172" s="814" t="s">
        <v>1766</v>
      </c>
      <c r="K172" s="814" t="s">
        <v>1767</v>
      </c>
      <c r="L172" s="817">
        <v>70.48</v>
      </c>
      <c r="M172" s="817">
        <v>140.96</v>
      </c>
      <c r="N172" s="814">
        <v>2</v>
      </c>
      <c r="O172" s="818">
        <v>1.5</v>
      </c>
      <c r="P172" s="817">
        <v>140.96</v>
      </c>
      <c r="Q172" s="819">
        <v>1</v>
      </c>
      <c r="R172" s="814">
        <v>2</v>
      </c>
      <c r="S172" s="819">
        <v>1</v>
      </c>
      <c r="T172" s="818">
        <v>1.5</v>
      </c>
      <c r="U172" s="820">
        <v>1</v>
      </c>
    </row>
    <row r="173" spans="1:21" ht="14.45" customHeight="1" x14ac:dyDescent="0.2">
      <c r="A173" s="813">
        <v>26</v>
      </c>
      <c r="B173" s="814" t="s">
        <v>1600</v>
      </c>
      <c r="C173" s="814" t="s">
        <v>1606</v>
      </c>
      <c r="D173" s="815" t="s">
        <v>2851</v>
      </c>
      <c r="E173" s="816" t="s">
        <v>1616</v>
      </c>
      <c r="F173" s="814" t="s">
        <v>1601</v>
      </c>
      <c r="G173" s="814" t="s">
        <v>1764</v>
      </c>
      <c r="H173" s="814" t="s">
        <v>599</v>
      </c>
      <c r="I173" s="814" t="s">
        <v>2004</v>
      </c>
      <c r="J173" s="814" t="s">
        <v>1766</v>
      </c>
      <c r="K173" s="814" t="s">
        <v>2005</v>
      </c>
      <c r="L173" s="817">
        <v>46.99</v>
      </c>
      <c r="M173" s="817">
        <v>46.99</v>
      </c>
      <c r="N173" s="814">
        <v>1</v>
      </c>
      <c r="O173" s="818">
        <v>1</v>
      </c>
      <c r="P173" s="817"/>
      <c r="Q173" s="819">
        <v>0</v>
      </c>
      <c r="R173" s="814"/>
      <c r="S173" s="819">
        <v>0</v>
      </c>
      <c r="T173" s="818"/>
      <c r="U173" s="820">
        <v>0</v>
      </c>
    </row>
    <row r="174" spans="1:21" ht="14.45" customHeight="1" x14ac:dyDescent="0.2">
      <c r="A174" s="813">
        <v>26</v>
      </c>
      <c r="B174" s="814" t="s">
        <v>1600</v>
      </c>
      <c r="C174" s="814" t="s">
        <v>1606</v>
      </c>
      <c r="D174" s="815" t="s">
        <v>2851</v>
      </c>
      <c r="E174" s="816" t="s">
        <v>1616</v>
      </c>
      <c r="F174" s="814" t="s">
        <v>1601</v>
      </c>
      <c r="G174" s="814" t="s">
        <v>2006</v>
      </c>
      <c r="H174" s="814" t="s">
        <v>329</v>
      </c>
      <c r="I174" s="814" t="s">
        <v>2007</v>
      </c>
      <c r="J174" s="814" t="s">
        <v>2008</v>
      </c>
      <c r="K174" s="814" t="s">
        <v>629</v>
      </c>
      <c r="L174" s="817">
        <v>137.88</v>
      </c>
      <c r="M174" s="817">
        <v>137.88</v>
      </c>
      <c r="N174" s="814">
        <v>1</v>
      </c>
      <c r="O174" s="818">
        <v>0.5</v>
      </c>
      <c r="P174" s="817">
        <v>137.88</v>
      </c>
      <c r="Q174" s="819">
        <v>1</v>
      </c>
      <c r="R174" s="814">
        <v>1</v>
      </c>
      <c r="S174" s="819">
        <v>1</v>
      </c>
      <c r="T174" s="818">
        <v>0.5</v>
      </c>
      <c r="U174" s="820">
        <v>1</v>
      </c>
    </row>
    <row r="175" spans="1:21" ht="14.45" customHeight="1" x14ac:dyDescent="0.2">
      <c r="A175" s="813">
        <v>26</v>
      </c>
      <c r="B175" s="814" t="s">
        <v>1600</v>
      </c>
      <c r="C175" s="814" t="s">
        <v>1606</v>
      </c>
      <c r="D175" s="815" t="s">
        <v>2851</v>
      </c>
      <c r="E175" s="816" t="s">
        <v>1616</v>
      </c>
      <c r="F175" s="814" t="s">
        <v>1601</v>
      </c>
      <c r="G175" s="814" t="s">
        <v>2009</v>
      </c>
      <c r="H175" s="814" t="s">
        <v>599</v>
      </c>
      <c r="I175" s="814" t="s">
        <v>2010</v>
      </c>
      <c r="J175" s="814" t="s">
        <v>2011</v>
      </c>
      <c r="K175" s="814" t="s">
        <v>2012</v>
      </c>
      <c r="L175" s="817">
        <v>219.18</v>
      </c>
      <c r="M175" s="817">
        <v>219.18</v>
      </c>
      <c r="N175" s="814">
        <v>1</v>
      </c>
      <c r="O175" s="818">
        <v>0.5</v>
      </c>
      <c r="P175" s="817"/>
      <c r="Q175" s="819">
        <v>0</v>
      </c>
      <c r="R175" s="814"/>
      <c r="S175" s="819">
        <v>0</v>
      </c>
      <c r="T175" s="818"/>
      <c r="U175" s="820">
        <v>0</v>
      </c>
    </row>
    <row r="176" spans="1:21" ht="14.45" customHeight="1" x14ac:dyDescent="0.2">
      <c r="A176" s="813">
        <v>26</v>
      </c>
      <c r="B176" s="814" t="s">
        <v>1600</v>
      </c>
      <c r="C176" s="814" t="s">
        <v>1606</v>
      </c>
      <c r="D176" s="815" t="s">
        <v>2851</v>
      </c>
      <c r="E176" s="816" t="s">
        <v>1616</v>
      </c>
      <c r="F176" s="814" t="s">
        <v>1601</v>
      </c>
      <c r="G176" s="814" t="s">
        <v>1770</v>
      </c>
      <c r="H176" s="814" t="s">
        <v>599</v>
      </c>
      <c r="I176" s="814" t="s">
        <v>2013</v>
      </c>
      <c r="J176" s="814" t="s">
        <v>663</v>
      </c>
      <c r="K176" s="814" t="s">
        <v>2014</v>
      </c>
      <c r="L176" s="817">
        <v>17.559999999999999</v>
      </c>
      <c r="M176" s="817">
        <v>17.559999999999999</v>
      </c>
      <c r="N176" s="814">
        <v>1</v>
      </c>
      <c r="O176" s="818">
        <v>0.5</v>
      </c>
      <c r="P176" s="817">
        <v>17.559999999999999</v>
      </c>
      <c r="Q176" s="819">
        <v>1</v>
      </c>
      <c r="R176" s="814">
        <v>1</v>
      </c>
      <c r="S176" s="819">
        <v>1</v>
      </c>
      <c r="T176" s="818">
        <v>0.5</v>
      </c>
      <c r="U176" s="820">
        <v>1</v>
      </c>
    </row>
    <row r="177" spans="1:21" ht="14.45" customHeight="1" x14ac:dyDescent="0.2">
      <c r="A177" s="813">
        <v>26</v>
      </c>
      <c r="B177" s="814" t="s">
        <v>1600</v>
      </c>
      <c r="C177" s="814" t="s">
        <v>1606</v>
      </c>
      <c r="D177" s="815" t="s">
        <v>2851</v>
      </c>
      <c r="E177" s="816" t="s">
        <v>1616</v>
      </c>
      <c r="F177" s="814" t="s">
        <v>1601</v>
      </c>
      <c r="G177" s="814" t="s">
        <v>2015</v>
      </c>
      <c r="H177" s="814" t="s">
        <v>329</v>
      </c>
      <c r="I177" s="814" t="s">
        <v>2016</v>
      </c>
      <c r="J177" s="814" t="s">
        <v>2017</v>
      </c>
      <c r="K177" s="814" t="s">
        <v>2018</v>
      </c>
      <c r="L177" s="817">
        <v>249.45</v>
      </c>
      <c r="M177" s="817">
        <v>249.45</v>
      </c>
      <c r="N177" s="814">
        <v>1</v>
      </c>
      <c r="O177" s="818">
        <v>0.5</v>
      </c>
      <c r="P177" s="817"/>
      <c r="Q177" s="819">
        <v>0</v>
      </c>
      <c r="R177" s="814"/>
      <c r="S177" s="819">
        <v>0</v>
      </c>
      <c r="T177" s="818"/>
      <c r="U177" s="820">
        <v>0</v>
      </c>
    </row>
    <row r="178" spans="1:21" ht="14.45" customHeight="1" x14ac:dyDescent="0.2">
      <c r="A178" s="813">
        <v>26</v>
      </c>
      <c r="B178" s="814" t="s">
        <v>1600</v>
      </c>
      <c r="C178" s="814" t="s">
        <v>1606</v>
      </c>
      <c r="D178" s="815" t="s">
        <v>2851</v>
      </c>
      <c r="E178" s="816" t="s">
        <v>1616</v>
      </c>
      <c r="F178" s="814" t="s">
        <v>1601</v>
      </c>
      <c r="G178" s="814" t="s">
        <v>2019</v>
      </c>
      <c r="H178" s="814" t="s">
        <v>329</v>
      </c>
      <c r="I178" s="814" t="s">
        <v>2020</v>
      </c>
      <c r="J178" s="814" t="s">
        <v>2021</v>
      </c>
      <c r="K178" s="814" t="s">
        <v>2022</v>
      </c>
      <c r="L178" s="817">
        <v>69.59</v>
      </c>
      <c r="M178" s="817">
        <v>69.59</v>
      </c>
      <c r="N178" s="814">
        <v>1</v>
      </c>
      <c r="O178" s="818">
        <v>1</v>
      </c>
      <c r="P178" s="817">
        <v>69.59</v>
      </c>
      <c r="Q178" s="819">
        <v>1</v>
      </c>
      <c r="R178" s="814">
        <v>1</v>
      </c>
      <c r="S178" s="819">
        <v>1</v>
      </c>
      <c r="T178" s="818">
        <v>1</v>
      </c>
      <c r="U178" s="820">
        <v>1</v>
      </c>
    </row>
    <row r="179" spans="1:21" ht="14.45" customHeight="1" x14ac:dyDescent="0.2">
      <c r="A179" s="813">
        <v>26</v>
      </c>
      <c r="B179" s="814" t="s">
        <v>1600</v>
      </c>
      <c r="C179" s="814" t="s">
        <v>1606</v>
      </c>
      <c r="D179" s="815" t="s">
        <v>2851</v>
      </c>
      <c r="E179" s="816" t="s">
        <v>1616</v>
      </c>
      <c r="F179" s="814" t="s">
        <v>1601</v>
      </c>
      <c r="G179" s="814" t="s">
        <v>1626</v>
      </c>
      <c r="H179" s="814" t="s">
        <v>599</v>
      </c>
      <c r="I179" s="814" t="s">
        <v>1329</v>
      </c>
      <c r="J179" s="814" t="s">
        <v>812</v>
      </c>
      <c r="K179" s="814" t="s">
        <v>1330</v>
      </c>
      <c r="L179" s="817">
        <v>736.33</v>
      </c>
      <c r="M179" s="817">
        <v>8835.9600000000009</v>
      </c>
      <c r="N179" s="814">
        <v>12</v>
      </c>
      <c r="O179" s="818">
        <v>7.5</v>
      </c>
      <c r="P179" s="817">
        <v>7363.3</v>
      </c>
      <c r="Q179" s="819">
        <v>0.83333333333333326</v>
      </c>
      <c r="R179" s="814">
        <v>10</v>
      </c>
      <c r="S179" s="819">
        <v>0.83333333333333337</v>
      </c>
      <c r="T179" s="818">
        <v>7</v>
      </c>
      <c r="U179" s="820">
        <v>0.93333333333333335</v>
      </c>
    </row>
    <row r="180" spans="1:21" ht="14.45" customHeight="1" x14ac:dyDescent="0.2">
      <c r="A180" s="813">
        <v>26</v>
      </c>
      <c r="B180" s="814" t="s">
        <v>1600</v>
      </c>
      <c r="C180" s="814" t="s">
        <v>1606</v>
      </c>
      <c r="D180" s="815" t="s">
        <v>2851</v>
      </c>
      <c r="E180" s="816" t="s">
        <v>1616</v>
      </c>
      <c r="F180" s="814" t="s">
        <v>1601</v>
      </c>
      <c r="G180" s="814" t="s">
        <v>1626</v>
      </c>
      <c r="H180" s="814" t="s">
        <v>599</v>
      </c>
      <c r="I180" s="814" t="s">
        <v>2023</v>
      </c>
      <c r="J180" s="814" t="s">
        <v>812</v>
      </c>
      <c r="K180" s="814" t="s">
        <v>2024</v>
      </c>
      <c r="L180" s="817">
        <v>923.74</v>
      </c>
      <c r="M180" s="817">
        <v>2771.2200000000003</v>
      </c>
      <c r="N180" s="814">
        <v>3</v>
      </c>
      <c r="O180" s="818">
        <v>2</v>
      </c>
      <c r="P180" s="817">
        <v>2771.2200000000003</v>
      </c>
      <c r="Q180" s="819">
        <v>1</v>
      </c>
      <c r="R180" s="814">
        <v>3</v>
      </c>
      <c r="S180" s="819">
        <v>1</v>
      </c>
      <c r="T180" s="818">
        <v>2</v>
      </c>
      <c r="U180" s="820">
        <v>1</v>
      </c>
    </row>
    <row r="181" spans="1:21" ht="14.45" customHeight="1" x14ac:dyDescent="0.2">
      <c r="A181" s="813">
        <v>26</v>
      </c>
      <c r="B181" s="814" t="s">
        <v>1600</v>
      </c>
      <c r="C181" s="814" t="s">
        <v>1606</v>
      </c>
      <c r="D181" s="815" t="s">
        <v>2851</v>
      </c>
      <c r="E181" s="816" t="s">
        <v>1616</v>
      </c>
      <c r="F181" s="814" t="s">
        <v>1601</v>
      </c>
      <c r="G181" s="814" t="s">
        <v>1626</v>
      </c>
      <c r="H181" s="814" t="s">
        <v>329</v>
      </c>
      <c r="I181" s="814" t="s">
        <v>2025</v>
      </c>
      <c r="J181" s="814" t="s">
        <v>812</v>
      </c>
      <c r="K181" s="814" t="s">
        <v>2026</v>
      </c>
      <c r="L181" s="817">
        <v>147.26</v>
      </c>
      <c r="M181" s="817">
        <v>147.26</v>
      </c>
      <c r="N181" s="814">
        <v>1</v>
      </c>
      <c r="O181" s="818">
        <v>1</v>
      </c>
      <c r="P181" s="817">
        <v>147.26</v>
      </c>
      <c r="Q181" s="819">
        <v>1</v>
      </c>
      <c r="R181" s="814">
        <v>1</v>
      </c>
      <c r="S181" s="819">
        <v>1</v>
      </c>
      <c r="T181" s="818">
        <v>1</v>
      </c>
      <c r="U181" s="820">
        <v>1</v>
      </c>
    </row>
    <row r="182" spans="1:21" ht="14.45" customHeight="1" x14ac:dyDescent="0.2">
      <c r="A182" s="813">
        <v>26</v>
      </c>
      <c r="B182" s="814" t="s">
        <v>1600</v>
      </c>
      <c r="C182" s="814" t="s">
        <v>1606</v>
      </c>
      <c r="D182" s="815" t="s">
        <v>2851</v>
      </c>
      <c r="E182" s="816" t="s">
        <v>1616</v>
      </c>
      <c r="F182" s="814" t="s">
        <v>1601</v>
      </c>
      <c r="G182" s="814" t="s">
        <v>2027</v>
      </c>
      <c r="H182" s="814" t="s">
        <v>329</v>
      </c>
      <c r="I182" s="814" t="s">
        <v>2028</v>
      </c>
      <c r="J182" s="814" t="s">
        <v>2029</v>
      </c>
      <c r="K182" s="814" t="s">
        <v>1700</v>
      </c>
      <c r="L182" s="817">
        <v>57.28</v>
      </c>
      <c r="M182" s="817">
        <v>57.28</v>
      </c>
      <c r="N182" s="814">
        <v>1</v>
      </c>
      <c r="O182" s="818">
        <v>1</v>
      </c>
      <c r="P182" s="817">
        <v>57.28</v>
      </c>
      <c r="Q182" s="819">
        <v>1</v>
      </c>
      <c r="R182" s="814">
        <v>1</v>
      </c>
      <c r="S182" s="819">
        <v>1</v>
      </c>
      <c r="T182" s="818">
        <v>1</v>
      </c>
      <c r="U182" s="820">
        <v>1</v>
      </c>
    </row>
    <row r="183" spans="1:21" ht="14.45" customHeight="1" x14ac:dyDescent="0.2">
      <c r="A183" s="813">
        <v>26</v>
      </c>
      <c r="B183" s="814" t="s">
        <v>1600</v>
      </c>
      <c r="C183" s="814" t="s">
        <v>1606</v>
      </c>
      <c r="D183" s="815" t="s">
        <v>2851</v>
      </c>
      <c r="E183" s="816" t="s">
        <v>1616</v>
      </c>
      <c r="F183" s="814" t="s">
        <v>1601</v>
      </c>
      <c r="G183" s="814" t="s">
        <v>1783</v>
      </c>
      <c r="H183" s="814" t="s">
        <v>329</v>
      </c>
      <c r="I183" s="814" t="s">
        <v>2030</v>
      </c>
      <c r="J183" s="814" t="s">
        <v>648</v>
      </c>
      <c r="K183" s="814" t="s">
        <v>2031</v>
      </c>
      <c r="L183" s="817">
        <v>17.62</v>
      </c>
      <c r="M183" s="817">
        <v>176.20000000000002</v>
      </c>
      <c r="N183" s="814">
        <v>10</v>
      </c>
      <c r="O183" s="818">
        <v>10</v>
      </c>
      <c r="P183" s="817">
        <v>70.48</v>
      </c>
      <c r="Q183" s="819">
        <v>0.39999999999999997</v>
      </c>
      <c r="R183" s="814">
        <v>4</v>
      </c>
      <c r="S183" s="819">
        <v>0.4</v>
      </c>
      <c r="T183" s="818">
        <v>4</v>
      </c>
      <c r="U183" s="820">
        <v>0.4</v>
      </c>
    </row>
    <row r="184" spans="1:21" ht="14.45" customHeight="1" x14ac:dyDescent="0.2">
      <c r="A184" s="813">
        <v>26</v>
      </c>
      <c r="B184" s="814" t="s">
        <v>1600</v>
      </c>
      <c r="C184" s="814" t="s">
        <v>1606</v>
      </c>
      <c r="D184" s="815" t="s">
        <v>2851</v>
      </c>
      <c r="E184" s="816" t="s">
        <v>1616</v>
      </c>
      <c r="F184" s="814" t="s">
        <v>1601</v>
      </c>
      <c r="G184" s="814" t="s">
        <v>1783</v>
      </c>
      <c r="H184" s="814" t="s">
        <v>329</v>
      </c>
      <c r="I184" s="814" t="s">
        <v>1784</v>
      </c>
      <c r="J184" s="814" t="s">
        <v>648</v>
      </c>
      <c r="K184" s="814" t="s">
        <v>1785</v>
      </c>
      <c r="L184" s="817">
        <v>35.25</v>
      </c>
      <c r="M184" s="817">
        <v>1022.25</v>
      </c>
      <c r="N184" s="814">
        <v>29</v>
      </c>
      <c r="O184" s="818">
        <v>27</v>
      </c>
      <c r="P184" s="817">
        <v>669.75</v>
      </c>
      <c r="Q184" s="819">
        <v>0.65517241379310343</v>
      </c>
      <c r="R184" s="814">
        <v>19</v>
      </c>
      <c r="S184" s="819">
        <v>0.65517241379310343</v>
      </c>
      <c r="T184" s="818">
        <v>18</v>
      </c>
      <c r="U184" s="820">
        <v>0.66666666666666663</v>
      </c>
    </row>
    <row r="185" spans="1:21" ht="14.45" customHeight="1" x14ac:dyDescent="0.2">
      <c r="A185" s="813">
        <v>26</v>
      </c>
      <c r="B185" s="814" t="s">
        <v>1600</v>
      </c>
      <c r="C185" s="814" t="s">
        <v>1606</v>
      </c>
      <c r="D185" s="815" t="s">
        <v>2851</v>
      </c>
      <c r="E185" s="816" t="s">
        <v>1616</v>
      </c>
      <c r="F185" s="814" t="s">
        <v>1601</v>
      </c>
      <c r="G185" s="814" t="s">
        <v>1783</v>
      </c>
      <c r="H185" s="814" t="s">
        <v>329</v>
      </c>
      <c r="I185" s="814" t="s">
        <v>1786</v>
      </c>
      <c r="J185" s="814" t="s">
        <v>648</v>
      </c>
      <c r="K185" s="814" t="s">
        <v>1787</v>
      </c>
      <c r="L185" s="817">
        <v>35.25</v>
      </c>
      <c r="M185" s="817">
        <v>35.25</v>
      </c>
      <c r="N185" s="814">
        <v>1</v>
      </c>
      <c r="O185" s="818">
        <v>1</v>
      </c>
      <c r="P185" s="817"/>
      <c r="Q185" s="819">
        <v>0</v>
      </c>
      <c r="R185" s="814"/>
      <c r="S185" s="819">
        <v>0</v>
      </c>
      <c r="T185" s="818"/>
      <c r="U185" s="820">
        <v>0</v>
      </c>
    </row>
    <row r="186" spans="1:21" ht="14.45" customHeight="1" x14ac:dyDescent="0.2">
      <c r="A186" s="813">
        <v>26</v>
      </c>
      <c r="B186" s="814" t="s">
        <v>1600</v>
      </c>
      <c r="C186" s="814" t="s">
        <v>1606</v>
      </c>
      <c r="D186" s="815" t="s">
        <v>2851</v>
      </c>
      <c r="E186" s="816" t="s">
        <v>1616</v>
      </c>
      <c r="F186" s="814" t="s">
        <v>1601</v>
      </c>
      <c r="G186" s="814" t="s">
        <v>1783</v>
      </c>
      <c r="H186" s="814" t="s">
        <v>329</v>
      </c>
      <c r="I186" s="814" t="s">
        <v>1788</v>
      </c>
      <c r="J186" s="814" t="s">
        <v>1789</v>
      </c>
      <c r="K186" s="814" t="s">
        <v>1790</v>
      </c>
      <c r="L186" s="817">
        <v>35.25</v>
      </c>
      <c r="M186" s="817">
        <v>176.25</v>
      </c>
      <c r="N186" s="814">
        <v>5</v>
      </c>
      <c r="O186" s="818">
        <v>5</v>
      </c>
      <c r="P186" s="817">
        <v>70.5</v>
      </c>
      <c r="Q186" s="819">
        <v>0.4</v>
      </c>
      <c r="R186" s="814">
        <v>2</v>
      </c>
      <c r="S186" s="819">
        <v>0.4</v>
      </c>
      <c r="T186" s="818">
        <v>2</v>
      </c>
      <c r="U186" s="820">
        <v>0.4</v>
      </c>
    </row>
    <row r="187" spans="1:21" ht="14.45" customHeight="1" x14ac:dyDescent="0.2">
      <c r="A187" s="813">
        <v>26</v>
      </c>
      <c r="B187" s="814" t="s">
        <v>1600</v>
      </c>
      <c r="C187" s="814" t="s">
        <v>1606</v>
      </c>
      <c r="D187" s="815" t="s">
        <v>2851</v>
      </c>
      <c r="E187" s="816" t="s">
        <v>1616</v>
      </c>
      <c r="F187" s="814" t="s">
        <v>1601</v>
      </c>
      <c r="G187" s="814" t="s">
        <v>1783</v>
      </c>
      <c r="H187" s="814" t="s">
        <v>329</v>
      </c>
      <c r="I187" s="814" t="s">
        <v>1791</v>
      </c>
      <c r="J187" s="814" t="s">
        <v>648</v>
      </c>
      <c r="K187" s="814" t="s">
        <v>1790</v>
      </c>
      <c r="L187" s="817">
        <v>35.25</v>
      </c>
      <c r="M187" s="817">
        <v>35.25</v>
      </c>
      <c r="N187" s="814">
        <v>1</v>
      </c>
      <c r="O187" s="818">
        <v>1</v>
      </c>
      <c r="P187" s="817">
        <v>35.25</v>
      </c>
      <c r="Q187" s="819">
        <v>1</v>
      </c>
      <c r="R187" s="814">
        <v>1</v>
      </c>
      <c r="S187" s="819">
        <v>1</v>
      </c>
      <c r="T187" s="818">
        <v>1</v>
      </c>
      <c r="U187" s="820">
        <v>1</v>
      </c>
    </row>
    <row r="188" spans="1:21" ht="14.45" customHeight="1" x14ac:dyDescent="0.2">
      <c r="A188" s="813">
        <v>26</v>
      </c>
      <c r="B188" s="814" t="s">
        <v>1600</v>
      </c>
      <c r="C188" s="814" t="s">
        <v>1606</v>
      </c>
      <c r="D188" s="815" t="s">
        <v>2851</v>
      </c>
      <c r="E188" s="816" t="s">
        <v>1616</v>
      </c>
      <c r="F188" s="814" t="s">
        <v>1601</v>
      </c>
      <c r="G188" s="814" t="s">
        <v>1783</v>
      </c>
      <c r="H188" s="814" t="s">
        <v>329</v>
      </c>
      <c r="I188" s="814" t="s">
        <v>2032</v>
      </c>
      <c r="J188" s="814" t="s">
        <v>648</v>
      </c>
      <c r="K188" s="814" t="s">
        <v>2033</v>
      </c>
      <c r="L188" s="817">
        <v>17.62</v>
      </c>
      <c r="M188" s="817">
        <v>17.62</v>
      </c>
      <c r="N188" s="814">
        <v>1</v>
      </c>
      <c r="O188" s="818">
        <v>1</v>
      </c>
      <c r="P188" s="817">
        <v>17.62</v>
      </c>
      <c r="Q188" s="819">
        <v>1</v>
      </c>
      <c r="R188" s="814">
        <v>1</v>
      </c>
      <c r="S188" s="819">
        <v>1</v>
      </c>
      <c r="T188" s="818">
        <v>1</v>
      </c>
      <c r="U188" s="820">
        <v>1</v>
      </c>
    </row>
    <row r="189" spans="1:21" ht="14.45" customHeight="1" x14ac:dyDescent="0.2">
      <c r="A189" s="813">
        <v>26</v>
      </c>
      <c r="B189" s="814" t="s">
        <v>1600</v>
      </c>
      <c r="C189" s="814" t="s">
        <v>1606</v>
      </c>
      <c r="D189" s="815" t="s">
        <v>2851</v>
      </c>
      <c r="E189" s="816" t="s">
        <v>1616</v>
      </c>
      <c r="F189" s="814" t="s">
        <v>1601</v>
      </c>
      <c r="G189" s="814" t="s">
        <v>1796</v>
      </c>
      <c r="H189" s="814" t="s">
        <v>599</v>
      </c>
      <c r="I189" s="814" t="s">
        <v>1293</v>
      </c>
      <c r="J189" s="814" t="s">
        <v>1291</v>
      </c>
      <c r="K189" s="814" t="s">
        <v>1294</v>
      </c>
      <c r="L189" s="817">
        <v>102.93</v>
      </c>
      <c r="M189" s="817">
        <v>102.93</v>
      </c>
      <c r="N189" s="814">
        <v>1</v>
      </c>
      <c r="O189" s="818">
        <v>1</v>
      </c>
      <c r="P189" s="817"/>
      <c r="Q189" s="819">
        <v>0</v>
      </c>
      <c r="R189" s="814"/>
      <c r="S189" s="819">
        <v>0</v>
      </c>
      <c r="T189" s="818"/>
      <c r="U189" s="820">
        <v>0</v>
      </c>
    </row>
    <row r="190" spans="1:21" ht="14.45" customHeight="1" x14ac:dyDescent="0.2">
      <c r="A190" s="813">
        <v>26</v>
      </c>
      <c r="B190" s="814" t="s">
        <v>1600</v>
      </c>
      <c r="C190" s="814" t="s">
        <v>1606</v>
      </c>
      <c r="D190" s="815" t="s">
        <v>2851</v>
      </c>
      <c r="E190" s="816" t="s">
        <v>1616</v>
      </c>
      <c r="F190" s="814" t="s">
        <v>1601</v>
      </c>
      <c r="G190" s="814" t="s">
        <v>1796</v>
      </c>
      <c r="H190" s="814" t="s">
        <v>599</v>
      </c>
      <c r="I190" s="814" t="s">
        <v>1293</v>
      </c>
      <c r="J190" s="814" t="s">
        <v>1291</v>
      </c>
      <c r="K190" s="814" t="s">
        <v>1294</v>
      </c>
      <c r="L190" s="817">
        <v>48.89</v>
      </c>
      <c r="M190" s="817">
        <v>293.34000000000003</v>
      </c>
      <c r="N190" s="814">
        <v>6</v>
      </c>
      <c r="O190" s="818">
        <v>4.5</v>
      </c>
      <c r="P190" s="817">
        <v>195.56</v>
      </c>
      <c r="Q190" s="819">
        <v>0.66666666666666663</v>
      </c>
      <c r="R190" s="814">
        <v>4</v>
      </c>
      <c r="S190" s="819">
        <v>0.66666666666666663</v>
      </c>
      <c r="T190" s="818">
        <v>3</v>
      </c>
      <c r="U190" s="820">
        <v>0.66666666666666663</v>
      </c>
    </row>
    <row r="191" spans="1:21" ht="14.45" customHeight="1" x14ac:dyDescent="0.2">
      <c r="A191" s="813">
        <v>26</v>
      </c>
      <c r="B191" s="814" t="s">
        <v>1600</v>
      </c>
      <c r="C191" s="814" t="s">
        <v>1606</v>
      </c>
      <c r="D191" s="815" t="s">
        <v>2851</v>
      </c>
      <c r="E191" s="816" t="s">
        <v>1616</v>
      </c>
      <c r="F191" s="814" t="s">
        <v>1601</v>
      </c>
      <c r="G191" s="814" t="s">
        <v>1796</v>
      </c>
      <c r="H191" s="814" t="s">
        <v>599</v>
      </c>
      <c r="I191" s="814" t="s">
        <v>1797</v>
      </c>
      <c r="J191" s="814" t="s">
        <v>1291</v>
      </c>
      <c r="K191" s="814" t="s">
        <v>1798</v>
      </c>
      <c r="L191" s="817">
        <v>28.81</v>
      </c>
      <c r="M191" s="817">
        <v>172.85999999999999</v>
      </c>
      <c r="N191" s="814">
        <v>6</v>
      </c>
      <c r="O191" s="818">
        <v>6</v>
      </c>
      <c r="P191" s="817">
        <v>144.04999999999998</v>
      </c>
      <c r="Q191" s="819">
        <v>0.83333333333333326</v>
      </c>
      <c r="R191" s="814">
        <v>5</v>
      </c>
      <c r="S191" s="819">
        <v>0.83333333333333337</v>
      </c>
      <c r="T191" s="818">
        <v>5</v>
      </c>
      <c r="U191" s="820">
        <v>0.83333333333333337</v>
      </c>
    </row>
    <row r="192" spans="1:21" ht="14.45" customHeight="1" x14ac:dyDescent="0.2">
      <c r="A192" s="813">
        <v>26</v>
      </c>
      <c r="B192" s="814" t="s">
        <v>1600</v>
      </c>
      <c r="C192" s="814" t="s">
        <v>1606</v>
      </c>
      <c r="D192" s="815" t="s">
        <v>2851</v>
      </c>
      <c r="E192" s="816" t="s">
        <v>1616</v>
      </c>
      <c r="F192" s="814" t="s">
        <v>1601</v>
      </c>
      <c r="G192" s="814" t="s">
        <v>1796</v>
      </c>
      <c r="H192" s="814" t="s">
        <v>599</v>
      </c>
      <c r="I192" s="814" t="s">
        <v>1797</v>
      </c>
      <c r="J192" s="814" t="s">
        <v>1291</v>
      </c>
      <c r="K192" s="814" t="s">
        <v>1798</v>
      </c>
      <c r="L192" s="817">
        <v>13.68</v>
      </c>
      <c r="M192" s="817">
        <v>328.32000000000011</v>
      </c>
      <c r="N192" s="814">
        <v>24</v>
      </c>
      <c r="O192" s="818">
        <v>14</v>
      </c>
      <c r="P192" s="817">
        <v>205.20000000000007</v>
      </c>
      <c r="Q192" s="819">
        <v>0.625</v>
      </c>
      <c r="R192" s="814">
        <v>15</v>
      </c>
      <c r="S192" s="819">
        <v>0.625</v>
      </c>
      <c r="T192" s="818">
        <v>8</v>
      </c>
      <c r="U192" s="820">
        <v>0.5714285714285714</v>
      </c>
    </row>
    <row r="193" spans="1:21" ht="14.45" customHeight="1" x14ac:dyDescent="0.2">
      <c r="A193" s="813">
        <v>26</v>
      </c>
      <c r="B193" s="814" t="s">
        <v>1600</v>
      </c>
      <c r="C193" s="814" t="s">
        <v>1606</v>
      </c>
      <c r="D193" s="815" t="s">
        <v>2851</v>
      </c>
      <c r="E193" s="816" t="s">
        <v>1616</v>
      </c>
      <c r="F193" s="814" t="s">
        <v>1601</v>
      </c>
      <c r="G193" s="814" t="s">
        <v>2034</v>
      </c>
      <c r="H193" s="814" t="s">
        <v>599</v>
      </c>
      <c r="I193" s="814" t="s">
        <v>2035</v>
      </c>
      <c r="J193" s="814" t="s">
        <v>1031</v>
      </c>
      <c r="K193" s="814" t="s">
        <v>676</v>
      </c>
      <c r="L193" s="817">
        <v>34.47</v>
      </c>
      <c r="M193" s="817">
        <v>34.47</v>
      </c>
      <c r="N193" s="814">
        <v>1</v>
      </c>
      <c r="O193" s="818">
        <v>0.5</v>
      </c>
      <c r="P193" s="817"/>
      <c r="Q193" s="819">
        <v>0</v>
      </c>
      <c r="R193" s="814"/>
      <c r="S193" s="819">
        <v>0</v>
      </c>
      <c r="T193" s="818"/>
      <c r="U193" s="820">
        <v>0</v>
      </c>
    </row>
    <row r="194" spans="1:21" ht="14.45" customHeight="1" x14ac:dyDescent="0.2">
      <c r="A194" s="813">
        <v>26</v>
      </c>
      <c r="B194" s="814" t="s">
        <v>1600</v>
      </c>
      <c r="C194" s="814" t="s">
        <v>1606</v>
      </c>
      <c r="D194" s="815" t="s">
        <v>2851</v>
      </c>
      <c r="E194" s="816" t="s">
        <v>1616</v>
      </c>
      <c r="F194" s="814" t="s">
        <v>1601</v>
      </c>
      <c r="G194" s="814" t="s">
        <v>2036</v>
      </c>
      <c r="H194" s="814" t="s">
        <v>599</v>
      </c>
      <c r="I194" s="814" t="s">
        <v>1528</v>
      </c>
      <c r="J194" s="814" t="s">
        <v>1025</v>
      </c>
      <c r="K194" s="814" t="s">
        <v>1026</v>
      </c>
      <c r="L194" s="817">
        <v>1286.6199999999999</v>
      </c>
      <c r="M194" s="817">
        <v>3859.8599999999997</v>
      </c>
      <c r="N194" s="814">
        <v>3</v>
      </c>
      <c r="O194" s="818">
        <v>2</v>
      </c>
      <c r="P194" s="817">
        <v>2573.2399999999998</v>
      </c>
      <c r="Q194" s="819">
        <v>0.66666666666666663</v>
      </c>
      <c r="R194" s="814">
        <v>2</v>
      </c>
      <c r="S194" s="819">
        <v>0.66666666666666663</v>
      </c>
      <c r="T194" s="818">
        <v>1</v>
      </c>
      <c r="U194" s="820">
        <v>0.5</v>
      </c>
    </row>
    <row r="195" spans="1:21" ht="14.45" customHeight="1" x14ac:dyDescent="0.2">
      <c r="A195" s="813">
        <v>26</v>
      </c>
      <c r="B195" s="814" t="s">
        <v>1600</v>
      </c>
      <c r="C195" s="814" t="s">
        <v>1606</v>
      </c>
      <c r="D195" s="815" t="s">
        <v>2851</v>
      </c>
      <c r="E195" s="816" t="s">
        <v>1616</v>
      </c>
      <c r="F195" s="814" t="s">
        <v>1601</v>
      </c>
      <c r="G195" s="814" t="s">
        <v>2037</v>
      </c>
      <c r="H195" s="814" t="s">
        <v>599</v>
      </c>
      <c r="I195" s="814" t="s">
        <v>1396</v>
      </c>
      <c r="J195" s="814" t="s">
        <v>1397</v>
      </c>
      <c r="K195" s="814" t="s">
        <v>1398</v>
      </c>
      <c r="L195" s="817">
        <v>7.47</v>
      </c>
      <c r="M195" s="817">
        <v>7.47</v>
      </c>
      <c r="N195" s="814">
        <v>1</v>
      </c>
      <c r="O195" s="818">
        <v>0.5</v>
      </c>
      <c r="P195" s="817">
        <v>7.47</v>
      </c>
      <c r="Q195" s="819">
        <v>1</v>
      </c>
      <c r="R195" s="814">
        <v>1</v>
      </c>
      <c r="S195" s="819">
        <v>1</v>
      </c>
      <c r="T195" s="818">
        <v>0.5</v>
      </c>
      <c r="U195" s="820">
        <v>1</v>
      </c>
    </row>
    <row r="196" spans="1:21" ht="14.45" customHeight="1" x14ac:dyDescent="0.2">
      <c r="A196" s="813">
        <v>26</v>
      </c>
      <c r="B196" s="814" t="s">
        <v>1600</v>
      </c>
      <c r="C196" s="814" t="s">
        <v>1606</v>
      </c>
      <c r="D196" s="815" t="s">
        <v>2851</v>
      </c>
      <c r="E196" s="816" t="s">
        <v>1616</v>
      </c>
      <c r="F196" s="814" t="s">
        <v>1601</v>
      </c>
      <c r="G196" s="814" t="s">
        <v>2037</v>
      </c>
      <c r="H196" s="814" t="s">
        <v>599</v>
      </c>
      <c r="I196" s="814" t="s">
        <v>1399</v>
      </c>
      <c r="J196" s="814" t="s">
        <v>1397</v>
      </c>
      <c r="K196" s="814" t="s">
        <v>1400</v>
      </c>
      <c r="L196" s="817">
        <v>11.48</v>
      </c>
      <c r="M196" s="817">
        <v>11.48</v>
      </c>
      <c r="N196" s="814">
        <v>1</v>
      </c>
      <c r="O196" s="818">
        <v>0.5</v>
      </c>
      <c r="P196" s="817"/>
      <c r="Q196" s="819">
        <v>0</v>
      </c>
      <c r="R196" s="814"/>
      <c r="S196" s="819">
        <v>0</v>
      </c>
      <c r="T196" s="818"/>
      <c r="U196" s="820">
        <v>0</v>
      </c>
    </row>
    <row r="197" spans="1:21" ht="14.45" customHeight="1" x14ac:dyDescent="0.2">
      <c r="A197" s="813">
        <v>26</v>
      </c>
      <c r="B197" s="814" t="s">
        <v>1600</v>
      </c>
      <c r="C197" s="814" t="s">
        <v>1606</v>
      </c>
      <c r="D197" s="815" t="s">
        <v>2851</v>
      </c>
      <c r="E197" s="816" t="s">
        <v>1616</v>
      </c>
      <c r="F197" s="814" t="s">
        <v>1601</v>
      </c>
      <c r="G197" s="814" t="s">
        <v>1813</v>
      </c>
      <c r="H197" s="814" t="s">
        <v>329</v>
      </c>
      <c r="I197" s="814" t="s">
        <v>2038</v>
      </c>
      <c r="J197" s="814" t="s">
        <v>1150</v>
      </c>
      <c r="K197" s="814" t="s">
        <v>2039</v>
      </c>
      <c r="L197" s="817">
        <v>1653.72</v>
      </c>
      <c r="M197" s="817">
        <v>1653.72</v>
      </c>
      <c r="N197" s="814">
        <v>1</v>
      </c>
      <c r="O197" s="818">
        <v>1</v>
      </c>
      <c r="P197" s="817">
        <v>1653.72</v>
      </c>
      <c r="Q197" s="819">
        <v>1</v>
      </c>
      <c r="R197" s="814">
        <v>1</v>
      </c>
      <c r="S197" s="819">
        <v>1</v>
      </c>
      <c r="T197" s="818">
        <v>1</v>
      </c>
      <c r="U197" s="820">
        <v>1</v>
      </c>
    </row>
    <row r="198" spans="1:21" ht="14.45" customHeight="1" x14ac:dyDescent="0.2">
      <c r="A198" s="813">
        <v>26</v>
      </c>
      <c r="B198" s="814" t="s">
        <v>1600</v>
      </c>
      <c r="C198" s="814" t="s">
        <v>1606</v>
      </c>
      <c r="D198" s="815" t="s">
        <v>2851</v>
      </c>
      <c r="E198" s="816" t="s">
        <v>1616</v>
      </c>
      <c r="F198" s="814" t="s">
        <v>1601</v>
      </c>
      <c r="G198" s="814" t="s">
        <v>1816</v>
      </c>
      <c r="H198" s="814" t="s">
        <v>599</v>
      </c>
      <c r="I198" s="814" t="s">
        <v>1500</v>
      </c>
      <c r="J198" s="814" t="s">
        <v>997</v>
      </c>
      <c r="K198" s="814" t="s">
        <v>1000</v>
      </c>
      <c r="L198" s="817">
        <v>0</v>
      </c>
      <c r="M198" s="817">
        <v>0</v>
      </c>
      <c r="N198" s="814">
        <v>20</v>
      </c>
      <c r="O198" s="818">
        <v>9.5</v>
      </c>
      <c r="P198" s="817">
        <v>0</v>
      </c>
      <c r="Q198" s="819"/>
      <c r="R198" s="814">
        <v>13</v>
      </c>
      <c r="S198" s="819">
        <v>0.65</v>
      </c>
      <c r="T198" s="818">
        <v>6</v>
      </c>
      <c r="U198" s="820">
        <v>0.63157894736842102</v>
      </c>
    </row>
    <row r="199" spans="1:21" ht="14.45" customHeight="1" x14ac:dyDescent="0.2">
      <c r="A199" s="813">
        <v>26</v>
      </c>
      <c r="B199" s="814" t="s">
        <v>1600</v>
      </c>
      <c r="C199" s="814" t="s">
        <v>1606</v>
      </c>
      <c r="D199" s="815" t="s">
        <v>2851</v>
      </c>
      <c r="E199" s="816" t="s">
        <v>1616</v>
      </c>
      <c r="F199" s="814" t="s">
        <v>1601</v>
      </c>
      <c r="G199" s="814" t="s">
        <v>2040</v>
      </c>
      <c r="H199" s="814" t="s">
        <v>329</v>
      </c>
      <c r="I199" s="814" t="s">
        <v>2041</v>
      </c>
      <c r="J199" s="814" t="s">
        <v>1134</v>
      </c>
      <c r="K199" s="814" t="s">
        <v>2042</v>
      </c>
      <c r="L199" s="817">
        <v>42.08</v>
      </c>
      <c r="M199" s="817">
        <v>42.08</v>
      </c>
      <c r="N199" s="814">
        <v>1</v>
      </c>
      <c r="O199" s="818">
        <v>0.5</v>
      </c>
      <c r="P199" s="817"/>
      <c r="Q199" s="819">
        <v>0</v>
      </c>
      <c r="R199" s="814"/>
      <c r="S199" s="819">
        <v>0</v>
      </c>
      <c r="T199" s="818"/>
      <c r="U199" s="820">
        <v>0</v>
      </c>
    </row>
    <row r="200" spans="1:21" ht="14.45" customHeight="1" x14ac:dyDescent="0.2">
      <c r="A200" s="813">
        <v>26</v>
      </c>
      <c r="B200" s="814" t="s">
        <v>1600</v>
      </c>
      <c r="C200" s="814" t="s">
        <v>1606</v>
      </c>
      <c r="D200" s="815" t="s">
        <v>2851</v>
      </c>
      <c r="E200" s="816" t="s">
        <v>1616</v>
      </c>
      <c r="F200" s="814" t="s">
        <v>1601</v>
      </c>
      <c r="G200" s="814" t="s">
        <v>2043</v>
      </c>
      <c r="H200" s="814" t="s">
        <v>329</v>
      </c>
      <c r="I200" s="814" t="s">
        <v>2044</v>
      </c>
      <c r="J200" s="814" t="s">
        <v>1192</v>
      </c>
      <c r="K200" s="814" t="s">
        <v>2045</v>
      </c>
      <c r="L200" s="817">
        <v>66.88</v>
      </c>
      <c r="M200" s="817">
        <v>66.88</v>
      </c>
      <c r="N200" s="814">
        <v>1</v>
      </c>
      <c r="O200" s="818">
        <v>1</v>
      </c>
      <c r="P200" s="817"/>
      <c r="Q200" s="819">
        <v>0</v>
      </c>
      <c r="R200" s="814"/>
      <c r="S200" s="819">
        <v>0</v>
      </c>
      <c r="T200" s="818"/>
      <c r="U200" s="820">
        <v>0</v>
      </c>
    </row>
    <row r="201" spans="1:21" ht="14.45" customHeight="1" x14ac:dyDescent="0.2">
      <c r="A201" s="813">
        <v>26</v>
      </c>
      <c r="B201" s="814" t="s">
        <v>1600</v>
      </c>
      <c r="C201" s="814" t="s">
        <v>1606</v>
      </c>
      <c r="D201" s="815" t="s">
        <v>2851</v>
      </c>
      <c r="E201" s="816" t="s">
        <v>1616</v>
      </c>
      <c r="F201" s="814" t="s">
        <v>1601</v>
      </c>
      <c r="G201" s="814" t="s">
        <v>2046</v>
      </c>
      <c r="H201" s="814" t="s">
        <v>329</v>
      </c>
      <c r="I201" s="814" t="s">
        <v>2047</v>
      </c>
      <c r="J201" s="814" t="s">
        <v>2048</v>
      </c>
      <c r="K201" s="814" t="s">
        <v>2049</v>
      </c>
      <c r="L201" s="817">
        <v>60.39</v>
      </c>
      <c r="M201" s="817">
        <v>60.39</v>
      </c>
      <c r="N201" s="814">
        <v>1</v>
      </c>
      <c r="O201" s="818">
        <v>1</v>
      </c>
      <c r="P201" s="817">
        <v>60.39</v>
      </c>
      <c r="Q201" s="819">
        <v>1</v>
      </c>
      <c r="R201" s="814">
        <v>1</v>
      </c>
      <c r="S201" s="819">
        <v>1</v>
      </c>
      <c r="T201" s="818">
        <v>1</v>
      </c>
      <c r="U201" s="820">
        <v>1</v>
      </c>
    </row>
    <row r="202" spans="1:21" ht="14.45" customHeight="1" x14ac:dyDescent="0.2">
      <c r="A202" s="813">
        <v>26</v>
      </c>
      <c r="B202" s="814" t="s">
        <v>1600</v>
      </c>
      <c r="C202" s="814" t="s">
        <v>1606</v>
      </c>
      <c r="D202" s="815" t="s">
        <v>2851</v>
      </c>
      <c r="E202" s="816" t="s">
        <v>1616</v>
      </c>
      <c r="F202" s="814" t="s">
        <v>1601</v>
      </c>
      <c r="G202" s="814" t="s">
        <v>1817</v>
      </c>
      <c r="H202" s="814" t="s">
        <v>329</v>
      </c>
      <c r="I202" s="814" t="s">
        <v>1818</v>
      </c>
      <c r="J202" s="814" t="s">
        <v>1085</v>
      </c>
      <c r="K202" s="814" t="s">
        <v>1819</v>
      </c>
      <c r="L202" s="817">
        <v>79.11</v>
      </c>
      <c r="M202" s="817">
        <v>79.11</v>
      </c>
      <c r="N202" s="814">
        <v>1</v>
      </c>
      <c r="O202" s="818">
        <v>0.5</v>
      </c>
      <c r="P202" s="817">
        <v>79.11</v>
      </c>
      <c r="Q202" s="819">
        <v>1</v>
      </c>
      <c r="R202" s="814">
        <v>1</v>
      </c>
      <c r="S202" s="819">
        <v>1</v>
      </c>
      <c r="T202" s="818">
        <v>0.5</v>
      </c>
      <c r="U202" s="820">
        <v>1</v>
      </c>
    </row>
    <row r="203" spans="1:21" ht="14.45" customHeight="1" x14ac:dyDescent="0.2">
      <c r="A203" s="813">
        <v>26</v>
      </c>
      <c r="B203" s="814" t="s">
        <v>1600</v>
      </c>
      <c r="C203" s="814" t="s">
        <v>1606</v>
      </c>
      <c r="D203" s="815" t="s">
        <v>2851</v>
      </c>
      <c r="E203" s="816" t="s">
        <v>1616</v>
      </c>
      <c r="F203" s="814" t="s">
        <v>1601</v>
      </c>
      <c r="G203" s="814" t="s">
        <v>1828</v>
      </c>
      <c r="H203" s="814" t="s">
        <v>329</v>
      </c>
      <c r="I203" s="814" t="s">
        <v>2050</v>
      </c>
      <c r="J203" s="814" t="s">
        <v>1099</v>
      </c>
      <c r="K203" s="814" t="s">
        <v>2051</v>
      </c>
      <c r="L203" s="817">
        <v>33.4</v>
      </c>
      <c r="M203" s="817">
        <v>33.4</v>
      </c>
      <c r="N203" s="814">
        <v>1</v>
      </c>
      <c r="O203" s="818">
        <v>1</v>
      </c>
      <c r="P203" s="817">
        <v>33.4</v>
      </c>
      <c r="Q203" s="819">
        <v>1</v>
      </c>
      <c r="R203" s="814">
        <v>1</v>
      </c>
      <c r="S203" s="819">
        <v>1</v>
      </c>
      <c r="T203" s="818">
        <v>1</v>
      </c>
      <c r="U203" s="820">
        <v>1</v>
      </c>
    </row>
    <row r="204" spans="1:21" ht="14.45" customHeight="1" x14ac:dyDescent="0.2">
      <c r="A204" s="813">
        <v>26</v>
      </c>
      <c r="B204" s="814" t="s">
        <v>1600</v>
      </c>
      <c r="C204" s="814" t="s">
        <v>1606</v>
      </c>
      <c r="D204" s="815" t="s">
        <v>2851</v>
      </c>
      <c r="E204" s="816" t="s">
        <v>1616</v>
      </c>
      <c r="F204" s="814" t="s">
        <v>1601</v>
      </c>
      <c r="G204" s="814" t="s">
        <v>1828</v>
      </c>
      <c r="H204" s="814" t="s">
        <v>329</v>
      </c>
      <c r="I204" s="814" t="s">
        <v>2052</v>
      </c>
      <c r="J204" s="814" t="s">
        <v>2053</v>
      </c>
      <c r="K204" s="814" t="s">
        <v>2054</v>
      </c>
      <c r="L204" s="817">
        <v>100.17</v>
      </c>
      <c r="M204" s="817">
        <v>100.17</v>
      </c>
      <c r="N204" s="814">
        <v>1</v>
      </c>
      <c r="O204" s="818">
        <v>1</v>
      </c>
      <c r="P204" s="817"/>
      <c r="Q204" s="819">
        <v>0</v>
      </c>
      <c r="R204" s="814"/>
      <c r="S204" s="819">
        <v>0</v>
      </c>
      <c r="T204" s="818"/>
      <c r="U204" s="820">
        <v>0</v>
      </c>
    </row>
    <row r="205" spans="1:21" ht="14.45" customHeight="1" x14ac:dyDescent="0.2">
      <c r="A205" s="813">
        <v>26</v>
      </c>
      <c r="B205" s="814" t="s">
        <v>1600</v>
      </c>
      <c r="C205" s="814" t="s">
        <v>1606</v>
      </c>
      <c r="D205" s="815" t="s">
        <v>2851</v>
      </c>
      <c r="E205" s="816" t="s">
        <v>1616</v>
      </c>
      <c r="F205" s="814" t="s">
        <v>1601</v>
      </c>
      <c r="G205" s="814" t="s">
        <v>1828</v>
      </c>
      <c r="H205" s="814" t="s">
        <v>329</v>
      </c>
      <c r="I205" s="814" t="s">
        <v>2055</v>
      </c>
      <c r="J205" s="814" t="s">
        <v>1833</v>
      </c>
      <c r="K205" s="814" t="s">
        <v>2056</v>
      </c>
      <c r="L205" s="817">
        <v>33.4</v>
      </c>
      <c r="M205" s="817">
        <v>100.19999999999999</v>
      </c>
      <c r="N205" s="814">
        <v>3</v>
      </c>
      <c r="O205" s="818">
        <v>2</v>
      </c>
      <c r="P205" s="817">
        <v>100.19999999999999</v>
      </c>
      <c r="Q205" s="819">
        <v>1</v>
      </c>
      <c r="R205" s="814">
        <v>3</v>
      </c>
      <c r="S205" s="819">
        <v>1</v>
      </c>
      <c r="T205" s="818">
        <v>2</v>
      </c>
      <c r="U205" s="820">
        <v>1</v>
      </c>
    </row>
    <row r="206" spans="1:21" ht="14.45" customHeight="1" x14ac:dyDescent="0.2">
      <c r="A206" s="813">
        <v>26</v>
      </c>
      <c r="B206" s="814" t="s">
        <v>1600</v>
      </c>
      <c r="C206" s="814" t="s">
        <v>1606</v>
      </c>
      <c r="D206" s="815" t="s">
        <v>2851</v>
      </c>
      <c r="E206" s="816" t="s">
        <v>1616</v>
      </c>
      <c r="F206" s="814" t="s">
        <v>1601</v>
      </c>
      <c r="G206" s="814" t="s">
        <v>1828</v>
      </c>
      <c r="H206" s="814" t="s">
        <v>329</v>
      </c>
      <c r="I206" s="814" t="s">
        <v>2057</v>
      </c>
      <c r="J206" s="814" t="s">
        <v>2058</v>
      </c>
      <c r="K206" s="814" t="s">
        <v>2059</v>
      </c>
      <c r="L206" s="817">
        <v>100.17</v>
      </c>
      <c r="M206" s="817">
        <v>100.17</v>
      </c>
      <c r="N206" s="814">
        <v>1</v>
      </c>
      <c r="O206" s="818">
        <v>1</v>
      </c>
      <c r="P206" s="817">
        <v>100.17</v>
      </c>
      <c r="Q206" s="819">
        <v>1</v>
      </c>
      <c r="R206" s="814">
        <v>1</v>
      </c>
      <c r="S206" s="819">
        <v>1</v>
      </c>
      <c r="T206" s="818">
        <v>1</v>
      </c>
      <c r="U206" s="820">
        <v>1</v>
      </c>
    </row>
    <row r="207" spans="1:21" ht="14.45" customHeight="1" x14ac:dyDescent="0.2">
      <c r="A207" s="813">
        <v>26</v>
      </c>
      <c r="B207" s="814" t="s">
        <v>1600</v>
      </c>
      <c r="C207" s="814" t="s">
        <v>1606</v>
      </c>
      <c r="D207" s="815" t="s">
        <v>2851</v>
      </c>
      <c r="E207" s="816" t="s">
        <v>1616</v>
      </c>
      <c r="F207" s="814" t="s">
        <v>1601</v>
      </c>
      <c r="G207" s="814" t="s">
        <v>2060</v>
      </c>
      <c r="H207" s="814" t="s">
        <v>329</v>
      </c>
      <c r="I207" s="814" t="s">
        <v>2061</v>
      </c>
      <c r="J207" s="814" t="s">
        <v>2062</v>
      </c>
      <c r="K207" s="814" t="s">
        <v>2063</v>
      </c>
      <c r="L207" s="817">
        <v>207.35</v>
      </c>
      <c r="M207" s="817">
        <v>207.35</v>
      </c>
      <c r="N207" s="814">
        <v>1</v>
      </c>
      <c r="O207" s="818">
        <v>0.5</v>
      </c>
      <c r="P207" s="817">
        <v>207.35</v>
      </c>
      <c r="Q207" s="819">
        <v>1</v>
      </c>
      <c r="R207" s="814">
        <v>1</v>
      </c>
      <c r="S207" s="819">
        <v>1</v>
      </c>
      <c r="T207" s="818">
        <v>0.5</v>
      </c>
      <c r="U207" s="820">
        <v>1</v>
      </c>
    </row>
    <row r="208" spans="1:21" ht="14.45" customHeight="1" x14ac:dyDescent="0.2">
      <c r="A208" s="813">
        <v>26</v>
      </c>
      <c r="B208" s="814" t="s">
        <v>1600</v>
      </c>
      <c r="C208" s="814" t="s">
        <v>1606</v>
      </c>
      <c r="D208" s="815" t="s">
        <v>2851</v>
      </c>
      <c r="E208" s="816" t="s">
        <v>1616</v>
      </c>
      <c r="F208" s="814" t="s">
        <v>1601</v>
      </c>
      <c r="G208" s="814" t="s">
        <v>2064</v>
      </c>
      <c r="H208" s="814" t="s">
        <v>599</v>
      </c>
      <c r="I208" s="814" t="s">
        <v>1317</v>
      </c>
      <c r="J208" s="814" t="s">
        <v>1318</v>
      </c>
      <c r="K208" s="814" t="s">
        <v>1319</v>
      </c>
      <c r="L208" s="817">
        <v>184.74</v>
      </c>
      <c r="M208" s="817">
        <v>184.74</v>
      </c>
      <c r="N208" s="814">
        <v>1</v>
      </c>
      <c r="O208" s="818">
        <v>0.5</v>
      </c>
      <c r="P208" s="817">
        <v>184.74</v>
      </c>
      <c r="Q208" s="819">
        <v>1</v>
      </c>
      <c r="R208" s="814">
        <v>1</v>
      </c>
      <c r="S208" s="819">
        <v>1</v>
      </c>
      <c r="T208" s="818">
        <v>0.5</v>
      </c>
      <c r="U208" s="820">
        <v>1</v>
      </c>
    </row>
    <row r="209" spans="1:21" ht="14.45" customHeight="1" x14ac:dyDescent="0.2">
      <c r="A209" s="813">
        <v>26</v>
      </c>
      <c r="B209" s="814" t="s">
        <v>1600</v>
      </c>
      <c r="C209" s="814" t="s">
        <v>1606</v>
      </c>
      <c r="D209" s="815" t="s">
        <v>2851</v>
      </c>
      <c r="E209" s="816" t="s">
        <v>1616</v>
      </c>
      <c r="F209" s="814" t="s">
        <v>1601</v>
      </c>
      <c r="G209" s="814" t="s">
        <v>1846</v>
      </c>
      <c r="H209" s="814" t="s">
        <v>329</v>
      </c>
      <c r="I209" s="814" t="s">
        <v>1850</v>
      </c>
      <c r="J209" s="814" t="s">
        <v>1848</v>
      </c>
      <c r="K209" s="814" t="s">
        <v>1851</v>
      </c>
      <c r="L209" s="817">
        <v>99.94</v>
      </c>
      <c r="M209" s="817">
        <v>99.94</v>
      </c>
      <c r="N209" s="814">
        <v>1</v>
      </c>
      <c r="O209" s="818">
        <v>0.5</v>
      </c>
      <c r="P209" s="817">
        <v>99.94</v>
      </c>
      <c r="Q209" s="819">
        <v>1</v>
      </c>
      <c r="R209" s="814">
        <v>1</v>
      </c>
      <c r="S209" s="819">
        <v>1</v>
      </c>
      <c r="T209" s="818">
        <v>0.5</v>
      </c>
      <c r="U209" s="820">
        <v>1</v>
      </c>
    </row>
    <row r="210" spans="1:21" ht="14.45" customHeight="1" x14ac:dyDescent="0.2">
      <c r="A210" s="813">
        <v>26</v>
      </c>
      <c r="B210" s="814" t="s">
        <v>1600</v>
      </c>
      <c r="C210" s="814" t="s">
        <v>1606</v>
      </c>
      <c r="D210" s="815" t="s">
        <v>2851</v>
      </c>
      <c r="E210" s="816" t="s">
        <v>1616</v>
      </c>
      <c r="F210" s="814" t="s">
        <v>1601</v>
      </c>
      <c r="G210" s="814" t="s">
        <v>1846</v>
      </c>
      <c r="H210" s="814" t="s">
        <v>329</v>
      </c>
      <c r="I210" s="814" t="s">
        <v>1854</v>
      </c>
      <c r="J210" s="814" t="s">
        <v>1159</v>
      </c>
      <c r="K210" s="814" t="s">
        <v>1856</v>
      </c>
      <c r="L210" s="817">
        <v>50.32</v>
      </c>
      <c r="M210" s="817">
        <v>352.24</v>
      </c>
      <c r="N210" s="814">
        <v>7</v>
      </c>
      <c r="O210" s="818">
        <v>5.5</v>
      </c>
      <c r="P210" s="817">
        <v>251.6</v>
      </c>
      <c r="Q210" s="819">
        <v>0.7142857142857143</v>
      </c>
      <c r="R210" s="814">
        <v>5</v>
      </c>
      <c r="S210" s="819">
        <v>0.7142857142857143</v>
      </c>
      <c r="T210" s="818">
        <v>4</v>
      </c>
      <c r="U210" s="820">
        <v>0.72727272727272729</v>
      </c>
    </row>
    <row r="211" spans="1:21" ht="14.45" customHeight="1" x14ac:dyDescent="0.2">
      <c r="A211" s="813">
        <v>26</v>
      </c>
      <c r="B211" s="814" t="s">
        <v>1600</v>
      </c>
      <c r="C211" s="814" t="s">
        <v>1606</v>
      </c>
      <c r="D211" s="815" t="s">
        <v>2851</v>
      </c>
      <c r="E211" s="816" t="s">
        <v>1616</v>
      </c>
      <c r="F211" s="814" t="s">
        <v>1601</v>
      </c>
      <c r="G211" s="814" t="s">
        <v>1846</v>
      </c>
      <c r="H211" s="814" t="s">
        <v>329</v>
      </c>
      <c r="I211" s="814" t="s">
        <v>2065</v>
      </c>
      <c r="J211" s="814" t="s">
        <v>1855</v>
      </c>
      <c r="K211" s="814"/>
      <c r="L211" s="817">
        <v>16.77</v>
      </c>
      <c r="M211" s="817">
        <v>16.77</v>
      </c>
      <c r="N211" s="814">
        <v>1</v>
      </c>
      <c r="O211" s="818">
        <v>0.5</v>
      </c>
      <c r="P211" s="817">
        <v>16.77</v>
      </c>
      <c r="Q211" s="819">
        <v>1</v>
      </c>
      <c r="R211" s="814">
        <v>1</v>
      </c>
      <c r="S211" s="819">
        <v>1</v>
      </c>
      <c r="T211" s="818">
        <v>0.5</v>
      </c>
      <c r="U211" s="820">
        <v>1</v>
      </c>
    </row>
    <row r="212" spans="1:21" ht="14.45" customHeight="1" x14ac:dyDescent="0.2">
      <c r="A212" s="813">
        <v>26</v>
      </c>
      <c r="B212" s="814" t="s">
        <v>1600</v>
      </c>
      <c r="C212" s="814" t="s">
        <v>1606</v>
      </c>
      <c r="D212" s="815" t="s">
        <v>2851</v>
      </c>
      <c r="E212" s="816" t="s">
        <v>1616</v>
      </c>
      <c r="F212" s="814" t="s">
        <v>1601</v>
      </c>
      <c r="G212" s="814" t="s">
        <v>2066</v>
      </c>
      <c r="H212" s="814" t="s">
        <v>599</v>
      </c>
      <c r="I212" s="814" t="s">
        <v>2067</v>
      </c>
      <c r="J212" s="814" t="s">
        <v>1182</v>
      </c>
      <c r="K212" s="814" t="s">
        <v>2068</v>
      </c>
      <c r="L212" s="817">
        <v>154.36000000000001</v>
      </c>
      <c r="M212" s="817">
        <v>308.72000000000003</v>
      </c>
      <c r="N212" s="814">
        <v>2</v>
      </c>
      <c r="O212" s="818">
        <v>1</v>
      </c>
      <c r="P212" s="817"/>
      <c r="Q212" s="819">
        <v>0</v>
      </c>
      <c r="R212" s="814"/>
      <c r="S212" s="819">
        <v>0</v>
      </c>
      <c r="T212" s="818"/>
      <c r="U212" s="820">
        <v>0</v>
      </c>
    </row>
    <row r="213" spans="1:21" ht="14.45" customHeight="1" x14ac:dyDescent="0.2">
      <c r="A213" s="813">
        <v>26</v>
      </c>
      <c r="B213" s="814" t="s">
        <v>1600</v>
      </c>
      <c r="C213" s="814" t="s">
        <v>1606</v>
      </c>
      <c r="D213" s="815" t="s">
        <v>2851</v>
      </c>
      <c r="E213" s="816" t="s">
        <v>1616</v>
      </c>
      <c r="F213" s="814" t="s">
        <v>1601</v>
      </c>
      <c r="G213" s="814" t="s">
        <v>2066</v>
      </c>
      <c r="H213" s="814" t="s">
        <v>329</v>
      </c>
      <c r="I213" s="814" t="s">
        <v>2069</v>
      </c>
      <c r="J213" s="814" t="s">
        <v>1182</v>
      </c>
      <c r="K213" s="814" t="s">
        <v>2070</v>
      </c>
      <c r="L213" s="817">
        <v>225.06</v>
      </c>
      <c r="M213" s="817">
        <v>225.06</v>
      </c>
      <c r="N213" s="814">
        <v>1</v>
      </c>
      <c r="O213" s="818">
        <v>1</v>
      </c>
      <c r="P213" s="817"/>
      <c r="Q213" s="819">
        <v>0</v>
      </c>
      <c r="R213" s="814"/>
      <c r="S213" s="819">
        <v>0</v>
      </c>
      <c r="T213" s="818"/>
      <c r="U213" s="820">
        <v>0</v>
      </c>
    </row>
    <row r="214" spans="1:21" ht="14.45" customHeight="1" x14ac:dyDescent="0.2">
      <c r="A214" s="813">
        <v>26</v>
      </c>
      <c r="B214" s="814" t="s">
        <v>1600</v>
      </c>
      <c r="C214" s="814" t="s">
        <v>1606</v>
      </c>
      <c r="D214" s="815" t="s">
        <v>2851</v>
      </c>
      <c r="E214" s="816" t="s">
        <v>1616</v>
      </c>
      <c r="F214" s="814" t="s">
        <v>1601</v>
      </c>
      <c r="G214" s="814" t="s">
        <v>2071</v>
      </c>
      <c r="H214" s="814" t="s">
        <v>329</v>
      </c>
      <c r="I214" s="814" t="s">
        <v>2072</v>
      </c>
      <c r="J214" s="814" t="s">
        <v>2073</v>
      </c>
      <c r="K214" s="814" t="s">
        <v>2074</v>
      </c>
      <c r="L214" s="817">
        <v>0</v>
      </c>
      <c r="M214" s="817">
        <v>0</v>
      </c>
      <c r="N214" s="814">
        <v>1</v>
      </c>
      <c r="O214" s="818">
        <v>0.5</v>
      </c>
      <c r="P214" s="817"/>
      <c r="Q214" s="819"/>
      <c r="R214" s="814"/>
      <c r="S214" s="819">
        <v>0</v>
      </c>
      <c r="T214" s="818"/>
      <c r="U214" s="820">
        <v>0</v>
      </c>
    </row>
    <row r="215" spans="1:21" ht="14.45" customHeight="1" x14ac:dyDescent="0.2">
      <c r="A215" s="813">
        <v>26</v>
      </c>
      <c r="B215" s="814" t="s">
        <v>1600</v>
      </c>
      <c r="C215" s="814" t="s">
        <v>1606</v>
      </c>
      <c r="D215" s="815" t="s">
        <v>2851</v>
      </c>
      <c r="E215" s="816" t="s">
        <v>1616</v>
      </c>
      <c r="F215" s="814" t="s">
        <v>1601</v>
      </c>
      <c r="G215" s="814" t="s">
        <v>2075</v>
      </c>
      <c r="H215" s="814" t="s">
        <v>329</v>
      </c>
      <c r="I215" s="814" t="s">
        <v>2076</v>
      </c>
      <c r="J215" s="814" t="s">
        <v>2077</v>
      </c>
      <c r="K215" s="814" t="s">
        <v>2078</v>
      </c>
      <c r="L215" s="817">
        <v>0</v>
      </c>
      <c r="M215" s="817">
        <v>0</v>
      </c>
      <c r="N215" s="814">
        <v>1</v>
      </c>
      <c r="O215" s="818">
        <v>1</v>
      </c>
      <c r="P215" s="817">
        <v>0</v>
      </c>
      <c r="Q215" s="819"/>
      <c r="R215" s="814">
        <v>1</v>
      </c>
      <c r="S215" s="819">
        <v>1</v>
      </c>
      <c r="T215" s="818">
        <v>1</v>
      </c>
      <c r="U215" s="820">
        <v>1</v>
      </c>
    </row>
    <row r="216" spans="1:21" ht="14.45" customHeight="1" x14ac:dyDescent="0.2">
      <c r="A216" s="813">
        <v>26</v>
      </c>
      <c r="B216" s="814" t="s">
        <v>1600</v>
      </c>
      <c r="C216" s="814" t="s">
        <v>1606</v>
      </c>
      <c r="D216" s="815" t="s">
        <v>2851</v>
      </c>
      <c r="E216" s="816" t="s">
        <v>1616</v>
      </c>
      <c r="F216" s="814" t="s">
        <v>1602</v>
      </c>
      <c r="G216" s="814" t="s">
        <v>1622</v>
      </c>
      <c r="H216" s="814" t="s">
        <v>329</v>
      </c>
      <c r="I216" s="814" t="s">
        <v>2023</v>
      </c>
      <c r="J216" s="814" t="s">
        <v>1855</v>
      </c>
      <c r="K216" s="814"/>
      <c r="L216" s="817">
        <v>923.74</v>
      </c>
      <c r="M216" s="817">
        <v>1847.48</v>
      </c>
      <c r="N216" s="814">
        <v>2</v>
      </c>
      <c r="O216" s="818">
        <v>1</v>
      </c>
      <c r="P216" s="817"/>
      <c r="Q216" s="819">
        <v>0</v>
      </c>
      <c r="R216" s="814"/>
      <c r="S216" s="819">
        <v>0</v>
      </c>
      <c r="T216" s="818"/>
      <c r="U216" s="820">
        <v>0</v>
      </c>
    </row>
    <row r="217" spans="1:21" ht="14.45" customHeight="1" x14ac:dyDescent="0.2">
      <c r="A217" s="813">
        <v>26</v>
      </c>
      <c r="B217" s="814" t="s">
        <v>1600</v>
      </c>
      <c r="C217" s="814" t="s">
        <v>1606</v>
      </c>
      <c r="D217" s="815" t="s">
        <v>2851</v>
      </c>
      <c r="E217" s="816" t="s">
        <v>1616</v>
      </c>
      <c r="F217" s="814" t="s">
        <v>1603</v>
      </c>
      <c r="G217" s="814" t="s">
        <v>1622</v>
      </c>
      <c r="H217" s="814" t="s">
        <v>329</v>
      </c>
      <c r="I217" s="814" t="s">
        <v>2079</v>
      </c>
      <c r="J217" s="814" t="s">
        <v>2080</v>
      </c>
      <c r="K217" s="814" t="s">
        <v>2081</v>
      </c>
      <c r="L217" s="817">
        <v>0</v>
      </c>
      <c r="M217" s="817">
        <v>0</v>
      </c>
      <c r="N217" s="814">
        <v>1</v>
      </c>
      <c r="O217" s="818">
        <v>1</v>
      </c>
      <c r="P217" s="817"/>
      <c r="Q217" s="819"/>
      <c r="R217" s="814"/>
      <c r="S217" s="819">
        <v>0</v>
      </c>
      <c r="T217" s="818"/>
      <c r="U217" s="820">
        <v>0</v>
      </c>
    </row>
    <row r="218" spans="1:21" ht="14.45" customHeight="1" x14ac:dyDescent="0.2">
      <c r="A218" s="813">
        <v>26</v>
      </c>
      <c r="B218" s="814" t="s">
        <v>1600</v>
      </c>
      <c r="C218" s="814" t="s">
        <v>1606</v>
      </c>
      <c r="D218" s="815" t="s">
        <v>2851</v>
      </c>
      <c r="E218" s="816" t="s">
        <v>1616</v>
      </c>
      <c r="F218" s="814" t="s">
        <v>1603</v>
      </c>
      <c r="G218" s="814" t="s">
        <v>1622</v>
      </c>
      <c r="H218" s="814" t="s">
        <v>329</v>
      </c>
      <c r="I218" s="814" t="s">
        <v>1861</v>
      </c>
      <c r="J218" s="814" t="s">
        <v>1862</v>
      </c>
      <c r="K218" s="814" t="s">
        <v>1863</v>
      </c>
      <c r="L218" s="817">
        <v>0</v>
      </c>
      <c r="M218" s="817">
        <v>0</v>
      </c>
      <c r="N218" s="814">
        <v>23</v>
      </c>
      <c r="O218" s="818">
        <v>12</v>
      </c>
      <c r="P218" s="817"/>
      <c r="Q218" s="819"/>
      <c r="R218" s="814"/>
      <c r="S218" s="819">
        <v>0</v>
      </c>
      <c r="T218" s="818"/>
      <c r="U218" s="820">
        <v>0</v>
      </c>
    </row>
    <row r="219" spans="1:21" ht="14.45" customHeight="1" x14ac:dyDescent="0.2">
      <c r="A219" s="813">
        <v>26</v>
      </c>
      <c r="B219" s="814" t="s">
        <v>1600</v>
      </c>
      <c r="C219" s="814" t="s">
        <v>1606</v>
      </c>
      <c r="D219" s="815" t="s">
        <v>2851</v>
      </c>
      <c r="E219" s="816" t="s">
        <v>1616</v>
      </c>
      <c r="F219" s="814" t="s">
        <v>1603</v>
      </c>
      <c r="G219" s="814" t="s">
        <v>1622</v>
      </c>
      <c r="H219" s="814" t="s">
        <v>329</v>
      </c>
      <c r="I219" s="814" t="s">
        <v>1864</v>
      </c>
      <c r="J219" s="814" t="s">
        <v>1865</v>
      </c>
      <c r="K219" s="814" t="s">
        <v>1866</v>
      </c>
      <c r="L219" s="817">
        <v>400.2</v>
      </c>
      <c r="M219" s="817">
        <v>4002</v>
      </c>
      <c r="N219" s="814">
        <v>10</v>
      </c>
      <c r="O219" s="818">
        <v>7</v>
      </c>
      <c r="P219" s="817"/>
      <c r="Q219" s="819">
        <v>0</v>
      </c>
      <c r="R219" s="814"/>
      <c r="S219" s="819">
        <v>0</v>
      </c>
      <c r="T219" s="818"/>
      <c r="U219" s="820">
        <v>0</v>
      </c>
    </row>
    <row r="220" spans="1:21" ht="14.45" customHeight="1" x14ac:dyDescent="0.2">
      <c r="A220" s="813">
        <v>26</v>
      </c>
      <c r="B220" s="814" t="s">
        <v>1600</v>
      </c>
      <c r="C220" s="814" t="s">
        <v>1606</v>
      </c>
      <c r="D220" s="815" t="s">
        <v>2851</v>
      </c>
      <c r="E220" s="816" t="s">
        <v>1616</v>
      </c>
      <c r="F220" s="814" t="s">
        <v>1603</v>
      </c>
      <c r="G220" s="814" t="s">
        <v>1622</v>
      </c>
      <c r="H220" s="814" t="s">
        <v>329</v>
      </c>
      <c r="I220" s="814" t="s">
        <v>2082</v>
      </c>
      <c r="J220" s="814" t="s">
        <v>2083</v>
      </c>
      <c r="K220" s="814" t="s">
        <v>2084</v>
      </c>
      <c r="L220" s="817">
        <v>0</v>
      </c>
      <c r="M220" s="817">
        <v>0</v>
      </c>
      <c r="N220" s="814">
        <v>1</v>
      </c>
      <c r="O220" s="818">
        <v>1</v>
      </c>
      <c r="P220" s="817"/>
      <c r="Q220" s="819"/>
      <c r="R220" s="814"/>
      <c r="S220" s="819">
        <v>0</v>
      </c>
      <c r="T220" s="818"/>
      <c r="U220" s="820">
        <v>0</v>
      </c>
    </row>
    <row r="221" spans="1:21" ht="14.45" customHeight="1" x14ac:dyDescent="0.2">
      <c r="A221" s="813">
        <v>26</v>
      </c>
      <c r="B221" s="814" t="s">
        <v>1600</v>
      </c>
      <c r="C221" s="814" t="s">
        <v>1606</v>
      </c>
      <c r="D221" s="815" t="s">
        <v>2851</v>
      </c>
      <c r="E221" s="816" t="s">
        <v>1616</v>
      </c>
      <c r="F221" s="814" t="s">
        <v>1603</v>
      </c>
      <c r="G221" s="814" t="s">
        <v>1622</v>
      </c>
      <c r="H221" s="814" t="s">
        <v>329</v>
      </c>
      <c r="I221" s="814" t="s">
        <v>1642</v>
      </c>
      <c r="J221" s="814" t="s">
        <v>1643</v>
      </c>
      <c r="K221" s="814" t="s">
        <v>1644</v>
      </c>
      <c r="L221" s="817">
        <v>700.35</v>
      </c>
      <c r="M221" s="817">
        <v>2801.4</v>
      </c>
      <c r="N221" s="814">
        <v>4</v>
      </c>
      <c r="O221" s="818">
        <v>4</v>
      </c>
      <c r="P221" s="817">
        <v>2801.4</v>
      </c>
      <c r="Q221" s="819">
        <v>1</v>
      </c>
      <c r="R221" s="814">
        <v>4</v>
      </c>
      <c r="S221" s="819">
        <v>1</v>
      </c>
      <c r="T221" s="818">
        <v>4</v>
      </c>
      <c r="U221" s="820">
        <v>1</v>
      </c>
    </row>
    <row r="222" spans="1:21" ht="14.45" customHeight="1" x14ac:dyDescent="0.2">
      <c r="A222" s="813">
        <v>26</v>
      </c>
      <c r="B222" s="814" t="s">
        <v>1600</v>
      </c>
      <c r="C222" s="814" t="s">
        <v>1606</v>
      </c>
      <c r="D222" s="815" t="s">
        <v>2851</v>
      </c>
      <c r="E222" s="816" t="s">
        <v>1616</v>
      </c>
      <c r="F222" s="814" t="s">
        <v>1603</v>
      </c>
      <c r="G222" s="814" t="s">
        <v>1622</v>
      </c>
      <c r="H222" s="814" t="s">
        <v>329</v>
      </c>
      <c r="I222" s="814" t="s">
        <v>1867</v>
      </c>
      <c r="J222" s="814" t="s">
        <v>1868</v>
      </c>
      <c r="K222" s="814" t="s">
        <v>1869</v>
      </c>
      <c r="L222" s="817">
        <v>700.35</v>
      </c>
      <c r="M222" s="817">
        <v>2801.4</v>
      </c>
      <c r="N222" s="814">
        <v>4</v>
      </c>
      <c r="O222" s="818">
        <v>4</v>
      </c>
      <c r="P222" s="817">
        <v>2101.0500000000002</v>
      </c>
      <c r="Q222" s="819">
        <v>0.75</v>
      </c>
      <c r="R222" s="814">
        <v>3</v>
      </c>
      <c r="S222" s="819">
        <v>0.75</v>
      </c>
      <c r="T222" s="818">
        <v>3</v>
      </c>
      <c r="U222" s="820">
        <v>0.75</v>
      </c>
    </row>
    <row r="223" spans="1:21" ht="14.45" customHeight="1" x14ac:dyDescent="0.2">
      <c r="A223" s="813">
        <v>26</v>
      </c>
      <c r="B223" s="814" t="s">
        <v>1600</v>
      </c>
      <c r="C223" s="814" t="s">
        <v>1606</v>
      </c>
      <c r="D223" s="815" t="s">
        <v>2851</v>
      </c>
      <c r="E223" s="816" t="s">
        <v>1616</v>
      </c>
      <c r="F223" s="814" t="s">
        <v>1603</v>
      </c>
      <c r="G223" s="814" t="s">
        <v>1622</v>
      </c>
      <c r="H223" s="814" t="s">
        <v>329</v>
      </c>
      <c r="I223" s="814" t="s">
        <v>1630</v>
      </c>
      <c r="J223" s="814" t="s">
        <v>1631</v>
      </c>
      <c r="K223" s="814" t="s">
        <v>1632</v>
      </c>
      <c r="L223" s="817">
        <v>400.2</v>
      </c>
      <c r="M223" s="817">
        <v>400.2</v>
      </c>
      <c r="N223" s="814">
        <v>1</v>
      </c>
      <c r="O223" s="818">
        <v>1</v>
      </c>
      <c r="P223" s="817">
        <v>400.2</v>
      </c>
      <c r="Q223" s="819">
        <v>1</v>
      </c>
      <c r="R223" s="814">
        <v>1</v>
      </c>
      <c r="S223" s="819">
        <v>1</v>
      </c>
      <c r="T223" s="818">
        <v>1</v>
      </c>
      <c r="U223" s="820">
        <v>1</v>
      </c>
    </row>
    <row r="224" spans="1:21" ht="14.45" customHeight="1" x14ac:dyDescent="0.2">
      <c r="A224" s="813">
        <v>26</v>
      </c>
      <c r="B224" s="814" t="s">
        <v>1600</v>
      </c>
      <c r="C224" s="814" t="s">
        <v>1606</v>
      </c>
      <c r="D224" s="815" t="s">
        <v>2851</v>
      </c>
      <c r="E224" s="816" t="s">
        <v>1616</v>
      </c>
      <c r="F224" s="814" t="s">
        <v>1603</v>
      </c>
      <c r="G224" s="814" t="s">
        <v>1622</v>
      </c>
      <c r="H224" s="814" t="s">
        <v>329</v>
      </c>
      <c r="I224" s="814" t="s">
        <v>2085</v>
      </c>
      <c r="J224" s="814" t="s">
        <v>2086</v>
      </c>
      <c r="K224" s="814" t="s">
        <v>2087</v>
      </c>
      <c r="L224" s="817">
        <v>726.84</v>
      </c>
      <c r="M224" s="817">
        <v>726.84</v>
      </c>
      <c r="N224" s="814">
        <v>1</v>
      </c>
      <c r="O224" s="818">
        <v>1</v>
      </c>
      <c r="P224" s="817">
        <v>726.84</v>
      </c>
      <c r="Q224" s="819">
        <v>1</v>
      </c>
      <c r="R224" s="814">
        <v>1</v>
      </c>
      <c r="S224" s="819">
        <v>1</v>
      </c>
      <c r="T224" s="818">
        <v>1</v>
      </c>
      <c r="U224" s="820">
        <v>1</v>
      </c>
    </row>
    <row r="225" spans="1:21" ht="14.45" customHeight="1" x14ac:dyDescent="0.2">
      <c r="A225" s="813">
        <v>26</v>
      </c>
      <c r="B225" s="814" t="s">
        <v>1600</v>
      </c>
      <c r="C225" s="814" t="s">
        <v>1606</v>
      </c>
      <c r="D225" s="815" t="s">
        <v>2851</v>
      </c>
      <c r="E225" s="816" t="s">
        <v>1616</v>
      </c>
      <c r="F225" s="814" t="s">
        <v>1603</v>
      </c>
      <c r="G225" s="814" t="s">
        <v>1622</v>
      </c>
      <c r="H225" s="814" t="s">
        <v>329</v>
      </c>
      <c r="I225" s="814" t="s">
        <v>2088</v>
      </c>
      <c r="J225" s="814" t="s">
        <v>2089</v>
      </c>
      <c r="K225" s="814" t="s">
        <v>2090</v>
      </c>
      <c r="L225" s="817">
        <v>1383</v>
      </c>
      <c r="M225" s="817">
        <v>5532</v>
      </c>
      <c r="N225" s="814">
        <v>4</v>
      </c>
      <c r="O225" s="818">
        <v>3</v>
      </c>
      <c r="P225" s="817">
        <v>5532</v>
      </c>
      <c r="Q225" s="819">
        <v>1</v>
      </c>
      <c r="R225" s="814">
        <v>4</v>
      </c>
      <c r="S225" s="819">
        <v>1</v>
      </c>
      <c r="T225" s="818">
        <v>3</v>
      </c>
      <c r="U225" s="820">
        <v>1</v>
      </c>
    </row>
    <row r="226" spans="1:21" ht="14.45" customHeight="1" x14ac:dyDescent="0.2">
      <c r="A226" s="813">
        <v>26</v>
      </c>
      <c r="B226" s="814" t="s">
        <v>1600</v>
      </c>
      <c r="C226" s="814" t="s">
        <v>1606</v>
      </c>
      <c r="D226" s="815" t="s">
        <v>2851</v>
      </c>
      <c r="E226" s="816" t="s">
        <v>1616</v>
      </c>
      <c r="F226" s="814" t="s">
        <v>1603</v>
      </c>
      <c r="G226" s="814" t="s">
        <v>1622</v>
      </c>
      <c r="H226" s="814" t="s">
        <v>329</v>
      </c>
      <c r="I226" s="814" t="s">
        <v>1623</v>
      </c>
      <c r="J226" s="814" t="s">
        <v>1624</v>
      </c>
      <c r="K226" s="814" t="s">
        <v>1625</v>
      </c>
      <c r="L226" s="817">
        <v>249.55</v>
      </c>
      <c r="M226" s="817">
        <v>2994.6</v>
      </c>
      <c r="N226" s="814">
        <v>12</v>
      </c>
      <c r="O226" s="818">
        <v>6</v>
      </c>
      <c r="P226" s="817">
        <v>2994.6</v>
      </c>
      <c r="Q226" s="819">
        <v>1</v>
      </c>
      <c r="R226" s="814">
        <v>12</v>
      </c>
      <c r="S226" s="819">
        <v>1</v>
      </c>
      <c r="T226" s="818">
        <v>6</v>
      </c>
      <c r="U226" s="820">
        <v>1</v>
      </c>
    </row>
    <row r="227" spans="1:21" ht="14.45" customHeight="1" x14ac:dyDescent="0.2">
      <c r="A227" s="813">
        <v>26</v>
      </c>
      <c r="B227" s="814" t="s">
        <v>1600</v>
      </c>
      <c r="C227" s="814" t="s">
        <v>1606</v>
      </c>
      <c r="D227" s="815" t="s">
        <v>2851</v>
      </c>
      <c r="E227" s="816" t="s">
        <v>1616</v>
      </c>
      <c r="F227" s="814" t="s">
        <v>1603</v>
      </c>
      <c r="G227" s="814" t="s">
        <v>1622</v>
      </c>
      <c r="H227" s="814" t="s">
        <v>329</v>
      </c>
      <c r="I227" s="814" t="s">
        <v>1636</v>
      </c>
      <c r="J227" s="814" t="s">
        <v>1637</v>
      </c>
      <c r="K227" s="814" t="s">
        <v>1638</v>
      </c>
      <c r="L227" s="817">
        <v>2199.9499999999998</v>
      </c>
      <c r="M227" s="817">
        <v>13199.699999999999</v>
      </c>
      <c r="N227" s="814">
        <v>6</v>
      </c>
      <c r="O227" s="818">
        <v>6</v>
      </c>
      <c r="P227" s="817">
        <v>6599.8499999999995</v>
      </c>
      <c r="Q227" s="819">
        <v>0.5</v>
      </c>
      <c r="R227" s="814">
        <v>3</v>
      </c>
      <c r="S227" s="819">
        <v>0.5</v>
      </c>
      <c r="T227" s="818">
        <v>3</v>
      </c>
      <c r="U227" s="820">
        <v>0.5</v>
      </c>
    </row>
    <row r="228" spans="1:21" ht="14.45" customHeight="1" x14ac:dyDescent="0.2">
      <c r="A228" s="813">
        <v>26</v>
      </c>
      <c r="B228" s="814" t="s">
        <v>1600</v>
      </c>
      <c r="C228" s="814" t="s">
        <v>1606</v>
      </c>
      <c r="D228" s="815" t="s">
        <v>2851</v>
      </c>
      <c r="E228" s="816" t="s">
        <v>1616</v>
      </c>
      <c r="F228" s="814" t="s">
        <v>1603</v>
      </c>
      <c r="G228" s="814" t="s">
        <v>1622</v>
      </c>
      <c r="H228" s="814" t="s">
        <v>329</v>
      </c>
      <c r="I228" s="814" t="s">
        <v>1879</v>
      </c>
      <c r="J228" s="814" t="s">
        <v>1880</v>
      </c>
      <c r="K228" s="814" t="s">
        <v>1881</v>
      </c>
      <c r="L228" s="817">
        <v>1494.26</v>
      </c>
      <c r="M228" s="817">
        <v>19425.38</v>
      </c>
      <c r="N228" s="814">
        <v>13</v>
      </c>
      <c r="O228" s="818">
        <v>13</v>
      </c>
      <c r="P228" s="817">
        <v>16436.86</v>
      </c>
      <c r="Q228" s="819">
        <v>0.84615384615384615</v>
      </c>
      <c r="R228" s="814">
        <v>11</v>
      </c>
      <c r="S228" s="819">
        <v>0.84615384615384615</v>
      </c>
      <c r="T228" s="818">
        <v>11</v>
      </c>
      <c r="U228" s="820">
        <v>0.84615384615384615</v>
      </c>
    </row>
    <row r="229" spans="1:21" ht="14.45" customHeight="1" x14ac:dyDescent="0.2">
      <c r="A229" s="813">
        <v>26</v>
      </c>
      <c r="B229" s="814" t="s">
        <v>1600</v>
      </c>
      <c r="C229" s="814" t="s">
        <v>1606</v>
      </c>
      <c r="D229" s="815" t="s">
        <v>2851</v>
      </c>
      <c r="E229" s="816" t="s">
        <v>1616</v>
      </c>
      <c r="F229" s="814" t="s">
        <v>1603</v>
      </c>
      <c r="G229" s="814" t="s">
        <v>1622</v>
      </c>
      <c r="H229" s="814" t="s">
        <v>329</v>
      </c>
      <c r="I229" s="814" t="s">
        <v>1882</v>
      </c>
      <c r="J229" s="814" t="s">
        <v>1883</v>
      </c>
      <c r="K229" s="814" t="s">
        <v>1884</v>
      </c>
      <c r="L229" s="817">
        <v>961.53</v>
      </c>
      <c r="M229" s="817">
        <v>1923.06</v>
      </c>
      <c r="N229" s="814">
        <v>2</v>
      </c>
      <c r="O229" s="818">
        <v>2</v>
      </c>
      <c r="P229" s="817">
        <v>961.53</v>
      </c>
      <c r="Q229" s="819">
        <v>0.5</v>
      </c>
      <c r="R229" s="814">
        <v>1</v>
      </c>
      <c r="S229" s="819">
        <v>0.5</v>
      </c>
      <c r="T229" s="818">
        <v>1</v>
      </c>
      <c r="U229" s="820">
        <v>0.5</v>
      </c>
    </row>
    <row r="230" spans="1:21" ht="14.45" customHeight="1" x14ac:dyDescent="0.2">
      <c r="A230" s="813">
        <v>26</v>
      </c>
      <c r="B230" s="814" t="s">
        <v>1600</v>
      </c>
      <c r="C230" s="814" t="s">
        <v>1606</v>
      </c>
      <c r="D230" s="815" t="s">
        <v>2851</v>
      </c>
      <c r="E230" s="816" t="s">
        <v>1616</v>
      </c>
      <c r="F230" s="814" t="s">
        <v>1603</v>
      </c>
      <c r="G230" s="814" t="s">
        <v>1622</v>
      </c>
      <c r="H230" s="814" t="s">
        <v>329</v>
      </c>
      <c r="I230" s="814" t="s">
        <v>1885</v>
      </c>
      <c r="J230" s="814" t="s">
        <v>1886</v>
      </c>
      <c r="K230" s="814" t="s">
        <v>1887</v>
      </c>
      <c r="L230" s="817">
        <v>262.60000000000002</v>
      </c>
      <c r="M230" s="817">
        <v>787.80000000000007</v>
      </c>
      <c r="N230" s="814">
        <v>3</v>
      </c>
      <c r="O230" s="818">
        <v>3</v>
      </c>
      <c r="P230" s="817">
        <v>525.20000000000005</v>
      </c>
      <c r="Q230" s="819">
        <v>0.66666666666666663</v>
      </c>
      <c r="R230" s="814">
        <v>2</v>
      </c>
      <c r="S230" s="819">
        <v>0.66666666666666663</v>
      </c>
      <c r="T230" s="818">
        <v>2</v>
      </c>
      <c r="U230" s="820">
        <v>0.66666666666666663</v>
      </c>
    </row>
    <row r="231" spans="1:21" ht="14.45" customHeight="1" x14ac:dyDescent="0.2">
      <c r="A231" s="813">
        <v>26</v>
      </c>
      <c r="B231" s="814" t="s">
        <v>1600</v>
      </c>
      <c r="C231" s="814" t="s">
        <v>1606</v>
      </c>
      <c r="D231" s="815" t="s">
        <v>2851</v>
      </c>
      <c r="E231" s="816" t="s">
        <v>1616</v>
      </c>
      <c r="F231" s="814" t="s">
        <v>1603</v>
      </c>
      <c r="G231" s="814" t="s">
        <v>1622</v>
      </c>
      <c r="H231" s="814" t="s">
        <v>329</v>
      </c>
      <c r="I231" s="814" t="s">
        <v>2091</v>
      </c>
      <c r="J231" s="814" t="s">
        <v>2092</v>
      </c>
      <c r="K231" s="814" t="s">
        <v>2093</v>
      </c>
      <c r="L231" s="817">
        <v>60.23</v>
      </c>
      <c r="M231" s="817">
        <v>60.23</v>
      </c>
      <c r="N231" s="814">
        <v>1</v>
      </c>
      <c r="O231" s="818">
        <v>1</v>
      </c>
      <c r="P231" s="817">
        <v>60.23</v>
      </c>
      <c r="Q231" s="819">
        <v>1</v>
      </c>
      <c r="R231" s="814">
        <v>1</v>
      </c>
      <c r="S231" s="819">
        <v>1</v>
      </c>
      <c r="T231" s="818">
        <v>1</v>
      </c>
      <c r="U231" s="820">
        <v>1</v>
      </c>
    </row>
    <row r="232" spans="1:21" ht="14.45" customHeight="1" x14ac:dyDescent="0.2">
      <c r="A232" s="813">
        <v>26</v>
      </c>
      <c r="B232" s="814" t="s">
        <v>1600</v>
      </c>
      <c r="C232" s="814" t="s">
        <v>1606</v>
      </c>
      <c r="D232" s="815" t="s">
        <v>2851</v>
      </c>
      <c r="E232" s="816" t="s">
        <v>1616</v>
      </c>
      <c r="F232" s="814" t="s">
        <v>1603</v>
      </c>
      <c r="G232" s="814" t="s">
        <v>1622</v>
      </c>
      <c r="H232" s="814" t="s">
        <v>329</v>
      </c>
      <c r="I232" s="814" t="s">
        <v>2094</v>
      </c>
      <c r="J232" s="814" t="s">
        <v>2095</v>
      </c>
      <c r="K232" s="814" t="s">
        <v>2096</v>
      </c>
      <c r="L232" s="817">
        <v>460.5</v>
      </c>
      <c r="M232" s="817">
        <v>1381.5</v>
      </c>
      <c r="N232" s="814">
        <v>3</v>
      </c>
      <c r="O232" s="818">
        <v>1</v>
      </c>
      <c r="P232" s="817">
        <v>1381.5</v>
      </c>
      <c r="Q232" s="819">
        <v>1</v>
      </c>
      <c r="R232" s="814">
        <v>3</v>
      </c>
      <c r="S232" s="819">
        <v>1</v>
      </c>
      <c r="T232" s="818">
        <v>1</v>
      </c>
      <c r="U232" s="820">
        <v>1</v>
      </c>
    </row>
    <row r="233" spans="1:21" ht="14.45" customHeight="1" x14ac:dyDescent="0.2">
      <c r="A233" s="813">
        <v>26</v>
      </c>
      <c r="B233" s="814" t="s">
        <v>1600</v>
      </c>
      <c r="C233" s="814" t="s">
        <v>1606</v>
      </c>
      <c r="D233" s="815" t="s">
        <v>2851</v>
      </c>
      <c r="E233" s="816" t="s">
        <v>1616</v>
      </c>
      <c r="F233" s="814" t="s">
        <v>1603</v>
      </c>
      <c r="G233" s="814" t="s">
        <v>1622</v>
      </c>
      <c r="H233" s="814" t="s">
        <v>329</v>
      </c>
      <c r="I233" s="814" t="s">
        <v>2097</v>
      </c>
      <c r="J233" s="814" t="s">
        <v>2098</v>
      </c>
      <c r="K233" s="814" t="s">
        <v>2099</v>
      </c>
      <c r="L233" s="817">
        <v>2519.9899999999998</v>
      </c>
      <c r="M233" s="817">
        <v>2519.9899999999998</v>
      </c>
      <c r="N233" s="814">
        <v>1</v>
      </c>
      <c r="O233" s="818">
        <v>1</v>
      </c>
      <c r="P233" s="817"/>
      <c r="Q233" s="819">
        <v>0</v>
      </c>
      <c r="R233" s="814"/>
      <c r="S233" s="819">
        <v>0</v>
      </c>
      <c r="T233" s="818"/>
      <c r="U233" s="820">
        <v>0</v>
      </c>
    </row>
    <row r="234" spans="1:21" ht="14.45" customHeight="1" x14ac:dyDescent="0.2">
      <c r="A234" s="813">
        <v>26</v>
      </c>
      <c r="B234" s="814" t="s">
        <v>1600</v>
      </c>
      <c r="C234" s="814" t="s">
        <v>1606</v>
      </c>
      <c r="D234" s="815" t="s">
        <v>2851</v>
      </c>
      <c r="E234" s="816" t="s">
        <v>1616</v>
      </c>
      <c r="F234" s="814" t="s">
        <v>1603</v>
      </c>
      <c r="G234" s="814" t="s">
        <v>1622</v>
      </c>
      <c r="H234" s="814" t="s">
        <v>329</v>
      </c>
      <c r="I234" s="814" t="s">
        <v>1639</v>
      </c>
      <c r="J234" s="814" t="s">
        <v>1640</v>
      </c>
      <c r="K234" s="814" t="s">
        <v>1641</v>
      </c>
      <c r="L234" s="817">
        <v>184.57</v>
      </c>
      <c r="M234" s="817">
        <v>553.71</v>
      </c>
      <c r="N234" s="814">
        <v>3</v>
      </c>
      <c r="O234" s="818">
        <v>3</v>
      </c>
      <c r="P234" s="817">
        <v>369.14</v>
      </c>
      <c r="Q234" s="819">
        <v>0.66666666666666663</v>
      </c>
      <c r="R234" s="814">
        <v>2</v>
      </c>
      <c r="S234" s="819">
        <v>0.66666666666666663</v>
      </c>
      <c r="T234" s="818">
        <v>2</v>
      </c>
      <c r="U234" s="820">
        <v>0.66666666666666663</v>
      </c>
    </row>
    <row r="235" spans="1:21" ht="14.45" customHeight="1" x14ac:dyDescent="0.2">
      <c r="A235" s="813">
        <v>26</v>
      </c>
      <c r="B235" s="814" t="s">
        <v>1600</v>
      </c>
      <c r="C235" s="814" t="s">
        <v>1606</v>
      </c>
      <c r="D235" s="815" t="s">
        <v>2851</v>
      </c>
      <c r="E235" s="816" t="s">
        <v>1616</v>
      </c>
      <c r="F235" s="814" t="s">
        <v>1603</v>
      </c>
      <c r="G235" s="814" t="s">
        <v>1622</v>
      </c>
      <c r="H235" s="814" t="s">
        <v>329</v>
      </c>
      <c r="I235" s="814" t="s">
        <v>1911</v>
      </c>
      <c r="J235" s="814" t="s">
        <v>1912</v>
      </c>
      <c r="K235" s="814" t="s">
        <v>1913</v>
      </c>
      <c r="L235" s="817">
        <v>349.6</v>
      </c>
      <c r="M235" s="817">
        <v>349.6</v>
      </c>
      <c r="N235" s="814">
        <v>1</v>
      </c>
      <c r="O235" s="818">
        <v>1</v>
      </c>
      <c r="P235" s="817"/>
      <c r="Q235" s="819">
        <v>0</v>
      </c>
      <c r="R235" s="814"/>
      <c r="S235" s="819">
        <v>0</v>
      </c>
      <c r="T235" s="818"/>
      <c r="U235" s="820">
        <v>0</v>
      </c>
    </row>
    <row r="236" spans="1:21" ht="14.45" customHeight="1" x14ac:dyDescent="0.2">
      <c r="A236" s="813">
        <v>26</v>
      </c>
      <c r="B236" s="814" t="s">
        <v>1600</v>
      </c>
      <c r="C236" s="814" t="s">
        <v>1606</v>
      </c>
      <c r="D236" s="815" t="s">
        <v>2851</v>
      </c>
      <c r="E236" s="816" t="s">
        <v>1616</v>
      </c>
      <c r="F236" s="814" t="s">
        <v>1603</v>
      </c>
      <c r="G236" s="814" t="s">
        <v>1622</v>
      </c>
      <c r="H236" s="814" t="s">
        <v>329</v>
      </c>
      <c r="I236" s="814" t="s">
        <v>2100</v>
      </c>
      <c r="J236" s="814" t="s">
        <v>2101</v>
      </c>
      <c r="K236" s="814" t="s">
        <v>2102</v>
      </c>
      <c r="L236" s="817">
        <v>1149.73</v>
      </c>
      <c r="M236" s="817">
        <v>1149.73</v>
      </c>
      <c r="N236" s="814">
        <v>1</v>
      </c>
      <c r="O236" s="818">
        <v>1</v>
      </c>
      <c r="P236" s="817">
        <v>1149.73</v>
      </c>
      <c r="Q236" s="819">
        <v>1</v>
      </c>
      <c r="R236" s="814">
        <v>1</v>
      </c>
      <c r="S236" s="819">
        <v>1</v>
      </c>
      <c r="T236" s="818">
        <v>1</v>
      </c>
      <c r="U236" s="820">
        <v>1</v>
      </c>
    </row>
    <row r="237" spans="1:21" ht="14.45" customHeight="1" x14ac:dyDescent="0.2">
      <c r="A237" s="813">
        <v>26</v>
      </c>
      <c r="B237" s="814" t="s">
        <v>1600</v>
      </c>
      <c r="C237" s="814" t="s">
        <v>1606</v>
      </c>
      <c r="D237" s="815" t="s">
        <v>2851</v>
      </c>
      <c r="E237" s="816" t="s">
        <v>1616</v>
      </c>
      <c r="F237" s="814" t="s">
        <v>1603</v>
      </c>
      <c r="G237" s="814" t="s">
        <v>1622</v>
      </c>
      <c r="H237" s="814" t="s">
        <v>329</v>
      </c>
      <c r="I237" s="814" t="s">
        <v>2103</v>
      </c>
      <c r="J237" s="814" t="s">
        <v>2104</v>
      </c>
      <c r="K237" s="814" t="s">
        <v>2105</v>
      </c>
      <c r="L237" s="817">
        <v>749.8</v>
      </c>
      <c r="M237" s="817">
        <v>749.8</v>
      </c>
      <c r="N237" s="814">
        <v>1</v>
      </c>
      <c r="O237" s="818">
        <v>1</v>
      </c>
      <c r="P237" s="817">
        <v>749.8</v>
      </c>
      <c r="Q237" s="819">
        <v>1</v>
      </c>
      <c r="R237" s="814">
        <v>1</v>
      </c>
      <c r="S237" s="819">
        <v>1</v>
      </c>
      <c r="T237" s="818">
        <v>1</v>
      </c>
      <c r="U237" s="820">
        <v>1</v>
      </c>
    </row>
    <row r="238" spans="1:21" ht="14.45" customHeight="1" x14ac:dyDescent="0.2">
      <c r="A238" s="813">
        <v>26</v>
      </c>
      <c r="B238" s="814" t="s">
        <v>1600</v>
      </c>
      <c r="C238" s="814" t="s">
        <v>1606</v>
      </c>
      <c r="D238" s="815" t="s">
        <v>2851</v>
      </c>
      <c r="E238" s="816" t="s">
        <v>1616</v>
      </c>
      <c r="F238" s="814" t="s">
        <v>1603</v>
      </c>
      <c r="G238" s="814" t="s">
        <v>1622</v>
      </c>
      <c r="H238" s="814" t="s">
        <v>329</v>
      </c>
      <c r="I238" s="814" t="s">
        <v>2106</v>
      </c>
      <c r="J238" s="814" t="s">
        <v>2107</v>
      </c>
      <c r="K238" s="814" t="s">
        <v>2108</v>
      </c>
      <c r="L238" s="817">
        <v>749.8</v>
      </c>
      <c r="M238" s="817">
        <v>749.8</v>
      </c>
      <c r="N238" s="814">
        <v>1</v>
      </c>
      <c r="O238" s="818">
        <v>1</v>
      </c>
      <c r="P238" s="817">
        <v>749.8</v>
      </c>
      <c r="Q238" s="819">
        <v>1</v>
      </c>
      <c r="R238" s="814">
        <v>1</v>
      </c>
      <c r="S238" s="819">
        <v>1</v>
      </c>
      <c r="T238" s="818">
        <v>1</v>
      </c>
      <c r="U238" s="820">
        <v>1</v>
      </c>
    </row>
    <row r="239" spans="1:21" ht="14.45" customHeight="1" x14ac:dyDescent="0.2">
      <c r="A239" s="813">
        <v>26</v>
      </c>
      <c r="B239" s="814" t="s">
        <v>1600</v>
      </c>
      <c r="C239" s="814" t="s">
        <v>1606</v>
      </c>
      <c r="D239" s="815" t="s">
        <v>2851</v>
      </c>
      <c r="E239" s="816" t="s">
        <v>1616</v>
      </c>
      <c r="F239" s="814" t="s">
        <v>1603</v>
      </c>
      <c r="G239" s="814" t="s">
        <v>1622</v>
      </c>
      <c r="H239" s="814" t="s">
        <v>329</v>
      </c>
      <c r="I239" s="814" t="s">
        <v>2109</v>
      </c>
      <c r="J239" s="814" t="s">
        <v>2110</v>
      </c>
      <c r="K239" s="814" t="s">
        <v>2111</v>
      </c>
      <c r="L239" s="817">
        <v>184.57</v>
      </c>
      <c r="M239" s="817">
        <v>184.57</v>
      </c>
      <c r="N239" s="814">
        <v>1</v>
      </c>
      <c r="O239" s="818">
        <v>1</v>
      </c>
      <c r="P239" s="817"/>
      <c r="Q239" s="819">
        <v>0</v>
      </c>
      <c r="R239" s="814"/>
      <c r="S239" s="819">
        <v>0</v>
      </c>
      <c r="T239" s="818"/>
      <c r="U239" s="820">
        <v>0</v>
      </c>
    </row>
    <row r="240" spans="1:21" ht="14.45" customHeight="1" x14ac:dyDescent="0.2">
      <c r="A240" s="813">
        <v>26</v>
      </c>
      <c r="B240" s="814" t="s">
        <v>1600</v>
      </c>
      <c r="C240" s="814" t="s">
        <v>1606</v>
      </c>
      <c r="D240" s="815" t="s">
        <v>2851</v>
      </c>
      <c r="E240" s="816" t="s">
        <v>1617</v>
      </c>
      <c r="F240" s="814" t="s">
        <v>1601</v>
      </c>
      <c r="G240" s="814" t="s">
        <v>1657</v>
      </c>
      <c r="H240" s="814" t="s">
        <v>599</v>
      </c>
      <c r="I240" s="814" t="s">
        <v>1546</v>
      </c>
      <c r="J240" s="814" t="s">
        <v>1547</v>
      </c>
      <c r="K240" s="814" t="s">
        <v>1548</v>
      </c>
      <c r="L240" s="817">
        <v>23.4</v>
      </c>
      <c r="M240" s="817">
        <v>23.4</v>
      </c>
      <c r="N240" s="814">
        <v>1</v>
      </c>
      <c r="O240" s="818">
        <v>0.5</v>
      </c>
      <c r="P240" s="817"/>
      <c r="Q240" s="819">
        <v>0</v>
      </c>
      <c r="R240" s="814"/>
      <c r="S240" s="819">
        <v>0</v>
      </c>
      <c r="T240" s="818"/>
      <c r="U240" s="820">
        <v>0</v>
      </c>
    </row>
    <row r="241" spans="1:21" ht="14.45" customHeight="1" x14ac:dyDescent="0.2">
      <c r="A241" s="813">
        <v>26</v>
      </c>
      <c r="B241" s="814" t="s">
        <v>1600</v>
      </c>
      <c r="C241" s="814" t="s">
        <v>1606</v>
      </c>
      <c r="D241" s="815" t="s">
        <v>2851</v>
      </c>
      <c r="E241" s="816" t="s">
        <v>1617</v>
      </c>
      <c r="F241" s="814" t="s">
        <v>1601</v>
      </c>
      <c r="G241" s="814" t="s">
        <v>1657</v>
      </c>
      <c r="H241" s="814" t="s">
        <v>329</v>
      </c>
      <c r="I241" s="814" t="s">
        <v>2112</v>
      </c>
      <c r="J241" s="814" t="s">
        <v>2113</v>
      </c>
      <c r="K241" s="814" t="s">
        <v>1552</v>
      </c>
      <c r="L241" s="817">
        <v>11.71</v>
      </c>
      <c r="M241" s="817">
        <v>23.42</v>
      </c>
      <c r="N241" s="814">
        <v>2</v>
      </c>
      <c r="O241" s="818">
        <v>1</v>
      </c>
      <c r="P241" s="817">
        <v>23.42</v>
      </c>
      <c r="Q241" s="819">
        <v>1</v>
      </c>
      <c r="R241" s="814">
        <v>2</v>
      </c>
      <c r="S241" s="819">
        <v>1</v>
      </c>
      <c r="T241" s="818">
        <v>1</v>
      </c>
      <c r="U241" s="820">
        <v>1</v>
      </c>
    </row>
    <row r="242" spans="1:21" ht="14.45" customHeight="1" x14ac:dyDescent="0.2">
      <c r="A242" s="813">
        <v>26</v>
      </c>
      <c r="B242" s="814" t="s">
        <v>1600</v>
      </c>
      <c r="C242" s="814" t="s">
        <v>1606</v>
      </c>
      <c r="D242" s="815" t="s">
        <v>2851</v>
      </c>
      <c r="E242" s="816" t="s">
        <v>1617</v>
      </c>
      <c r="F242" s="814" t="s">
        <v>1601</v>
      </c>
      <c r="G242" s="814" t="s">
        <v>2114</v>
      </c>
      <c r="H242" s="814" t="s">
        <v>599</v>
      </c>
      <c r="I242" s="814" t="s">
        <v>2115</v>
      </c>
      <c r="J242" s="814" t="s">
        <v>1382</v>
      </c>
      <c r="K242" s="814" t="s">
        <v>1402</v>
      </c>
      <c r="L242" s="817">
        <v>31.09</v>
      </c>
      <c r="M242" s="817">
        <v>155.44999999999999</v>
      </c>
      <c r="N242" s="814">
        <v>5</v>
      </c>
      <c r="O242" s="818">
        <v>2</v>
      </c>
      <c r="P242" s="817">
        <v>31.09</v>
      </c>
      <c r="Q242" s="819">
        <v>0.2</v>
      </c>
      <c r="R242" s="814">
        <v>1</v>
      </c>
      <c r="S242" s="819">
        <v>0.2</v>
      </c>
      <c r="T242" s="818">
        <v>0.5</v>
      </c>
      <c r="U242" s="820">
        <v>0.25</v>
      </c>
    </row>
    <row r="243" spans="1:21" ht="14.45" customHeight="1" x14ac:dyDescent="0.2">
      <c r="A243" s="813">
        <v>26</v>
      </c>
      <c r="B243" s="814" t="s">
        <v>1600</v>
      </c>
      <c r="C243" s="814" t="s">
        <v>1606</v>
      </c>
      <c r="D243" s="815" t="s">
        <v>2851</v>
      </c>
      <c r="E243" s="816" t="s">
        <v>1617</v>
      </c>
      <c r="F243" s="814" t="s">
        <v>1601</v>
      </c>
      <c r="G243" s="814" t="s">
        <v>2114</v>
      </c>
      <c r="H243" s="814" t="s">
        <v>599</v>
      </c>
      <c r="I243" s="814" t="s">
        <v>2116</v>
      </c>
      <c r="J243" s="814" t="s">
        <v>1382</v>
      </c>
      <c r="K243" s="814" t="s">
        <v>1584</v>
      </c>
      <c r="L243" s="817">
        <v>62.18</v>
      </c>
      <c r="M243" s="817">
        <v>62.18</v>
      </c>
      <c r="N243" s="814">
        <v>1</v>
      </c>
      <c r="O243" s="818">
        <v>0.5</v>
      </c>
      <c r="P243" s="817"/>
      <c r="Q243" s="819">
        <v>0</v>
      </c>
      <c r="R243" s="814"/>
      <c r="S243" s="819">
        <v>0</v>
      </c>
      <c r="T243" s="818"/>
      <c r="U243" s="820">
        <v>0</v>
      </c>
    </row>
    <row r="244" spans="1:21" ht="14.45" customHeight="1" x14ac:dyDescent="0.2">
      <c r="A244" s="813">
        <v>26</v>
      </c>
      <c r="B244" s="814" t="s">
        <v>1600</v>
      </c>
      <c r="C244" s="814" t="s">
        <v>1606</v>
      </c>
      <c r="D244" s="815" t="s">
        <v>2851</v>
      </c>
      <c r="E244" s="816" t="s">
        <v>1617</v>
      </c>
      <c r="F244" s="814" t="s">
        <v>1601</v>
      </c>
      <c r="G244" s="814" t="s">
        <v>2114</v>
      </c>
      <c r="H244" s="814" t="s">
        <v>329</v>
      </c>
      <c r="I244" s="814" t="s">
        <v>2117</v>
      </c>
      <c r="J244" s="814" t="s">
        <v>2118</v>
      </c>
      <c r="K244" s="814" t="s">
        <v>2119</v>
      </c>
      <c r="L244" s="817">
        <v>207.27</v>
      </c>
      <c r="M244" s="817">
        <v>414.54</v>
      </c>
      <c r="N244" s="814">
        <v>2</v>
      </c>
      <c r="O244" s="818">
        <v>1</v>
      </c>
      <c r="P244" s="817">
        <v>207.27</v>
      </c>
      <c r="Q244" s="819">
        <v>0.5</v>
      </c>
      <c r="R244" s="814">
        <v>1</v>
      </c>
      <c r="S244" s="819">
        <v>0.5</v>
      </c>
      <c r="T244" s="818">
        <v>0.5</v>
      </c>
      <c r="U244" s="820">
        <v>0.5</v>
      </c>
    </row>
    <row r="245" spans="1:21" ht="14.45" customHeight="1" x14ac:dyDescent="0.2">
      <c r="A245" s="813">
        <v>26</v>
      </c>
      <c r="B245" s="814" t="s">
        <v>1600</v>
      </c>
      <c r="C245" s="814" t="s">
        <v>1606</v>
      </c>
      <c r="D245" s="815" t="s">
        <v>2851</v>
      </c>
      <c r="E245" s="816" t="s">
        <v>1617</v>
      </c>
      <c r="F245" s="814" t="s">
        <v>1601</v>
      </c>
      <c r="G245" s="814" t="s">
        <v>2114</v>
      </c>
      <c r="H245" s="814" t="s">
        <v>329</v>
      </c>
      <c r="I245" s="814" t="s">
        <v>2120</v>
      </c>
      <c r="J245" s="814" t="s">
        <v>2121</v>
      </c>
      <c r="K245" s="814" t="s">
        <v>1404</v>
      </c>
      <c r="L245" s="817">
        <v>103.64</v>
      </c>
      <c r="M245" s="817">
        <v>103.64</v>
      </c>
      <c r="N245" s="814">
        <v>1</v>
      </c>
      <c r="O245" s="818">
        <v>1</v>
      </c>
      <c r="P245" s="817"/>
      <c r="Q245" s="819">
        <v>0</v>
      </c>
      <c r="R245" s="814"/>
      <c r="S245" s="819">
        <v>0</v>
      </c>
      <c r="T245" s="818"/>
      <c r="U245" s="820">
        <v>0</v>
      </c>
    </row>
    <row r="246" spans="1:21" ht="14.45" customHeight="1" x14ac:dyDescent="0.2">
      <c r="A246" s="813">
        <v>26</v>
      </c>
      <c r="B246" s="814" t="s">
        <v>1600</v>
      </c>
      <c r="C246" s="814" t="s">
        <v>1606</v>
      </c>
      <c r="D246" s="815" t="s">
        <v>2851</v>
      </c>
      <c r="E246" s="816" t="s">
        <v>1617</v>
      </c>
      <c r="F246" s="814" t="s">
        <v>1601</v>
      </c>
      <c r="G246" s="814" t="s">
        <v>2114</v>
      </c>
      <c r="H246" s="814" t="s">
        <v>329</v>
      </c>
      <c r="I246" s="814" t="s">
        <v>2122</v>
      </c>
      <c r="J246" s="814" t="s">
        <v>2121</v>
      </c>
      <c r="K246" s="814" t="s">
        <v>1402</v>
      </c>
      <c r="L246" s="817">
        <v>31.09</v>
      </c>
      <c r="M246" s="817">
        <v>93.27</v>
      </c>
      <c r="N246" s="814">
        <v>3</v>
      </c>
      <c r="O246" s="818">
        <v>1</v>
      </c>
      <c r="P246" s="817">
        <v>93.27</v>
      </c>
      <c r="Q246" s="819">
        <v>1</v>
      </c>
      <c r="R246" s="814">
        <v>3</v>
      </c>
      <c r="S246" s="819">
        <v>1</v>
      </c>
      <c r="T246" s="818">
        <v>1</v>
      </c>
      <c r="U246" s="820">
        <v>1</v>
      </c>
    </row>
    <row r="247" spans="1:21" ht="14.45" customHeight="1" x14ac:dyDescent="0.2">
      <c r="A247" s="813">
        <v>26</v>
      </c>
      <c r="B247" s="814" t="s">
        <v>1600</v>
      </c>
      <c r="C247" s="814" t="s">
        <v>1606</v>
      </c>
      <c r="D247" s="815" t="s">
        <v>2851</v>
      </c>
      <c r="E247" s="816" t="s">
        <v>1617</v>
      </c>
      <c r="F247" s="814" t="s">
        <v>1601</v>
      </c>
      <c r="G247" s="814" t="s">
        <v>1662</v>
      </c>
      <c r="H247" s="814" t="s">
        <v>599</v>
      </c>
      <c r="I247" s="814" t="s">
        <v>1663</v>
      </c>
      <c r="J247" s="814" t="s">
        <v>1664</v>
      </c>
      <c r="K247" s="814" t="s">
        <v>1665</v>
      </c>
      <c r="L247" s="817">
        <v>119.7</v>
      </c>
      <c r="M247" s="817">
        <v>359.1</v>
      </c>
      <c r="N247" s="814">
        <v>3</v>
      </c>
      <c r="O247" s="818">
        <v>2</v>
      </c>
      <c r="P247" s="817">
        <v>239.4</v>
      </c>
      <c r="Q247" s="819">
        <v>0.66666666666666663</v>
      </c>
      <c r="R247" s="814">
        <v>2</v>
      </c>
      <c r="S247" s="819">
        <v>0.66666666666666663</v>
      </c>
      <c r="T247" s="818">
        <v>1</v>
      </c>
      <c r="U247" s="820">
        <v>0.5</v>
      </c>
    </row>
    <row r="248" spans="1:21" ht="14.45" customHeight="1" x14ac:dyDescent="0.2">
      <c r="A248" s="813">
        <v>26</v>
      </c>
      <c r="B248" s="814" t="s">
        <v>1600</v>
      </c>
      <c r="C248" s="814" t="s">
        <v>1606</v>
      </c>
      <c r="D248" s="815" t="s">
        <v>2851</v>
      </c>
      <c r="E248" s="816" t="s">
        <v>1617</v>
      </c>
      <c r="F248" s="814" t="s">
        <v>1601</v>
      </c>
      <c r="G248" s="814" t="s">
        <v>1662</v>
      </c>
      <c r="H248" s="814" t="s">
        <v>599</v>
      </c>
      <c r="I248" s="814" t="s">
        <v>1663</v>
      </c>
      <c r="J248" s="814" t="s">
        <v>1664</v>
      </c>
      <c r="K248" s="814" t="s">
        <v>1665</v>
      </c>
      <c r="L248" s="817">
        <v>56.06</v>
      </c>
      <c r="M248" s="817">
        <v>112.12</v>
      </c>
      <c r="N248" s="814">
        <v>2</v>
      </c>
      <c r="O248" s="818">
        <v>1</v>
      </c>
      <c r="P248" s="817">
        <v>112.12</v>
      </c>
      <c r="Q248" s="819">
        <v>1</v>
      </c>
      <c r="R248" s="814">
        <v>2</v>
      </c>
      <c r="S248" s="819">
        <v>1</v>
      </c>
      <c r="T248" s="818">
        <v>1</v>
      </c>
      <c r="U248" s="820">
        <v>1</v>
      </c>
    </row>
    <row r="249" spans="1:21" ht="14.45" customHeight="1" x14ac:dyDescent="0.2">
      <c r="A249" s="813">
        <v>26</v>
      </c>
      <c r="B249" s="814" t="s">
        <v>1600</v>
      </c>
      <c r="C249" s="814" t="s">
        <v>1606</v>
      </c>
      <c r="D249" s="815" t="s">
        <v>2851</v>
      </c>
      <c r="E249" s="816" t="s">
        <v>1617</v>
      </c>
      <c r="F249" s="814" t="s">
        <v>1601</v>
      </c>
      <c r="G249" s="814" t="s">
        <v>2123</v>
      </c>
      <c r="H249" s="814" t="s">
        <v>329</v>
      </c>
      <c r="I249" s="814" t="s">
        <v>2124</v>
      </c>
      <c r="J249" s="814" t="s">
        <v>2125</v>
      </c>
      <c r="K249" s="814" t="s">
        <v>2126</v>
      </c>
      <c r="L249" s="817">
        <v>736.33</v>
      </c>
      <c r="M249" s="817">
        <v>1472.66</v>
      </c>
      <c r="N249" s="814">
        <v>2</v>
      </c>
      <c r="O249" s="818">
        <v>0.5</v>
      </c>
      <c r="P249" s="817">
        <v>1472.66</v>
      </c>
      <c r="Q249" s="819">
        <v>1</v>
      </c>
      <c r="R249" s="814">
        <v>2</v>
      </c>
      <c r="S249" s="819">
        <v>1</v>
      </c>
      <c r="T249" s="818">
        <v>0.5</v>
      </c>
      <c r="U249" s="820">
        <v>1</v>
      </c>
    </row>
    <row r="250" spans="1:21" ht="14.45" customHeight="1" x14ac:dyDescent="0.2">
      <c r="A250" s="813">
        <v>26</v>
      </c>
      <c r="B250" s="814" t="s">
        <v>1600</v>
      </c>
      <c r="C250" s="814" t="s">
        <v>1606</v>
      </c>
      <c r="D250" s="815" t="s">
        <v>2851</v>
      </c>
      <c r="E250" s="816" t="s">
        <v>1617</v>
      </c>
      <c r="F250" s="814" t="s">
        <v>1601</v>
      </c>
      <c r="G250" s="814" t="s">
        <v>2127</v>
      </c>
      <c r="H250" s="814" t="s">
        <v>599</v>
      </c>
      <c r="I250" s="814" t="s">
        <v>2128</v>
      </c>
      <c r="J250" s="814" t="s">
        <v>1378</v>
      </c>
      <c r="K250" s="814" t="s">
        <v>603</v>
      </c>
      <c r="L250" s="817">
        <v>117.03</v>
      </c>
      <c r="M250" s="817">
        <v>117.03</v>
      </c>
      <c r="N250" s="814">
        <v>1</v>
      </c>
      <c r="O250" s="818">
        <v>1</v>
      </c>
      <c r="P250" s="817">
        <v>117.03</v>
      </c>
      <c r="Q250" s="819">
        <v>1</v>
      </c>
      <c r="R250" s="814">
        <v>1</v>
      </c>
      <c r="S250" s="819">
        <v>1</v>
      </c>
      <c r="T250" s="818">
        <v>1</v>
      </c>
      <c r="U250" s="820">
        <v>1</v>
      </c>
    </row>
    <row r="251" spans="1:21" ht="14.45" customHeight="1" x14ac:dyDescent="0.2">
      <c r="A251" s="813">
        <v>26</v>
      </c>
      <c r="B251" s="814" t="s">
        <v>1600</v>
      </c>
      <c r="C251" s="814" t="s">
        <v>1606</v>
      </c>
      <c r="D251" s="815" t="s">
        <v>2851</v>
      </c>
      <c r="E251" s="816" t="s">
        <v>1617</v>
      </c>
      <c r="F251" s="814" t="s">
        <v>1601</v>
      </c>
      <c r="G251" s="814" t="s">
        <v>2127</v>
      </c>
      <c r="H251" s="814" t="s">
        <v>599</v>
      </c>
      <c r="I251" s="814" t="s">
        <v>1377</v>
      </c>
      <c r="J251" s="814" t="s">
        <v>1378</v>
      </c>
      <c r="K251" s="814" t="s">
        <v>674</v>
      </c>
      <c r="L251" s="817">
        <v>17.559999999999999</v>
      </c>
      <c r="M251" s="817">
        <v>35.119999999999997</v>
      </c>
      <c r="N251" s="814">
        <v>2</v>
      </c>
      <c r="O251" s="818">
        <v>1</v>
      </c>
      <c r="P251" s="817">
        <v>35.119999999999997</v>
      </c>
      <c r="Q251" s="819">
        <v>1</v>
      </c>
      <c r="R251" s="814">
        <v>2</v>
      </c>
      <c r="S251" s="819">
        <v>1</v>
      </c>
      <c r="T251" s="818">
        <v>1</v>
      </c>
      <c r="U251" s="820">
        <v>1</v>
      </c>
    </row>
    <row r="252" spans="1:21" ht="14.45" customHeight="1" x14ac:dyDescent="0.2">
      <c r="A252" s="813">
        <v>26</v>
      </c>
      <c r="B252" s="814" t="s">
        <v>1600</v>
      </c>
      <c r="C252" s="814" t="s">
        <v>1606</v>
      </c>
      <c r="D252" s="815" t="s">
        <v>2851</v>
      </c>
      <c r="E252" s="816" t="s">
        <v>1617</v>
      </c>
      <c r="F252" s="814" t="s">
        <v>1601</v>
      </c>
      <c r="G252" s="814" t="s">
        <v>1946</v>
      </c>
      <c r="H252" s="814" t="s">
        <v>329</v>
      </c>
      <c r="I252" s="814" t="s">
        <v>1947</v>
      </c>
      <c r="J252" s="814" t="s">
        <v>1948</v>
      </c>
      <c r="K252" s="814" t="s">
        <v>930</v>
      </c>
      <c r="L252" s="817">
        <v>0</v>
      </c>
      <c r="M252" s="817">
        <v>0</v>
      </c>
      <c r="N252" s="814">
        <v>6</v>
      </c>
      <c r="O252" s="818">
        <v>2</v>
      </c>
      <c r="P252" s="817"/>
      <c r="Q252" s="819"/>
      <c r="R252" s="814"/>
      <c r="S252" s="819">
        <v>0</v>
      </c>
      <c r="T252" s="818"/>
      <c r="U252" s="820">
        <v>0</v>
      </c>
    </row>
    <row r="253" spans="1:21" ht="14.45" customHeight="1" x14ac:dyDescent="0.2">
      <c r="A253" s="813">
        <v>26</v>
      </c>
      <c r="B253" s="814" t="s">
        <v>1600</v>
      </c>
      <c r="C253" s="814" t="s">
        <v>1606</v>
      </c>
      <c r="D253" s="815" t="s">
        <v>2851</v>
      </c>
      <c r="E253" s="816" t="s">
        <v>1617</v>
      </c>
      <c r="F253" s="814" t="s">
        <v>1601</v>
      </c>
      <c r="G253" s="814" t="s">
        <v>1677</v>
      </c>
      <c r="H253" s="814" t="s">
        <v>329</v>
      </c>
      <c r="I253" s="814" t="s">
        <v>2129</v>
      </c>
      <c r="J253" s="814" t="s">
        <v>703</v>
      </c>
      <c r="K253" s="814" t="s">
        <v>2130</v>
      </c>
      <c r="L253" s="817">
        <v>65.989999999999995</v>
      </c>
      <c r="M253" s="817">
        <v>65.989999999999995</v>
      </c>
      <c r="N253" s="814">
        <v>1</v>
      </c>
      <c r="O253" s="818">
        <v>1</v>
      </c>
      <c r="P253" s="817"/>
      <c r="Q253" s="819">
        <v>0</v>
      </c>
      <c r="R253" s="814"/>
      <c r="S253" s="819">
        <v>0</v>
      </c>
      <c r="T253" s="818"/>
      <c r="U253" s="820">
        <v>0</v>
      </c>
    </row>
    <row r="254" spans="1:21" ht="14.45" customHeight="1" x14ac:dyDescent="0.2">
      <c r="A254" s="813">
        <v>26</v>
      </c>
      <c r="B254" s="814" t="s">
        <v>1600</v>
      </c>
      <c r="C254" s="814" t="s">
        <v>1606</v>
      </c>
      <c r="D254" s="815" t="s">
        <v>2851</v>
      </c>
      <c r="E254" s="816" t="s">
        <v>1617</v>
      </c>
      <c r="F254" s="814" t="s">
        <v>1601</v>
      </c>
      <c r="G254" s="814" t="s">
        <v>1691</v>
      </c>
      <c r="H254" s="814" t="s">
        <v>329</v>
      </c>
      <c r="I254" s="814" t="s">
        <v>1692</v>
      </c>
      <c r="J254" s="814" t="s">
        <v>1693</v>
      </c>
      <c r="K254" s="814" t="s">
        <v>1694</v>
      </c>
      <c r="L254" s="817">
        <v>52.87</v>
      </c>
      <c r="M254" s="817">
        <v>687.31</v>
      </c>
      <c r="N254" s="814">
        <v>13</v>
      </c>
      <c r="O254" s="818">
        <v>4</v>
      </c>
      <c r="P254" s="817">
        <v>370.09</v>
      </c>
      <c r="Q254" s="819">
        <v>0.53846153846153844</v>
      </c>
      <c r="R254" s="814">
        <v>7</v>
      </c>
      <c r="S254" s="819">
        <v>0.53846153846153844</v>
      </c>
      <c r="T254" s="818">
        <v>2.5</v>
      </c>
      <c r="U254" s="820">
        <v>0.625</v>
      </c>
    </row>
    <row r="255" spans="1:21" ht="14.45" customHeight="1" x14ac:dyDescent="0.2">
      <c r="A255" s="813">
        <v>26</v>
      </c>
      <c r="B255" s="814" t="s">
        <v>1600</v>
      </c>
      <c r="C255" s="814" t="s">
        <v>1606</v>
      </c>
      <c r="D255" s="815" t="s">
        <v>2851</v>
      </c>
      <c r="E255" s="816" t="s">
        <v>1617</v>
      </c>
      <c r="F255" s="814" t="s">
        <v>1601</v>
      </c>
      <c r="G255" s="814" t="s">
        <v>1691</v>
      </c>
      <c r="H255" s="814" t="s">
        <v>329</v>
      </c>
      <c r="I255" s="814" t="s">
        <v>1698</v>
      </c>
      <c r="J255" s="814" t="s">
        <v>1699</v>
      </c>
      <c r="K255" s="814" t="s">
        <v>1700</v>
      </c>
      <c r="L255" s="817">
        <v>117.47</v>
      </c>
      <c r="M255" s="817">
        <v>234.94</v>
      </c>
      <c r="N255" s="814">
        <v>2</v>
      </c>
      <c r="O255" s="818">
        <v>1</v>
      </c>
      <c r="P255" s="817"/>
      <c r="Q255" s="819">
        <v>0</v>
      </c>
      <c r="R255" s="814"/>
      <c r="S255" s="819">
        <v>0</v>
      </c>
      <c r="T255" s="818"/>
      <c r="U255" s="820">
        <v>0</v>
      </c>
    </row>
    <row r="256" spans="1:21" ht="14.45" customHeight="1" x14ac:dyDescent="0.2">
      <c r="A256" s="813">
        <v>26</v>
      </c>
      <c r="B256" s="814" t="s">
        <v>1600</v>
      </c>
      <c r="C256" s="814" t="s">
        <v>1606</v>
      </c>
      <c r="D256" s="815" t="s">
        <v>2851</v>
      </c>
      <c r="E256" s="816" t="s">
        <v>1617</v>
      </c>
      <c r="F256" s="814" t="s">
        <v>1601</v>
      </c>
      <c r="G256" s="814" t="s">
        <v>1691</v>
      </c>
      <c r="H256" s="814" t="s">
        <v>329</v>
      </c>
      <c r="I256" s="814" t="s">
        <v>2131</v>
      </c>
      <c r="J256" s="814" t="s">
        <v>1699</v>
      </c>
      <c r="K256" s="814" t="s">
        <v>665</v>
      </c>
      <c r="L256" s="817">
        <v>234.94</v>
      </c>
      <c r="M256" s="817">
        <v>704.81999999999994</v>
      </c>
      <c r="N256" s="814">
        <v>3</v>
      </c>
      <c r="O256" s="818">
        <v>1</v>
      </c>
      <c r="P256" s="817"/>
      <c r="Q256" s="819">
        <v>0</v>
      </c>
      <c r="R256" s="814"/>
      <c r="S256" s="819">
        <v>0</v>
      </c>
      <c r="T256" s="818"/>
      <c r="U256" s="820">
        <v>0</v>
      </c>
    </row>
    <row r="257" spans="1:21" ht="14.45" customHeight="1" x14ac:dyDescent="0.2">
      <c r="A257" s="813">
        <v>26</v>
      </c>
      <c r="B257" s="814" t="s">
        <v>1600</v>
      </c>
      <c r="C257" s="814" t="s">
        <v>1606</v>
      </c>
      <c r="D257" s="815" t="s">
        <v>2851</v>
      </c>
      <c r="E257" s="816" t="s">
        <v>1617</v>
      </c>
      <c r="F257" s="814" t="s">
        <v>1601</v>
      </c>
      <c r="G257" s="814" t="s">
        <v>1691</v>
      </c>
      <c r="H257" s="814" t="s">
        <v>329</v>
      </c>
      <c r="I257" s="814" t="s">
        <v>1959</v>
      </c>
      <c r="J257" s="814" t="s">
        <v>1693</v>
      </c>
      <c r="K257" s="814" t="s">
        <v>1694</v>
      </c>
      <c r="L257" s="817">
        <v>52.87</v>
      </c>
      <c r="M257" s="817">
        <v>475.82999999999993</v>
      </c>
      <c r="N257" s="814">
        <v>9</v>
      </c>
      <c r="O257" s="818">
        <v>4</v>
      </c>
      <c r="P257" s="817">
        <v>211.48</v>
      </c>
      <c r="Q257" s="819">
        <v>0.44444444444444448</v>
      </c>
      <c r="R257" s="814">
        <v>4</v>
      </c>
      <c r="S257" s="819">
        <v>0.44444444444444442</v>
      </c>
      <c r="T257" s="818">
        <v>2</v>
      </c>
      <c r="U257" s="820">
        <v>0.5</v>
      </c>
    </row>
    <row r="258" spans="1:21" ht="14.45" customHeight="1" x14ac:dyDescent="0.2">
      <c r="A258" s="813">
        <v>26</v>
      </c>
      <c r="B258" s="814" t="s">
        <v>1600</v>
      </c>
      <c r="C258" s="814" t="s">
        <v>1606</v>
      </c>
      <c r="D258" s="815" t="s">
        <v>2851</v>
      </c>
      <c r="E258" s="816" t="s">
        <v>1617</v>
      </c>
      <c r="F258" s="814" t="s">
        <v>1601</v>
      </c>
      <c r="G258" s="814" t="s">
        <v>2132</v>
      </c>
      <c r="H258" s="814" t="s">
        <v>329</v>
      </c>
      <c r="I258" s="814" t="s">
        <v>2133</v>
      </c>
      <c r="J258" s="814" t="s">
        <v>2134</v>
      </c>
      <c r="K258" s="814" t="s">
        <v>2135</v>
      </c>
      <c r="L258" s="817">
        <v>24.37</v>
      </c>
      <c r="M258" s="817">
        <v>243.7</v>
      </c>
      <c r="N258" s="814">
        <v>10</v>
      </c>
      <c r="O258" s="818">
        <v>3</v>
      </c>
      <c r="P258" s="817">
        <v>97.48</v>
      </c>
      <c r="Q258" s="819">
        <v>0.4</v>
      </c>
      <c r="R258" s="814">
        <v>4</v>
      </c>
      <c r="S258" s="819">
        <v>0.4</v>
      </c>
      <c r="T258" s="818">
        <v>1.5</v>
      </c>
      <c r="U258" s="820">
        <v>0.5</v>
      </c>
    </row>
    <row r="259" spans="1:21" ht="14.45" customHeight="1" x14ac:dyDescent="0.2">
      <c r="A259" s="813">
        <v>26</v>
      </c>
      <c r="B259" s="814" t="s">
        <v>1600</v>
      </c>
      <c r="C259" s="814" t="s">
        <v>1606</v>
      </c>
      <c r="D259" s="815" t="s">
        <v>2851</v>
      </c>
      <c r="E259" s="816" t="s">
        <v>1617</v>
      </c>
      <c r="F259" s="814" t="s">
        <v>1601</v>
      </c>
      <c r="G259" s="814" t="s">
        <v>2132</v>
      </c>
      <c r="H259" s="814" t="s">
        <v>329</v>
      </c>
      <c r="I259" s="814" t="s">
        <v>2136</v>
      </c>
      <c r="J259" s="814" t="s">
        <v>2134</v>
      </c>
      <c r="K259" s="814" t="s">
        <v>2137</v>
      </c>
      <c r="L259" s="817">
        <v>16.079999999999998</v>
      </c>
      <c r="M259" s="817">
        <v>176.88</v>
      </c>
      <c r="N259" s="814">
        <v>11</v>
      </c>
      <c r="O259" s="818">
        <v>3.5</v>
      </c>
      <c r="P259" s="817">
        <v>80.399999999999991</v>
      </c>
      <c r="Q259" s="819">
        <v>0.45454545454545453</v>
      </c>
      <c r="R259" s="814">
        <v>5</v>
      </c>
      <c r="S259" s="819">
        <v>0.45454545454545453</v>
      </c>
      <c r="T259" s="818">
        <v>2</v>
      </c>
      <c r="U259" s="820">
        <v>0.5714285714285714</v>
      </c>
    </row>
    <row r="260" spans="1:21" ht="14.45" customHeight="1" x14ac:dyDescent="0.2">
      <c r="A260" s="813">
        <v>26</v>
      </c>
      <c r="B260" s="814" t="s">
        <v>1600</v>
      </c>
      <c r="C260" s="814" t="s">
        <v>1606</v>
      </c>
      <c r="D260" s="815" t="s">
        <v>2851</v>
      </c>
      <c r="E260" s="816" t="s">
        <v>1617</v>
      </c>
      <c r="F260" s="814" t="s">
        <v>1601</v>
      </c>
      <c r="G260" s="814" t="s">
        <v>1995</v>
      </c>
      <c r="H260" s="814" t="s">
        <v>599</v>
      </c>
      <c r="I260" s="814" t="s">
        <v>1996</v>
      </c>
      <c r="J260" s="814" t="s">
        <v>1333</v>
      </c>
      <c r="K260" s="814" t="s">
        <v>1997</v>
      </c>
      <c r="L260" s="817">
        <v>93.43</v>
      </c>
      <c r="M260" s="817">
        <v>93.43</v>
      </c>
      <c r="N260" s="814">
        <v>1</v>
      </c>
      <c r="O260" s="818">
        <v>1</v>
      </c>
      <c r="P260" s="817"/>
      <c r="Q260" s="819">
        <v>0</v>
      </c>
      <c r="R260" s="814"/>
      <c r="S260" s="819">
        <v>0</v>
      </c>
      <c r="T260" s="818"/>
      <c r="U260" s="820">
        <v>0</v>
      </c>
    </row>
    <row r="261" spans="1:21" ht="14.45" customHeight="1" x14ac:dyDescent="0.2">
      <c r="A261" s="813">
        <v>26</v>
      </c>
      <c r="B261" s="814" t="s">
        <v>1600</v>
      </c>
      <c r="C261" s="814" t="s">
        <v>1606</v>
      </c>
      <c r="D261" s="815" t="s">
        <v>2851</v>
      </c>
      <c r="E261" s="816" t="s">
        <v>1617</v>
      </c>
      <c r="F261" s="814" t="s">
        <v>1601</v>
      </c>
      <c r="G261" s="814" t="s">
        <v>1998</v>
      </c>
      <c r="H261" s="814" t="s">
        <v>329</v>
      </c>
      <c r="I261" s="814" t="s">
        <v>1999</v>
      </c>
      <c r="J261" s="814" t="s">
        <v>2000</v>
      </c>
      <c r="K261" s="814" t="s">
        <v>2001</v>
      </c>
      <c r="L261" s="817">
        <v>31.65</v>
      </c>
      <c r="M261" s="817">
        <v>31.65</v>
      </c>
      <c r="N261" s="814">
        <v>1</v>
      </c>
      <c r="O261" s="818">
        <v>0.5</v>
      </c>
      <c r="P261" s="817"/>
      <c r="Q261" s="819">
        <v>0</v>
      </c>
      <c r="R261" s="814"/>
      <c r="S261" s="819">
        <v>0</v>
      </c>
      <c r="T261" s="818"/>
      <c r="U261" s="820">
        <v>0</v>
      </c>
    </row>
    <row r="262" spans="1:21" ht="14.45" customHeight="1" x14ac:dyDescent="0.2">
      <c r="A262" s="813">
        <v>26</v>
      </c>
      <c r="B262" s="814" t="s">
        <v>1600</v>
      </c>
      <c r="C262" s="814" t="s">
        <v>1606</v>
      </c>
      <c r="D262" s="815" t="s">
        <v>2851</v>
      </c>
      <c r="E262" s="816" t="s">
        <v>1617</v>
      </c>
      <c r="F262" s="814" t="s">
        <v>1601</v>
      </c>
      <c r="G262" s="814" t="s">
        <v>2138</v>
      </c>
      <c r="H262" s="814" t="s">
        <v>329</v>
      </c>
      <c r="I262" s="814" t="s">
        <v>2139</v>
      </c>
      <c r="J262" s="814" t="s">
        <v>2140</v>
      </c>
      <c r="K262" s="814" t="s">
        <v>2141</v>
      </c>
      <c r="L262" s="817">
        <v>0</v>
      </c>
      <c r="M262" s="817">
        <v>0</v>
      </c>
      <c r="N262" s="814">
        <v>3</v>
      </c>
      <c r="O262" s="818">
        <v>1</v>
      </c>
      <c r="P262" s="817"/>
      <c r="Q262" s="819"/>
      <c r="R262" s="814"/>
      <c r="S262" s="819">
        <v>0</v>
      </c>
      <c r="T262" s="818"/>
      <c r="U262" s="820">
        <v>0</v>
      </c>
    </row>
    <row r="263" spans="1:21" ht="14.45" customHeight="1" x14ac:dyDescent="0.2">
      <c r="A263" s="813">
        <v>26</v>
      </c>
      <c r="B263" s="814" t="s">
        <v>1600</v>
      </c>
      <c r="C263" s="814" t="s">
        <v>1606</v>
      </c>
      <c r="D263" s="815" t="s">
        <v>2851</v>
      </c>
      <c r="E263" s="816" t="s">
        <v>1617</v>
      </c>
      <c r="F263" s="814" t="s">
        <v>1601</v>
      </c>
      <c r="G263" s="814" t="s">
        <v>2138</v>
      </c>
      <c r="H263" s="814" t="s">
        <v>329</v>
      </c>
      <c r="I263" s="814" t="s">
        <v>2142</v>
      </c>
      <c r="J263" s="814" t="s">
        <v>2140</v>
      </c>
      <c r="K263" s="814" t="s">
        <v>1733</v>
      </c>
      <c r="L263" s="817">
        <v>0</v>
      </c>
      <c r="M263" s="817">
        <v>0</v>
      </c>
      <c r="N263" s="814">
        <v>6</v>
      </c>
      <c r="O263" s="818">
        <v>1.5</v>
      </c>
      <c r="P263" s="817"/>
      <c r="Q263" s="819"/>
      <c r="R263" s="814"/>
      <c r="S263" s="819">
        <v>0</v>
      </c>
      <c r="T263" s="818"/>
      <c r="U263" s="820">
        <v>0</v>
      </c>
    </row>
    <row r="264" spans="1:21" ht="14.45" customHeight="1" x14ac:dyDescent="0.2">
      <c r="A264" s="813">
        <v>26</v>
      </c>
      <c r="B264" s="814" t="s">
        <v>1600</v>
      </c>
      <c r="C264" s="814" t="s">
        <v>1606</v>
      </c>
      <c r="D264" s="815" t="s">
        <v>2851</v>
      </c>
      <c r="E264" s="816" t="s">
        <v>1617</v>
      </c>
      <c r="F264" s="814" t="s">
        <v>1601</v>
      </c>
      <c r="G264" s="814" t="s">
        <v>2143</v>
      </c>
      <c r="H264" s="814" t="s">
        <v>599</v>
      </c>
      <c r="I264" s="814" t="s">
        <v>1310</v>
      </c>
      <c r="J264" s="814" t="s">
        <v>1307</v>
      </c>
      <c r="K264" s="814" t="s">
        <v>1311</v>
      </c>
      <c r="L264" s="817">
        <v>73.45</v>
      </c>
      <c r="M264" s="817">
        <v>73.45</v>
      </c>
      <c r="N264" s="814">
        <v>1</v>
      </c>
      <c r="O264" s="818">
        <v>0.5</v>
      </c>
      <c r="P264" s="817"/>
      <c r="Q264" s="819">
        <v>0</v>
      </c>
      <c r="R264" s="814"/>
      <c r="S264" s="819">
        <v>0</v>
      </c>
      <c r="T264" s="818"/>
      <c r="U264" s="820">
        <v>0</v>
      </c>
    </row>
    <row r="265" spans="1:21" ht="14.45" customHeight="1" x14ac:dyDescent="0.2">
      <c r="A265" s="813">
        <v>26</v>
      </c>
      <c r="B265" s="814" t="s">
        <v>1600</v>
      </c>
      <c r="C265" s="814" t="s">
        <v>1606</v>
      </c>
      <c r="D265" s="815" t="s">
        <v>2851</v>
      </c>
      <c r="E265" s="816" t="s">
        <v>1617</v>
      </c>
      <c r="F265" s="814" t="s">
        <v>1601</v>
      </c>
      <c r="G265" s="814" t="s">
        <v>1626</v>
      </c>
      <c r="H265" s="814" t="s">
        <v>599</v>
      </c>
      <c r="I265" s="814" t="s">
        <v>1329</v>
      </c>
      <c r="J265" s="814" t="s">
        <v>812</v>
      </c>
      <c r="K265" s="814" t="s">
        <v>1330</v>
      </c>
      <c r="L265" s="817">
        <v>736.33</v>
      </c>
      <c r="M265" s="817">
        <v>5154.3100000000004</v>
      </c>
      <c r="N265" s="814">
        <v>7</v>
      </c>
      <c r="O265" s="818">
        <v>4</v>
      </c>
      <c r="P265" s="817">
        <v>4417.9800000000005</v>
      </c>
      <c r="Q265" s="819">
        <v>0.85714285714285721</v>
      </c>
      <c r="R265" s="814">
        <v>6</v>
      </c>
      <c r="S265" s="819">
        <v>0.8571428571428571</v>
      </c>
      <c r="T265" s="818">
        <v>3</v>
      </c>
      <c r="U265" s="820">
        <v>0.75</v>
      </c>
    </row>
    <row r="266" spans="1:21" ht="14.45" customHeight="1" x14ac:dyDescent="0.2">
      <c r="A266" s="813">
        <v>26</v>
      </c>
      <c r="B266" s="814" t="s">
        <v>1600</v>
      </c>
      <c r="C266" s="814" t="s">
        <v>1606</v>
      </c>
      <c r="D266" s="815" t="s">
        <v>2851</v>
      </c>
      <c r="E266" s="816" t="s">
        <v>1617</v>
      </c>
      <c r="F266" s="814" t="s">
        <v>1601</v>
      </c>
      <c r="G266" s="814" t="s">
        <v>1626</v>
      </c>
      <c r="H266" s="814" t="s">
        <v>599</v>
      </c>
      <c r="I266" s="814" t="s">
        <v>2144</v>
      </c>
      <c r="J266" s="814" t="s">
        <v>812</v>
      </c>
      <c r="K266" s="814" t="s">
        <v>2145</v>
      </c>
      <c r="L266" s="817">
        <v>490.89</v>
      </c>
      <c r="M266" s="817">
        <v>490.89</v>
      </c>
      <c r="N266" s="814">
        <v>1</v>
      </c>
      <c r="O266" s="818">
        <v>0.5</v>
      </c>
      <c r="P266" s="817">
        <v>490.89</v>
      </c>
      <c r="Q266" s="819">
        <v>1</v>
      </c>
      <c r="R266" s="814">
        <v>1</v>
      </c>
      <c r="S266" s="819">
        <v>1</v>
      </c>
      <c r="T266" s="818">
        <v>0.5</v>
      </c>
      <c r="U266" s="820">
        <v>1</v>
      </c>
    </row>
    <row r="267" spans="1:21" ht="14.45" customHeight="1" x14ac:dyDescent="0.2">
      <c r="A267" s="813">
        <v>26</v>
      </c>
      <c r="B267" s="814" t="s">
        <v>1600</v>
      </c>
      <c r="C267" s="814" t="s">
        <v>1606</v>
      </c>
      <c r="D267" s="815" t="s">
        <v>2851</v>
      </c>
      <c r="E267" s="816" t="s">
        <v>1617</v>
      </c>
      <c r="F267" s="814" t="s">
        <v>1601</v>
      </c>
      <c r="G267" s="814" t="s">
        <v>1626</v>
      </c>
      <c r="H267" s="814" t="s">
        <v>599</v>
      </c>
      <c r="I267" s="814" t="s">
        <v>1325</v>
      </c>
      <c r="J267" s="814" t="s">
        <v>814</v>
      </c>
      <c r="K267" s="814" t="s">
        <v>1326</v>
      </c>
      <c r="L267" s="817">
        <v>1847.49</v>
      </c>
      <c r="M267" s="817">
        <v>3694.98</v>
      </c>
      <c r="N267" s="814">
        <v>2</v>
      </c>
      <c r="O267" s="818">
        <v>1</v>
      </c>
      <c r="P267" s="817">
        <v>3694.98</v>
      </c>
      <c r="Q267" s="819">
        <v>1</v>
      </c>
      <c r="R267" s="814">
        <v>2</v>
      </c>
      <c r="S267" s="819">
        <v>1</v>
      </c>
      <c r="T267" s="818">
        <v>1</v>
      </c>
      <c r="U267" s="820">
        <v>1</v>
      </c>
    </row>
    <row r="268" spans="1:21" ht="14.45" customHeight="1" x14ac:dyDescent="0.2">
      <c r="A268" s="813">
        <v>26</v>
      </c>
      <c r="B268" s="814" t="s">
        <v>1600</v>
      </c>
      <c r="C268" s="814" t="s">
        <v>1606</v>
      </c>
      <c r="D268" s="815" t="s">
        <v>2851</v>
      </c>
      <c r="E268" s="816" t="s">
        <v>1617</v>
      </c>
      <c r="F268" s="814" t="s">
        <v>1601</v>
      </c>
      <c r="G268" s="814" t="s">
        <v>1796</v>
      </c>
      <c r="H268" s="814" t="s">
        <v>599</v>
      </c>
      <c r="I268" s="814" t="s">
        <v>1797</v>
      </c>
      <c r="J268" s="814" t="s">
        <v>1291</v>
      </c>
      <c r="K268" s="814" t="s">
        <v>1798</v>
      </c>
      <c r="L268" s="817">
        <v>28.81</v>
      </c>
      <c r="M268" s="817">
        <v>86.429999999999993</v>
      </c>
      <c r="N268" s="814">
        <v>3</v>
      </c>
      <c r="O268" s="818">
        <v>1</v>
      </c>
      <c r="P268" s="817">
        <v>86.429999999999993</v>
      </c>
      <c r="Q268" s="819">
        <v>1</v>
      </c>
      <c r="R268" s="814">
        <v>3</v>
      </c>
      <c r="S268" s="819">
        <v>1</v>
      </c>
      <c r="T268" s="818">
        <v>1</v>
      </c>
      <c r="U268" s="820">
        <v>1</v>
      </c>
    </row>
    <row r="269" spans="1:21" ht="14.45" customHeight="1" x14ac:dyDescent="0.2">
      <c r="A269" s="813">
        <v>26</v>
      </c>
      <c r="B269" s="814" t="s">
        <v>1600</v>
      </c>
      <c r="C269" s="814" t="s">
        <v>1606</v>
      </c>
      <c r="D269" s="815" t="s">
        <v>2851</v>
      </c>
      <c r="E269" s="816" t="s">
        <v>1617</v>
      </c>
      <c r="F269" s="814" t="s">
        <v>1601</v>
      </c>
      <c r="G269" s="814" t="s">
        <v>2034</v>
      </c>
      <c r="H269" s="814" t="s">
        <v>599</v>
      </c>
      <c r="I269" s="814" t="s">
        <v>2035</v>
      </c>
      <c r="J269" s="814" t="s">
        <v>1031</v>
      </c>
      <c r="K269" s="814" t="s">
        <v>676</v>
      </c>
      <c r="L269" s="817">
        <v>34.47</v>
      </c>
      <c r="M269" s="817">
        <v>241.29</v>
      </c>
      <c r="N269" s="814">
        <v>7</v>
      </c>
      <c r="O269" s="818">
        <v>3</v>
      </c>
      <c r="P269" s="817">
        <v>137.88</v>
      </c>
      <c r="Q269" s="819">
        <v>0.5714285714285714</v>
      </c>
      <c r="R269" s="814">
        <v>4</v>
      </c>
      <c r="S269" s="819">
        <v>0.5714285714285714</v>
      </c>
      <c r="T269" s="818">
        <v>2</v>
      </c>
      <c r="U269" s="820">
        <v>0.66666666666666663</v>
      </c>
    </row>
    <row r="270" spans="1:21" ht="14.45" customHeight="1" x14ac:dyDescent="0.2">
      <c r="A270" s="813">
        <v>26</v>
      </c>
      <c r="B270" s="814" t="s">
        <v>1600</v>
      </c>
      <c r="C270" s="814" t="s">
        <v>1606</v>
      </c>
      <c r="D270" s="815" t="s">
        <v>2851</v>
      </c>
      <c r="E270" s="816" t="s">
        <v>1617</v>
      </c>
      <c r="F270" s="814" t="s">
        <v>1601</v>
      </c>
      <c r="G270" s="814" t="s">
        <v>2034</v>
      </c>
      <c r="H270" s="814" t="s">
        <v>599</v>
      </c>
      <c r="I270" s="814" t="s">
        <v>2146</v>
      </c>
      <c r="J270" s="814" t="s">
        <v>1035</v>
      </c>
      <c r="K270" s="814" t="s">
        <v>2130</v>
      </c>
      <c r="L270" s="817">
        <v>68.930000000000007</v>
      </c>
      <c r="M270" s="817">
        <v>413.58000000000004</v>
      </c>
      <c r="N270" s="814">
        <v>6</v>
      </c>
      <c r="O270" s="818">
        <v>1</v>
      </c>
      <c r="P270" s="817">
        <v>206.79000000000002</v>
      </c>
      <c r="Q270" s="819">
        <v>0.5</v>
      </c>
      <c r="R270" s="814">
        <v>3</v>
      </c>
      <c r="S270" s="819">
        <v>0.5</v>
      </c>
      <c r="T270" s="818">
        <v>0.5</v>
      </c>
      <c r="U270" s="820">
        <v>0.5</v>
      </c>
    </row>
    <row r="271" spans="1:21" ht="14.45" customHeight="1" x14ac:dyDescent="0.2">
      <c r="A271" s="813">
        <v>26</v>
      </c>
      <c r="B271" s="814" t="s">
        <v>1600</v>
      </c>
      <c r="C271" s="814" t="s">
        <v>1606</v>
      </c>
      <c r="D271" s="815" t="s">
        <v>2851</v>
      </c>
      <c r="E271" s="816" t="s">
        <v>1617</v>
      </c>
      <c r="F271" s="814" t="s">
        <v>1601</v>
      </c>
      <c r="G271" s="814" t="s">
        <v>2036</v>
      </c>
      <c r="H271" s="814" t="s">
        <v>329</v>
      </c>
      <c r="I271" s="814" t="s">
        <v>2147</v>
      </c>
      <c r="J271" s="814" t="s">
        <v>2148</v>
      </c>
      <c r="K271" s="814" t="s">
        <v>2149</v>
      </c>
      <c r="L271" s="817">
        <v>42.33</v>
      </c>
      <c r="M271" s="817">
        <v>42.33</v>
      </c>
      <c r="N271" s="814">
        <v>1</v>
      </c>
      <c r="O271" s="818">
        <v>0.5</v>
      </c>
      <c r="P271" s="817"/>
      <c r="Q271" s="819">
        <v>0</v>
      </c>
      <c r="R271" s="814"/>
      <c r="S271" s="819">
        <v>0</v>
      </c>
      <c r="T271" s="818"/>
      <c r="U271" s="820">
        <v>0</v>
      </c>
    </row>
    <row r="272" spans="1:21" ht="14.45" customHeight="1" x14ac:dyDescent="0.2">
      <c r="A272" s="813">
        <v>26</v>
      </c>
      <c r="B272" s="814" t="s">
        <v>1600</v>
      </c>
      <c r="C272" s="814" t="s">
        <v>1606</v>
      </c>
      <c r="D272" s="815" t="s">
        <v>2851</v>
      </c>
      <c r="E272" s="816" t="s">
        <v>1617</v>
      </c>
      <c r="F272" s="814" t="s">
        <v>1601</v>
      </c>
      <c r="G272" s="814" t="s">
        <v>1813</v>
      </c>
      <c r="H272" s="814" t="s">
        <v>329</v>
      </c>
      <c r="I272" s="814" t="s">
        <v>1814</v>
      </c>
      <c r="J272" s="814" t="s">
        <v>1150</v>
      </c>
      <c r="K272" s="814" t="s">
        <v>1815</v>
      </c>
      <c r="L272" s="817">
        <v>515</v>
      </c>
      <c r="M272" s="817">
        <v>2060</v>
      </c>
      <c r="N272" s="814">
        <v>4</v>
      </c>
      <c r="O272" s="818">
        <v>2</v>
      </c>
      <c r="P272" s="817">
        <v>1545</v>
      </c>
      <c r="Q272" s="819">
        <v>0.75</v>
      </c>
      <c r="R272" s="814">
        <v>3</v>
      </c>
      <c r="S272" s="819">
        <v>0.75</v>
      </c>
      <c r="T272" s="818">
        <v>1</v>
      </c>
      <c r="U272" s="820">
        <v>0.5</v>
      </c>
    </row>
    <row r="273" spans="1:21" ht="14.45" customHeight="1" x14ac:dyDescent="0.2">
      <c r="A273" s="813">
        <v>26</v>
      </c>
      <c r="B273" s="814" t="s">
        <v>1600</v>
      </c>
      <c r="C273" s="814" t="s">
        <v>1606</v>
      </c>
      <c r="D273" s="815" t="s">
        <v>2851</v>
      </c>
      <c r="E273" s="816" t="s">
        <v>1617</v>
      </c>
      <c r="F273" s="814" t="s">
        <v>1601</v>
      </c>
      <c r="G273" s="814" t="s">
        <v>2150</v>
      </c>
      <c r="H273" s="814" t="s">
        <v>599</v>
      </c>
      <c r="I273" s="814" t="s">
        <v>2151</v>
      </c>
      <c r="J273" s="814" t="s">
        <v>1558</v>
      </c>
      <c r="K273" s="814" t="s">
        <v>1697</v>
      </c>
      <c r="L273" s="817">
        <v>132</v>
      </c>
      <c r="M273" s="817">
        <v>132</v>
      </c>
      <c r="N273" s="814">
        <v>1</v>
      </c>
      <c r="O273" s="818">
        <v>1</v>
      </c>
      <c r="P273" s="817"/>
      <c r="Q273" s="819">
        <v>0</v>
      </c>
      <c r="R273" s="814"/>
      <c r="S273" s="819">
        <v>0</v>
      </c>
      <c r="T273" s="818"/>
      <c r="U273" s="820">
        <v>0</v>
      </c>
    </row>
    <row r="274" spans="1:21" ht="14.45" customHeight="1" x14ac:dyDescent="0.2">
      <c r="A274" s="813">
        <v>26</v>
      </c>
      <c r="B274" s="814" t="s">
        <v>1600</v>
      </c>
      <c r="C274" s="814" t="s">
        <v>1606</v>
      </c>
      <c r="D274" s="815" t="s">
        <v>2851</v>
      </c>
      <c r="E274" s="816" t="s">
        <v>1617</v>
      </c>
      <c r="F274" s="814" t="s">
        <v>1601</v>
      </c>
      <c r="G274" s="814" t="s">
        <v>1816</v>
      </c>
      <c r="H274" s="814" t="s">
        <v>599</v>
      </c>
      <c r="I274" s="814" t="s">
        <v>1500</v>
      </c>
      <c r="J274" s="814" t="s">
        <v>997</v>
      </c>
      <c r="K274" s="814" t="s">
        <v>1000</v>
      </c>
      <c r="L274" s="817">
        <v>0</v>
      </c>
      <c r="M274" s="817">
        <v>0</v>
      </c>
      <c r="N274" s="814">
        <v>5</v>
      </c>
      <c r="O274" s="818">
        <v>3</v>
      </c>
      <c r="P274" s="817">
        <v>0</v>
      </c>
      <c r="Q274" s="819"/>
      <c r="R274" s="814">
        <v>4</v>
      </c>
      <c r="S274" s="819">
        <v>0.8</v>
      </c>
      <c r="T274" s="818">
        <v>2</v>
      </c>
      <c r="U274" s="820">
        <v>0.66666666666666663</v>
      </c>
    </row>
    <row r="275" spans="1:21" ht="14.45" customHeight="1" x14ac:dyDescent="0.2">
      <c r="A275" s="813">
        <v>26</v>
      </c>
      <c r="B275" s="814" t="s">
        <v>1600</v>
      </c>
      <c r="C275" s="814" t="s">
        <v>1606</v>
      </c>
      <c r="D275" s="815" t="s">
        <v>2851</v>
      </c>
      <c r="E275" s="816" t="s">
        <v>1617</v>
      </c>
      <c r="F275" s="814" t="s">
        <v>1601</v>
      </c>
      <c r="G275" s="814" t="s">
        <v>2152</v>
      </c>
      <c r="H275" s="814" t="s">
        <v>329</v>
      </c>
      <c r="I275" s="814" t="s">
        <v>2153</v>
      </c>
      <c r="J275" s="814" t="s">
        <v>2154</v>
      </c>
      <c r="K275" s="814" t="s">
        <v>2155</v>
      </c>
      <c r="L275" s="817">
        <v>44.86</v>
      </c>
      <c r="M275" s="817">
        <v>44.86</v>
      </c>
      <c r="N275" s="814">
        <v>1</v>
      </c>
      <c r="O275" s="818">
        <v>0.5</v>
      </c>
      <c r="P275" s="817">
        <v>44.86</v>
      </c>
      <c r="Q275" s="819">
        <v>1</v>
      </c>
      <c r="R275" s="814">
        <v>1</v>
      </c>
      <c r="S275" s="819">
        <v>1</v>
      </c>
      <c r="T275" s="818">
        <v>0.5</v>
      </c>
      <c r="U275" s="820">
        <v>1</v>
      </c>
    </row>
    <row r="276" spans="1:21" ht="14.45" customHeight="1" x14ac:dyDescent="0.2">
      <c r="A276" s="813">
        <v>26</v>
      </c>
      <c r="B276" s="814" t="s">
        <v>1600</v>
      </c>
      <c r="C276" s="814" t="s">
        <v>1606</v>
      </c>
      <c r="D276" s="815" t="s">
        <v>2851</v>
      </c>
      <c r="E276" s="816" t="s">
        <v>1617</v>
      </c>
      <c r="F276" s="814" t="s">
        <v>1601</v>
      </c>
      <c r="G276" s="814" t="s">
        <v>1817</v>
      </c>
      <c r="H276" s="814" t="s">
        <v>329</v>
      </c>
      <c r="I276" s="814" t="s">
        <v>2156</v>
      </c>
      <c r="J276" s="814" t="s">
        <v>1091</v>
      </c>
      <c r="K276" s="814" t="s">
        <v>2157</v>
      </c>
      <c r="L276" s="817">
        <v>73.83</v>
      </c>
      <c r="M276" s="817">
        <v>73.83</v>
      </c>
      <c r="N276" s="814">
        <v>1</v>
      </c>
      <c r="O276" s="818">
        <v>0.5</v>
      </c>
      <c r="P276" s="817">
        <v>73.83</v>
      </c>
      <c r="Q276" s="819">
        <v>1</v>
      </c>
      <c r="R276" s="814">
        <v>1</v>
      </c>
      <c r="S276" s="819">
        <v>1</v>
      </c>
      <c r="T276" s="818">
        <v>0.5</v>
      </c>
      <c r="U276" s="820">
        <v>1</v>
      </c>
    </row>
    <row r="277" spans="1:21" ht="14.45" customHeight="1" x14ac:dyDescent="0.2">
      <c r="A277" s="813">
        <v>26</v>
      </c>
      <c r="B277" s="814" t="s">
        <v>1600</v>
      </c>
      <c r="C277" s="814" t="s">
        <v>1606</v>
      </c>
      <c r="D277" s="815" t="s">
        <v>2851</v>
      </c>
      <c r="E277" s="816" t="s">
        <v>1617</v>
      </c>
      <c r="F277" s="814" t="s">
        <v>1601</v>
      </c>
      <c r="G277" s="814" t="s">
        <v>2158</v>
      </c>
      <c r="H277" s="814" t="s">
        <v>329</v>
      </c>
      <c r="I277" s="814" t="s">
        <v>2159</v>
      </c>
      <c r="J277" s="814" t="s">
        <v>2160</v>
      </c>
      <c r="K277" s="814" t="s">
        <v>2161</v>
      </c>
      <c r="L277" s="817">
        <v>34.07</v>
      </c>
      <c r="M277" s="817">
        <v>34.07</v>
      </c>
      <c r="N277" s="814">
        <v>1</v>
      </c>
      <c r="O277" s="818">
        <v>0.5</v>
      </c>
      <c r="P277" s="817"/>
      <c r="Q277" s="819">
        <v>0</v>
      </c>
      <c r="R277" s="814"/>
      <c r="S277" s="819">
        <v>0</v>
      </c>
      <c r="T277" s="818"/>
      <c r="U277" s="820">
        <v>0</v>
      </c>
    </row>
    <row r="278" spans="1:21" ht="14.45" customHeight="1" x14ac:dyDescent="0.2">
      <c r="A278" s="813">
        <v>26</v>
      </c>
      <c r="B278" s="814" t="s">
        <v>1600</v>
      </c>
      <c r="C278" s="814" t="s">
        <v>1606</v>
      </c>
      <c r="D278" s="815" t="s">
        <v>2851</v>
      </c>
      <c r="E278" s="816" t="s">
        <v>1617</v>
      </c>
      <c r="F278" s="814" t="s">
        <v>1601</v>
      </c>
      <c r="G278" s="814" t="s">
        <v>2162</v>
      </c>
      <c r="H278" s="814" t="s">
        <v>329</v>
      </c>
      <c r="I278" s="814" t="s">
        <v>2163</v>
      </c>
      <c r="J278" s="814" t="s">
        <v>2164</v>
      </c>
      <c r="K278" s="814" t="s">
        <v>2165</v>
      </c>
      <c r="L278" s="817">
        <v>150.32</v>
      </c>
      <c r="M278" s="817">
        <v>150.32</v>
      </c>
      <c r="N278" s="814">
        <v>1</v>
      </c>
      <c r="O278" s="818">
        <v>0.5</v>
      </c>
      <c r="P278" s="817">
        <v>150.32</v>
      </c>
      <c r="Q278" s="819">
        <v>1</v>
      </c>
      <c r="R278" s="814">
        <v>1</v>
      </c>
      <c r="S278" s="819">
        <v>1</v>
      </c>
      <c r="T278" s="818">
        <v>0.5</v>
      </c>
      <c r="U278" s="820">
        <v>1</v>
      </c>
    </row>
    <row r="279" spans="1:21" ht="14.45" customHeight="1" x14ac:dyDescent="0.2">
      <c r="A279" s="813">
        <v>26</v>
      </c>
      <c r="B279" s="814" t="s">
        <v>1600</v>
      </c>
      <c r="C279" s="814" t="s">
        <v>1606</v>
      </c>
      <c r="D279" s="815" t="s">
        <v>2851</v>
      </c>
      <c r="E279" s="816" t="s">
        <v>1617</v>
      </c>
      <c r="F279" s="814" t="s">
        <v>1601</v>
      </c>
      <c r="G279" s="814" t="s">
        <v>2162</v>
      </c>
      <c r="H279" s="814" t="s">
        <v>329</v>
      </c>
      <c r="I279" s="814" t="s">
        <v>2166</v>
      </c>
      <c r="J279" s="814" t="s">
        <v>640</v>
      </c>
      <c r="K279" s="814" t="s">
        <v>2167</v>
      </c>
      <c r="L279" s="817">
        <v>161.06</v>
      </c>
      <c r="M279" s="817">
        <v>161.06</v>
      </c>
      <c r="N279" s="814">
        <v>1</v>
      </c>
      <c r="O279" s="818">
        <v>0.5</v>
      </c>
      <c r="P279" s="817">
        <v>161.06</v>
      </c>
      <c r="Q279" s="819">
        <v>1</v>
      </c>
      <c r="R279" s="814">
        <v>1</v>
      </c>
      <c r="S279" s="819">
        <v>1</v>
      </c>
      <c r="T279" s="818">
        <v>0.5</v>
      </c>
      <c r="U279" s="820">
        <v>1</v>
      </c>
    </row>
    <row r="280" spans="1:21" ht="14.45" customHeight="1" x14ac:dyDescent="0.2">
      <c r="A280" s="813">
        <v>26</v>
      </c>
      <c r="B280" s="814" t="s">
        <v>1600</v>
      </c>
      <c r="C280" s="814" t="s">
        <v>1606</v>
      </c>
      <c r="D280" s="815" t="s">
        <v>2851</v>
      </c>
      <c r="E280" s="816" t="s">
        <v>1617</v>
      </c>
      <c r="F280" s="814" t="s">
        <v>1601</v>
      </c>
      <c r="G280" s="814" t="s">
        <v>1840</v>
      </c>
      <c r="H280" s="814" t="s">
        <v>599</v>
      </c>
      <c r="I280" s="814" t="s">
        <v>1554</v>
      </c>
      <c r="J280" s="814" t="s">
        <v>1166</v>
      </c>
      <c r="K280" s="814" t="s">
        <v>1555</v>
      </c>
      <c r="L280" s="817">
        <v>0</v>
      </c>
      <c r="M280" s="817">
        <v>0</v>
      </c>
      <c r="N280" s="814">
        <v>17</v>
      </c>
      <c r="O280" s="818">
        <v>9.5</v>
      </c>
      <c r="P280" s="817">
        <v>0</v>
      </c>
      <c r="Q280" s="819"/>
      <c r="R280" s="814">
        <v>10</v>
      </c>
      <c r="S280" s="819">
        <v>0.58823529411764708</v>
      </c>
      <c r="T280" s="818">
        <v>4.5</v>
      </c>
      <c r="U280" s="820">
        <v>0.47368421052631576</v>
      </c>
    </row>
    <row r="281" spans="1:21" ht="14.45" customHeight="1" x14ac:dyDescent="0.2">
      <c r="A281" s="813">
        <v>26</v>
      </c>
      <c r="B281" s="814" t="s">
        <v>1600</v>
      </c>
      <c r="C281" s="814" t="s">
        <v>1606</v>
      </c>
      <c r="D281" s="815" t="s">
        <v>2851</v>
      </c>
      <c r="E281" s="816" t="s">
        <v>1617</v>
      </c>
      <c r="F281" s="814" t="s">
        <v>1601</v>
      </c>
      <c r="G281" s="814" t="s">
        <v>2168</v>
      </c>
      <c r="H281" s="814" t="s">
        <v>329</v>
      </c>
      <c r="I281" s="814" t="s">
        <v>2169</v>
      </c>
      <c r="J281" s="814" t="s">
        <v>2170</v>
      </c>
      <c r="K281" s="814" t="s">
        <v>2171</v>
      </c>
      <c r="L281" s="817">
        <v>544.38</v>
      </c>
      <c r="M281" s="817">
        <v>544.38</v>
      </c>
      <c r="N281" s="814">
        <v>1</v>
      </c>
      <c r="O281" s="818">
        <v>0.5</v>
      </c>
      <c r="P281" s="817"/>
      <c r="Q281" s="819">
        <v>0</v>
      </c>
      <c r="R281" s="814"/>
      <c r="S281" s="819">
        <v>0</v>
      </c>
      <c r="T281" s="818"/>
      <c r="U281" s="820">
        <v>0</v>
      </c>
    </row>
    <row r="282" spans="1:21" ht="14.45" customHeight="1" x14ac:dyDescent="0.2">
      <c r="A282" s="813">
        <v>26</v>
      </c>
      <c r="B282" s="814" t="s">
        <v>1600</v>
      </c>
      <c r="C282" s="814" t="s">
        <v>1606</v>
      </c>
      <c r="D282" s="815" t="s">
        <v>2851</v>
      </c>
      <c r="E282" s="816" t="s">
        <v>1617</v>
      </c>
      <c r="F282" s="814" t="s">
        <v>1601</v>
      </c>
      <c r="G282" s="814" t="s">
        <v>1846</v>
      </c>
      <c r="H282" s="814" t="s">
        <v>329</v>
      </c>
      <c r="I282" s="814" t="s">
        <v>2172</v>
      </c>
      <c r="J282" s="814" t="s">
        <v>1848</v>
      </c>
      <c r="K282" s="814" t="s">
        <v>2173</v>
      </c>
      <c r="L282" s="817">
        <v>33.31</v>
      </c>
      <c r="M282" s="817">
        <v>33.31</v>
      </c>
      <c r="N282" s="814">
        <v>1</v>
      </c>
      <c r="O282" s="818">
        <v>0.5</v>
      </c>
      <c r="P282" s="817">
        <v>33.31</v>
      </c>
      <c r="Q282" s="819">
        <v>1</v>
      </c>
      <c r="R282" s="814">
        <v>1</v>
      </c>
      <c r="S282" s="819">
        <v>1</v>
      </c>
      <c r="T282" s="818">
        <v>0.5</v>
      </c>
      <c r="U282" s="820">
        <v>1</v>
      </c>
    </row>
    <row r="283" spans="1:21" ht="14.45" customHeight="1" x14ac:dyDescent="0.2">
      <c r="A283" s="813">
        <v>26</v>
      </c>
      <c r="B283" s="814" t="s">
        <v>1600</v>
      </c>
      <c r="C283" s="814" t="s">
        <v>1606</v>
      </c>
      <c r="D283" s="815" t="s">
        <v>2851</v>
      </c>
      <c r="E283" s="816" t="s">
        <v>1617</v>
      </c>
      <c r="F283" s="814" t="s">
        <v>1601</v>
      </c>
      <c r="G283" s="814" t="s">
        <v>1846</v>
      </c>
      <c r="H283" s="814" t="s">
        <v>329</v>
      </c>
      <c r="I283" s="814" t="s">
        <v>2174</v>
      </c>
      <c r="J283" s="814" t="s">
        <v>1159</v>
      </c>
      <c r="K283" s="814" t="s">
        <v>1161</v>
      </c>
      <c r="L283" s="817">
        <v>50.32</v>
      </c>
      <c r="M283" s="817">
        <v>150.96</v>
      </c>
      <c r="N283" s="814">
        <v>3</v>
      </c>
      <c r="O283" s="818">
        <v>1.5</v>
      </c>
      <c r="P283" s="817">
        <v>50.32</v>
      </c>
      <c r="Q283" s="819">
        <v>0.33333333333333331</v>
      </c>
      <c r="R283" s="814">
        <v>1</v>
      </c>
      <c r="S283" s="819">
        <v>0.33333333333333331</v>
      </c>
      <c r="T283" s="818">
        <v>0.5</v>
      </c>
      <c r="U283" s="820">
        <v>0.33333333333333331</v>
      </c>
    </row>
    <row r="284" spans="1:21" ht="14.45" customHeight="1" x14ac:dyDescent="0.2">
      <c r="A284" s="813">
        <v>26</v>
      </c>
      <c r="B284" s="814" t="s">
        <v>1600</v>
      </c>
      <c r="C284" s="814" t="s">
        <v>1606</v>
      </c>
      <c r="D284" s="815" t="s">
        <v>2851</v>
      </c>
      <c r="E284" s="816" t="s">
        <v>1617</v>
      </c>
      <c r="F284" s="814" t="s">
        <v>1601</v>
      </c>
      <c r="G284" s="814" t="s">
        <v>1846</v>
      </c>
      <c r="H284" s="814" t="s">
        <v>329</v>
      </c>
      <c r="I284" s="814" t="s">
        <v>1854</v>
      </c>
      <c r="J284" s="814" t="s">
        <v>1855</v>
      </c>
      <c r="K284" s="814"/>
      <c r="L284" s="817">
        <v>50.32</v>
      </c>
      <c r="M284" s="817">
        <v>150.96</v>
      </c>
      <c r="N284" s="814">
        <v>3</v>
      </c>
      <c r="O284" s="818">
        <v>0.5</v>
      </c>
      <c r="P284" s="817"/>
      <c r="Q284" s="819">
        <v>0</v>
      </c>
      <c r="R284" s="814"/>
      <c r="S284" s="819">
        <v>0</v>
      </c>
      <c r="T284" s="818"/>
      <c r="U284" s="820">
        <v>0</v>
      </c>
    </row>
    <row r="285" spans="1:21" ht="14.45" customHeight="1" x14ac:dyDescent="0.2">
      <c r="A285" s="813">
        <v>26</v>
      </c>
      <c r="B285" s="814" t="s">
        <v>1600</v>
      </c>
      <c r="C285" s="814" t="s">
        <v>1606</v>
      </c>
      <c r="D285" s="815" t="s">
        <v>2851</v>
      </c>
      <c r="E285" s="816" t="s">
        <v>1617</v>
      </c>
      <c r="F285" s="814" t="s">
        <v>1601</v>
      </c>
      <c r="G285" s="814" t="s">
        <v>1846</v>
      </c>
      <c r="H285" s="814" t="s">
        <v>329</v>
      </c>
      <c r="I285" s="814" t="s">
        <v>1854</v>
      </c>
      <c r="J285" s="814" t="s">
        <v>1159</v>
      </c>
      <c r="K285" s="814" t="s">
        <v>1856</v>
      </c>
      <c r="L285" s="817">
        <v>50.32</v>
      </c>
      <c r="M285" s="817">
        <v>100.64</v>
      </c>
      <c r="N285" s="814">
        <v>2</v>
      </c>
      <c r="O285" s="818">
        <v>2</v>
      </c>
      <c r="P285" s="817">
        <v>50.32</v>
      </c>
      <c r="Q285" s="819">
        <v>0.5</v>
      </c>
      <c r="R285" s="814">
        <v>1</v>
      </c>
      <c r="S285" s="819">
        <v>0.5</v>
      </c>
      <c r="T285" s="818">
        <v>1</v>
      </c>
      <c r="U285" s="820">
        <v>0.5</v>
      </c>
    </row>
    <row r="286" spans="1:21" ht="14.45" customHeight="1" x14ac:dyDescent="0.2">
      <c r="A286" s="813">
        <v>26</v>
      </c>
      <c r="B286" s="814" t="s">
        <v>1600</v>
      </c>
      <c r="C286" s="814" t="s">
        <v>1606</v>
      </c>
      <c r="D286" s="815" t="s">
        <v>2851</v>
      </c>
      <c r="E286" s="816" t="s">
        <v>1617</v>
      </c>
      <c r="F286" s="814" t="s">
        <v>1601</v>
      </c>
      <c r="G286" s="814" t="s">
        <v>1846</v>
      </c>
      <c r="H286" s="814" t="s">
        <v>329</v>
      </c>
      <c r="I286" s="814" t="s">
        <v>2175</v>
      </c>
      <c r="J286" s="814" t="s">
        <v>1159</v>
      </c>
      <c r="K286" s="814" t="s">
        <v>2176</v>
      </c>
      <c r="L286" s="817">
        <v>33.549999999999997</v>
      </c>
      <c r="M286" s="817">
        <v>134.19999999999999</v>
      </c>
      <c r="N286" s="814">
        <v>4</v>
      </c>
      <c r="O286" s="818">
        <v>2</v>
      </c>
      <c r="P286" s="817">
        <v>67.099999999999994</v>
      </c>
      <c r="Q286" s="819">
        <v>0.5</v>
      </c>
      <c r="R286" s="814">
        <v>2</v>
      </c>
      <c r="S286" s="819">
        <v>0.5</v>
      </c>
      <c r="T286" s="818">
        <v>1</v>
      </c>
      <c r="U286" s="820">
        <v>0.5</v>
      </c>
    </row>
    <row r="287" spans="1:21" ht="14.45" customHeight="1" x14ac:dyDescent="0.2">
      <c r="A287" s="813">
        <v>26</v>
      </c>
      <c r="B287" s="814" t="s">
        <v>1600</v>
      </c>
      <c r="C287" s="814" t="s">
        <v>1606</v>
      </c>
      <c r="D287" s="815" t="s">
        <v>2851</v>
      </c>
      <c r="E287" s="816" t="s">
        <v>1617</v>
      </c>
      <c r="F287" s="814" t="s">
        <v>1601</v>
      </c>
      <c r="G287" s="814" t="s">
        <v>2177</v>
      </c>
      <c r="H287" s="814" t="s">
        <v>329</v>
      </c>
      <c r="I287" s="814" t="s">
        <v>2178</v>
      </c>
      <c r="J287" s="814" t="s">
        <v>2179</v>
      </c>
      <c r="K287" s="814" t="s">
        <v>2180</v>
      </c>
      <c r="L287" s="817">
        <v>320.56</v>
      </c>
      <c r="M287" s="817">
        <v>320.56</v>
      </c>
      <c r="N287" s="814">
        <v>1</v>
      </c>
      <c r="O287" s="818">
        <v>0.5</v>
      </c>
      <c r="P287" s="817"/>
      <c r="Q287" s="819">
        <v>0</v>
      </c>
      <c r="R287" s="814"/>
      <c r="S287" s="819">
        <v>0</v>
      </c>
      <c r="T287" s="818"/>
      <c r="U287" s="820">
        <v>0</v>
      </c>
    </row>
    <row r="288" spans="1:21" ht="14.45" customHeight="1" x14ac:dyDescent="0.2">
      <c r="A288" s="813">
        <v>26</v>
      </c>
      <c r="B288" s="814" t="s">
        <v>1600</v>
      </c>
      <c r="C288" s="814" t="s">
        <v>1606</v>
      </c>
      <c r="D288" s="815" t="s">
        <v>2851</v>
      </c>
      <c r="E288" s="816" t="s">
        <v>1617</v>
      </c>
      <c r="F288" s="814" t="s">
        <v>1601</v>
      </c>
      <c r="G288" s="814" t="s">
        <v>2181</v>
      </c>
      <c r="H288" s="814" t="s">
        <v>329</v>
      </c>
      <c r="I288" s="814" t="s">
        <v>2182</v>
      </c>
      <c r="J288" s="814" t="s">
        <v>2183</v>
      </c>
      <c r="K288" s="814" t="s">
        <v>2184</v>
      </c>
      <c r="L288" s="817">
        <v>121.92</v>
      </c>
      <c r="M288" s="817">
        <v>365.76</v>
      </c>
      <c r="N288" s="814">
        <v>3</v>
      </c>
      <c r="O288" s="818">
        <v>1</v>
      </c>
      <c r="P288" s="817"/>
      <c r="Q288" s="819">
        <v>0</v>
      </c>
      <c r="R288" s="814"/>
      <c r="S288" s="819">
        <v>0</v>
      </c>
      <c r="T288" s="818"/>
      <c r="U288" s="820">
        <v>0</v>
      </c>
    </row>
    <row r="289" spans="1:21" ht="14.45" customHeight="1" x14ac:dyDescent="0.2">
      <c r="A289" s="813">
        <v>26</v>
      </c>
      <c r="B289" s="814" t="s">
        <v>1600</v>
      </c>
      <c r="C289" s="814" t="s">
        <v>1606</v>
      </c>
      <c r="D289" s="815" t="s">
        <v>2851</v>
      </c>
      <c r="E289" s="816" t="s">
        <v>1617</v>
      </c>
      <c r="F289" s="814" t="s">
        <v>1602</v>
      </c>
      <c r="G289" s="814" t="s">
        <v>1622</v>
      </c>
      <c r="H289" s="814" t="s">
        <v>329</v>
      </c>
      <c r="I289" s="814" t="s">
        <v>1692</v>
      </c>
      <c r="J289" s="814" t="s">
        <v>1855</v>
      </c>
      <c r="K289" s="814"/>
      <c r="L289" s="817">
        <v>52.87</v>
      </c>
      <c r="M289" s="817">
        <v>105.74</v>
      </c>
      <c r="N289" s="814">
        <v>2</v>
      </c>
      <c r="O289" s="818">
        <v>1</v>
      </c>
      <c r="P289" s="817">
        <v>105.74</v>
      </c>
      <c r="Q289" s="819">
        <v>1</v>
      </c>
      <c r="R289" s="814">
        <v>2</v>
      </c>
      <c r="S289" s="819">
        <v>1</v>
      </c>
      <c r="T289" s="818">
        <v>1</v>
      </c>
      <c r="U289" s="820">
        <v>1</v>
      </c>
    </row>
    <row r="290" spans="1:21" ht="14.45" customHeight="1" x14ac:dyDescent="0.2">
      <c r="A290" s="813">
        <v>26</v>
      </c>
      <c r="B290" s="814" t="s">
        <v>1600</v>
      </c>
      <c r="C290" s="814" t="s">
        <v>1606</v>
      </c>
      <c r="D290" s="815" t="s">
        <v>2851</v>
      </c>
      <c r="E290" s="816" t="s">
        <v>1617</v>
      </c>
      <c r="F290" s="814" t="s">
        <v>1602</v>
      </c>
      <c r="G290" s="814" t="s">
        <v>1622</v>
      </c>
      <c r="H290" s="814" t="s">
        <v>329</v>
      </c>
      <c r="I290" s="814" t="s">
        <v>1692</v>
      </c>
      <c r="J290" s="814" t="s">
        <v>1855</v>
      </c>
      <c r="K290" s="814"/>
      <c r="L290" s="817">
        <v>52.870000000000005</v>
      </c>
      <c r="M290" s="817">
        <v>158.61000000000001</v>
      </c>
      <c r="N290" s="814">
        <v>3</v>
      </c>
      <c r="O290" s="818">
        <v>1</v>
      </c>
      <c r="P290" s="817"/>
      <c r="Q290" s="819">
        <v>0</v>
      </c>
      <c r="R290" s="814"/>
      <c r="S290" s="819">
        <v>0</v>
      </c>
      <c r="T290" s="818"/>
      <c r="U290" s="820">
        <v>0</v>
      </c>
    </row>
    <row r="291" spans="1:21" ht="14.45" customHeight="1" x14ac:dyDescent="0.2">
      <c r="A291" s="813">
        <v>26</v>
      </c>
      <c r="B291" s="814" t="s">
        <v>1600</v>
      </c>
      <c r="C291" s="814" t="s">
        <v>1606</v>
      </c>
      <c r="D291" s="815" t="s">
        <v>2851</v>
      </c>
      <c r="E291" s="816" t="s">
        <v>1617</v>
      </c>
      <c r="F291" s="814" t="s">
        <v>1603</v>
      </c>
      <c r="G291" s="814" t="s">
        <v>1622</v>
      </c>
      <c r="H291" s="814" t="s">
        <v>329</v>
      </c>
      <c r="I291" s="814" t="s">
        <v>1627</v>
      </c>
      <c r="J291" s="814" t="s">
        <v>1628</v>
      </c>
      <c r="K291" s="814" t="s">
        <v>1629</v>
      </c>
      <c r="L291" s="817">
        <v>1493.46</v>
      </c>
      <c r="M291" s="817">
        <v>1493.46</v>
      </c>
      <c r="N291" s="814">
        <v>1</v>
      </c>
      <c r="O291" s="818">
        <v>1</v>
      </c>
      <c r="P291" s="817">
        <v>1493.46</v>
      </c>
      <c r="Q291" s="819">
        <v>1</v>
      </c>
      <c r="R291" s="814">
        <v>1</v>
      </c>
      <c r="S291" s="819">
        <v>1</v>
      </c>
      <c r="T291" s="818">
        <v>1</v>
      </c>
      <c r="U291" s="820">
        <v>1</v>
      </c>
    </row>
    <row r="292" spans="1:21" ht="14.45" customHeight="1" x14ac:dyDescent="0.2">
      <c r="A292" s="813">
        <v>26</v>
      </c>
      <c r="B292" s="814" t="s">
        <v>1600</v>
      </c>
      <c r="C292" s="814" t="s">
        <v>1606</v>
      </c>
      <c r="D292" s="815" t="s">
        <v>2851</v>
      </c>
      <c r="E292" s="816" t="s">
        <v>1617</v>
      </c>
      <c r="F292" s="814" t="s">
        <v>1603</v>
      </c>
      <c r="G292" s="814" t="s">
        <v>1622</v>
      </c>
      <c r="H292" s="814" t="s">
        <v>329</v>
      </c>
      <c r="I292" s="814" t="s">
        <v>2185</v>
      </c>
      <c r="J292" s="814" t="s">
        <v>2186</v>
      </c>
      <c r="K292" s="814" t="s">
        <v>2187</v>
      </c>
      <c r="L292" s="817">
        <v>1599.65</v>
      </c>
      <c r="M292" s="817">
        <v>1599.65</v>
      </c>
      <c r="N292" s="814">
        <v>1</v>
      </c>
      <c r="O292" s="818">
        <v>1</v>
      </c>
      <c r="P292" s="817"/>
      <c r="Q292" s="819">
        <v>0</v>
      </c>
      <c r="R292" s="814"/>
      <c r="S292" s="819">
        <v>0</v>
      </c>
      <c r="T292" s="818"/>
      <c r="U292" s="820">
        <v>0</v>
      </c>
    </row>
    <row r="293" spans="1:21" ht="14.45" customHeight="1" x14ac:dyDescent="0.2">
      <c r="A293" s="813">
        <v>26</v>
      </c>
      <c r="B293" s="814" t="s">
        <v>1600</v>
      </c>
      <c r="C293" s="814" t="s">
        <v>1606</v>
      </c>
      <c r="D293" s="815" t="s">
        <v>2851</v>
      </c>
      <c r="E293" s="816" t="s">
        <v>1617</v>
      </c>
      <c r="F293" s="814" t="s">
        <v>1603</v>
      </c>
      <c r="G293" s="814" t="s">
        <v>1622</v>
      </c>
      <c r="H293" s="814" t="s">
        <v>329</v>
      </c>
      <c r="I293" s="814" t="s">
        <v>1623</v>
      </c>
      <c r="J293" s="814" t="s">
        <v>1624</v>
      </c>
      <c r="K293" s="814" t="s">
        <v>1625</v>
      </c>
      <c r="L293" s="817">
        <v>249.55</v>
      </c>
      <c r="M293" s="817">
        <v>3992.7999999999997</v>
      </c>
      <c r="N293" s="814">
        <v>16</v>
      </c>
      <c r="O293" s="818">
        <v>8</v>
      </c>
      <c r="P293" s="817">
        <v>3493.7</v>
      </c>
      <c r="Q293" s="819">
        <v>0.875</v>
      </c>
      <c r="R293" s="814">
        <v>14</v>
      </c>
      <c r="S293" s="819">
        <v>0.875</v>
      </c>
      <c r="T293" s="818">
        <v>7</v>
      </c>
      <c r="U293" s="820">
        <v>0.875</v>
      </c>
    </row>
    <row r="294" spans="1:21" ht="14.45" customHeight="1" x14ac:dyDescent="0.2">
      <c r="A294" s="813">
        <v>26</v>
      </c>
      <c r="B294" s="814" t="s">
        <v>1600</v>
      </c>
      <c r="C294" s="814" t="s">
        <v>1606</v>
      </c>
      <c r="D294" s="815" t="s">
        <v>2851</v>
      </c>
      <c r="E294" s="816" t="s">
        <v>1617</v>
      </c>
      <c r="F294" s="814" t="s">
        <v>1603</v>
      </c>
      <c r="G294" s="814" t="s">
        <v>1622</v>
      </c>
      <c r="H294" s="814" t="s">
        <v>329</v>
      </c>
      <c r="I294" s="814" t="s">
        <v>1636</v>
      </c>
      <c r="J294" s="814" t="s">
        <v>1637</v>
      </c>
      <c r="K294" s="814" t="s">
        <v>1638</v>
      </c>
      <c r="L294" s="817">
        <v>2199.9499999999998</v>
      </c>
      <c r="M294" s="817">
        <v>2199.9499999999998</v>
      </c>
      <c r="N294" s="814">
        <v>1</v>
      </c>
      <c r="O294" s="818">
        <v>1</v>
      </c>
      <c r="P294" s="817">
        <v>2199.9499999999998</v>
      </c>
      <c r="Q294" s="819">
        <v>1</v>
      </c>
      <c r="R294" s="814">
        <v>1</v>
      </c>
      <c r="S294" s="819">
        <v>1</v>
      </c>
      <c r="T294" s="818">
        <v>1</v>
      </c>
      <c r="U294" s="820">
        <v>1</v>
      </c>
    </row>
    <row r="295" spans="1:21" ht="14.45" customHeight="1" x14ac:dyDescent="0.2">
      <c r="A295" s="813">
        <v>26</v>
      </c>
      <c r="B295" s="814" t="s">
        <v>1600</v>
      </c>
      <c r="C295" s="814" t="s">
        <v>1606</v>
      </c>
      <c r="D295" s="815" t="s">
        <v>2851</v>
      </c>
      <c r="E295" s="816" t="s">
        <v>1617</v>
      </c>
      <c r="F295" s="814" t="s">
        <v>1603</v>
      </c>
      <c r="G295" s="814" t="s">
        <v>1622</v>
      </c>
      <c r="H295" s="814" t="s">
        <v>329</v>
      </c>
      <c r="I295" s="814" t="s">
        <v>1891</v>
      </c>
      <c r="J295" s="814" t="s">
        <v>1892</v>
      </c>
      <c r="K295" s="814" t="s">
        <v>1893</v>
      </c>
      <c r="L295" s="817">
        <v>400.2</v>
      </c>
      <c r="M295" s="817">
        <v>400.2</v>
      </c>
      <c r="N295" s="814">
        <v>1</v>
      </c>
      <c r="O295" s="818">
        <v>1</v>
      </c>
      <c r="P295" s="817">
        <v>400.2</v>
      </c>
      <c r="Q295" s="819">
        <v>1</v>
      </c>
      <c r="R295" s="814">
        <v>1</v>
      </c>
      <c r="S295" s="819">
        <v>1</v>
      </c>
      <c r="T295" s="818">
        <v>1</v>
      </c>
      <c r="U295" s="820">
        <v>1</v>
      </c>
    </row>
    <row r="296" spans="1:21" ht="14.45" customHeight="1" x14ac:dyDescent="0.2">
      <c r="A296" s="813">
        <v>26</v>
      </c>
      <c r="B296" s="814" t="s">
        <v>1600</v>
      </c>
      <c r="C296" s="814" t="s">
        <v>1606</v>
      </c>
      <c r="D296" s="815" t="s">
        <v>2851</v>
      </c>
      <c r="E296" s="816" t="s">
        <v>1617</v>
      </c>
      <c r="F296" s="814" t="s">
        <v>1603</v>
      </c>
      <c r="G296" s="814" t="s">
        <v>1622</v>
      </c>
      <c r="H296" s="814" t="s">
        <v>329</v>
      </c>
      <c r="I296" s="814" t="s">
        <v>2188</v>
      </c>
      <c r="J296" s="814" t="s">
        <v>2189</v>
      </c>
      <c r="K296" s="814" t="s">
        <v>2190</v>
      </c>
      <c r="L296" s="817">
        <v>991.87</v>
      </c>
      <c r="M296" s="817">
        <v>1983.74</v>
      </c>
      <c r="N296" s="814">
        <v>2</v>
      </c>
      <c r="O296" s="818">
        <v>2</v>
      </c>
      <c r="P296" s="817">
        <v>1983.74</v>
      </c>
      <c r="Q296" s="819">
        <v>1</v>
      </c>
      <c r="R296" s="814">
        <v>2</v>
      </c>
      <c r="S296" s="819">
        <v>1</v>
      </c>
      <c r="T296" s="818">
        <v>2</v>
      </c>
      <c r="U296" s="820">
        <v>1</v>
      </c>
    </row>
    <row r="297" spans="1:21" ht="14.45" customHeight="1" x14ac:dyDescent="0.2">
      <c r="A297" s="813">
        <v>26</v>
      </c>
      <c r="B297" s="814" t="s">
        <v>1600</v>
      </c>
      <c r="C297" s="814" t="s">
        <v>1606</v>
      </c>
      <c r="D297" s="815" t="s">
        <v>2851</v>
      </c>
      <c r="E297" s="816" t="s">
        <v>1617</v>
      </c>
      <c r="F297" s="814" t="s">
        <v>1603</v>
      </c>
      <c r="G297" s="814" t="s">
        <v>1622</v>
      </c>
      <c r="H297" s="814" t="s">
        <v>329</v>
      </c>
      <c r="I297" s="814" t="s">
        <v>2191</v>
      </c>
      <c r="J297" s="814" t="s">
        <v>2192</v>
      </c>
      <c r="K297" s="814" t="s">
        <v>2193</v>
      </c>
      <c r="L297" s="817">
        <v>349.6</v>
      </c>
      <c r="M297" s="817">
        <v>349.6</v>
      </c>
      <c r="N297" s="814">
        <v>1</v>
      </c>
      <c r="O297" s="818">
        <v>1</v>
      </c>
      <c r="P297" s="817">
        <v>349.6</v>
      </c>
      <c r="Q297" s="819">
        <v>1</v>
      </c>
      <c r="R297" s="814">
        <v>1</v>
      </c>
      <c r="S297" s="819">
        <v>1</v>
      </c>
      <c r="T297" s="818">
        <v>1</v>
      </c>
      <c r="U297" s="820">
        <v>1</v>
      </c>
    </row>
    <row r="298" spans="1:21" ht="14.45" customHeight="1" x14ac:dyDescent="0.2">
      <c r="A298" s="813">
        <v>26</v>
      </c>
      <c r="B298" s="814" t="s">
        <v>1600</v>
      </c>
      <c r="C298" s="814" t="s">
        <v>1606</v>
      </c>
      <c r="D298" s="815" t="s">
        <v>2851</v>
      </c>
      <c r="E298" s="816" t="s">
        <v>1617</v>
      </c>
      <c r="F298" s="814" t="s">
        <v>1603</v>
      </c>
      <c r="G298" s="814" t="s">
        <v>1622</v>
      </c>
      <c r="H298" s="814" t="s">
        <v>329</v>
      </c>
      <c r="I298" s="814" t="s">
        <v>2100</v>
      </c>
      <c r="J298" s="814" t="s">
        <v>2101</v>
      </c>
      <c r="K298" s="814" t="s">
        <v>2102</v>
      </c>
      <c r="L298" s="817">
        <v>1149.73</v>
      </c>
      <c r="M298" s="817">
        <v>2299.46</v>
      </c>
      <c r="N298" s="814">
        <v>2</v>
      </c>
      <c r="O298" s="818">
        <v>2</v>
      </c>
      <c r="P298" s="817">
        <v>2299.46</v>
      </c>
      <c r="Q298" s="819">
        <v>1</v>
      </c>
      <c r="R298" s="814">
        <v>2</v>
      </c>
      <c r="S298" s="819">
        <v>1</v>
      </c>
      <c r="T298" s="818">
        <v>2</v>
      </c>
      <c r="U298" s="820">
        <v>1</v>
      </c>
    </row>
    <row r="299" spans="1:21" ht="14.45" customHeight="1" x14ac:dyDescent="0.2">
      <c r="A299" s="813">
        <v>26</v>
      </c>
      <c r="B299" s="814" t="s">
        <v>1600</v>
      </c>
      <c r="C299" s="814" t="s">
        <v>1606</v>
      </c>
      <c r="D299" s="815" t="s">
        <v>2851</v>
      </c>
      <c r="E299" s="816" t="s">
        <v>1617</v>
      </c>
      <c r="F299" s="814" t="s">
        <v>1603</v>
      </c>
      <c r="G299" s="814" t="s">
        <v>1622</v>
      </c>
      <c r="H299" s="814" t="s">
        <v>329</v>
      </c>
      <c r="I299" s="814" t="s">
        <v>2194</v>
      </c>
      <c r="J299" s="814" t="s">
        <v>2195</v>
      </c>
      <c r="K299" s="814" t="s">
        <v>2196</v>
      </c>
      <c r="L299" s="817">
        <v>900</v>
      </c>
      <c r="M299" s="817">
        <v>1800</v>
      </c>
      <c r="N299" s="814">
        <v>2</v>
      </c>
      <c r="O299" s="818">
        <v>2</v>
      </c>
      <c r="P299" s="817">
        <v>1800</v>
      </c>
      <c r="Q299" s="819">
        <v>1</v>
      </c>
      <c r="R299" s="814">
        <v>2</v>
      </c>
      <c r="S299" s="819">
        <v>1</v>
      </c>
      <c r="T299" s="818">
        <v>2</v>
      </c>
      <c r="U299" s="820">
        <v>1</v>
      </c>
    </row>
    <row r="300" spans="1:21" ht="14.45" customHeight="1" x14ac:dyDescent="0.2">
      <c r="A300" s="813">
        <v>26</v>
      </c>
      <c r="B300" s="814" t="s">
        <v>1600</v>
      </c>
      <c r="C300" s="814" t="s">
        <v>1606</v>
      </c>
      <c r="D300" s="815" t="s">
        <v>2851</v>
      </c>
      <c r="E300" s="816" t="s">
        <v>1619</v>
      </c>
      <c r="F300" s="814" t="s">
        <v>1601</v>
      </c>
      <c r="G300" s="814" t="s">
        <v>1924</v>
      </c>
      <c r="H300" s="814" t="s">
        <v>329</v>
      </c>
      <c r="I300" s="814" t="s">
        <v>1925</v>
      </c>
      <c r="J300" s="814" t="s">
        <v>1926</v>
      </c>
      <c r="K300" s="814" t="s">
        <v>1927</v>
      </c>
      <c r="L300" s="817">
        <v>23.49</v>
      </c>
      <c r="M300" s="817">
        <v>23.49</v>
      </c>
      <c r="N300" s="814">
        <v>1</v>
      </c>
      <c r="O300" s="818">
        <v>1</v>
      </c>
      <c r="P300" s="817">
        <v>23.49</v>
      </c>
      <c r="Q300" s="819">
        <v>1</v>
      </c>
      <c r="R300" s="814">
        <v>1</v>
      </c>
      <c r="S300" s="819">
        <v>1</v>
      </c>
      <c r="T300" s="818">
        <v>1</v>
      </c>
      <c r="U300" s="820">
        <v>1</v>
      </c>
    </row>
    <row r="301" spans="1:21" ht="14.45" customHeight="1" x14ac:dyDescent="0.2">
      <c r="A301" s="813">
        <v>26</v>
      </c>
      <c r="B301" s="814" t="s">
        <v>1600</v>
      </c>
      <c r="C301" s="814" t="s">
        <v>1606</v>
      </c>
      <c r="D301" s="815" t="s">
        <v>2851</v>
      </c>
      <c r="E301" s="816" t="s">
        <v>1619</v>
      </c>
      <c r="F301" s="814" t="s">
        <v>1601</v>
      </c>
      <c r="G301" s="814" t="s">
        <v>2197</v>
      </c>
      <c r="H301" s="814" t="s">
        <v>599</v>
      </c>
      <c r="I301" s="814" t="s">
        <v>2198</v>
      </c>
      <c r="J301" s="814" t="s">
        <v>618</v>
      </c>
      <c r="K301" s="814" t="s">
        <v>1785</v>
      </c>
      <c r="L301" s="817">
        <v>21.76</v>
      </c>
      <c r="M301" s="817">
        <v>21.76</v>
      </c>
      <c r="N301" s="814">
        <v>1</v>
      </c>
      <c r="O301" s="818">
        <v>1</v>
      </c>
      <c r="P301" s="817">
        <v>21.76</v>
      </c>
      <c r="Q301" s="819">
        <v>1</v>
      </c>
      <c r="R301" s="814">
        <v>1</v>
      </c>
      <c r="S301" s="819">
        <v>1</v>
      </c>
      <c r="T301" s="818">
        <v>1</v>
      </c>
      <c r="U301" s="820">
        <v>1</v>
      </c>
    </row>
    <row r="302" spans="1:21" ht="14.45" customHeight="1" x14ac:dyDescent="0.2">
      <c r="A302" s="813">
        <v>26</v>
      </c>
      <c r="B302" s="814" t="s">
        <v>1600</v>
      </c>
      <c r="C302" s="814" t="s">
        <v>1606</v>
      </c>
      <c r="D302" s="815" t="s">
        <v>2851</v>
      </c>
      <c r="E302" s="816" t="s">
        <v>1619</v>
      </c>
      <c r="F302" s="814" t="s">
        <v>1601</v>
      </c>
      <c r="G302" s="814" t="s">
        <v>1657</v>
      </c>
      <c r="H302" s="814" t="s">
        <v>599</v>
      </c>
      <c r="I302" s="814" t="s">
        <v>1546</v>
      </c>
      <c r="J302" s="814" t="s">
        <v>1547</v>
      </c>
      <c r="K302" s="814" t="s">
        <v>1548</v>
      </c>
      <c r="L302" s="817">
        <v>23.4</v>
      </c>
      <c r="M302" s="817">
        <v>23.4</v>
      </c>
      <c r="N302" s="814">
        <v>1</v>
      </c>
      <c r="O302" s="818">
        <v>1</v>
      </c>
      <c r="P302" s="817">
        <v>23.4</v>
      </c>
      <c r="Q302" s="819">
        <v>1</v>
      </c>
      <c r="R302" s="814">
        <v>1</v>
      </c>
      <c r="S302" s="819">
        <v>1</v>
      </c>
      <c r="T302" s="818">
        <v>1</v>
      </c>
      <c r="U302" s="820">
        <v>1</v>
      </c>
    </row>
    <row r="303" spans="1:21" ht="14.45" customHeight="1" x14ac:dyDescent="0.2">
      <c r="A303" s="813">
        <v>26</v>
      </c>
      <c r="B303" s="814" t="s">
        <v>1600</v>
      </c>
      <c r="C303" s="814" t="s">
        <v>1606</v>
      </c>
      <c r="D303" s="815" t="s">
        <v>2851</v>
      </c>
      <c r="E303" s="816" t="s">
        <v>1619</v>
      </c>
      <c r="F303" s="814" t="s">
        <v>1601</v>
      </c>
      <c r="G303" s="814" t="s">
        <v>2114</v>
      </c>
      <c r="H303" s="814" t="s">
        <v>599</v>
      </c>
      <c r="I303" s="814" t="s">
        <v>2116</v>
      </c>
      <c r="J303" s="814" t="s">
        <v>1382</v>
      </c>
      <c r="K303" s="814" t="s">
        <v>1584</v>
      </c>
      <c r="L303" s="817">
        <v>62.18</v>
      </c>
      <c r="M303" s="817">
        <v>62.18</v>
      </c>
      <c r="N303" s="814">
        <v>1</v>
      </c>
      <c r="O303" s="818">
        <v>0.5</v>
      </c>
      <c r="P303" s="817">
        <v>62.18</v>
      </c>
      <c r="Q303" s="819">
        <v>1</v>
      </c>
      <c r="R303" s="814">
        <v>1</v>
      </c>
      <c r="S303" s="819">
        <v>1</v>
      </c>
      <c r="T303" s="818">
        <v>0.5</v>
      </c>
      <c r="U303" s="820">
        <v>1</v>
      </c>
    </row>
    <row r="304" spans="1:21" ht="14.45" customHeight="1" x14ac:dyDescent="0.2">
      <c r="A304" s="813">
        <v>26</v>
      </c>
      <c r="B304" s="814" t="s">
        <v>1600</v>
      </c>
      <c r="C304" s="814" t="s">
        <v>1606</v>
      </c>
      <c r="D304" s="815" t="s">
        <v>2851</v>
      </c>
      <c r="E304" s="816" t="s">
        <v>1619</v>
      </c>
      <c r="F304" s="814" t="s">
        <v>1601</v>
      </c>
      <c r="G304" s="814" t="s">
        <v>2199</v>
      </c>
      <c r="H304" s="814" t="s">
        <v>329</v>
      </c>
      <c r="I304" s="814" t="s">
        <v>2200</v>
      </c>
      <c r="J304" s="814" t="s">
        <v>2201</v>
      </c>
      <c r="K304" s="814" t="s">
        <v>2202</v>
      </c>
      <c r="L304" s="817">
        <v>0</v>
      </c>
      <c r="M304" s="817">
        <v>0</v>
      </c>
      <c r="N304" s="814">
        <v>2</v>
      </c>
      <c r="O304" s="818">
        <v>1</v>
      </c>
      <c r="P304" s="817"/>
      <c r="Q304" s="819"/>
      <c r="R304" s="814"/>
      <c r="S304" s="819">
        <v>0</v>
      </c>
      <c r="T304" s="818"/>
      <c r="U304" s="820">
        <v>0</v>
      </c>
    </row>
    <row r="305" spans="1:21" ht="14.45" customHeight="1" x14ac:dyDescent="0.2">
      <c r="A305" s="813">
        <v>26</v>
      </c>
      <c r="B305" s="814" t="s">
        <v>1600</v>
      </c>
      <c r="C305" s="814" t="s">
        <v>1606</v>
      </c>
      <c r="D305" s="815" t="s">
        <v>2851</v>
      </c>
      <c r="E305" s="816" t="s">
        <v>1619</v>
      </c>
      <c r="F305" s="814" t="s">
        <v>1601</v>
      </c>
      <c r="G305" s="814" t="s">
        <v>1935</v>
      </c>
      <c r="H305" s="814" t="s">
        <v>599</v>
      </c>
      <c r="I305" s="814" t="s">
        <v>1938</v>
      </c>
      <c r="J305" s="814" t="s">
        <v>1435</v>
      </c>
      <c r="K305" s="814" t="s">
        <v>1939</v>
      </c>
      <c r="L305" s="817">
        <v>55.14</v>
      </c>
      <c r="M305" s="817">
        <v>55.14</v>
      </c>
      <c r="N305" s="814">
        <v>1</v>
      </c>
      <c r="O305" s="818">
        <v>0.5</v>
      </c>
      <c r="P305" s="817"/>
      <c r="Q305" s="819">
        <v>0</v>
      </c>
      <c r="R305" s="814"/>
      <c r="S305" s="819">
        <v>0</v>
      </c>
      <c r="T305" s="818"/>
      <c r="U305" s="820">
        <v>0</v>
      </c>
    </row>
    <row r="306" spans="1:21" ht="14.45" customHeight="1" x14ac:dyDescent="0.2">
      <c r="A306" s="813">
        <v>26</v>
      </c>
      <c r="B306" s="814" t="s">
        <v>1600</v>
      </c>
      <c r="C306" s="814" t="s">
        <v>1606</v>
      </c>
      <c r="D306" s="815" t="s">
        <v>2851</v>
      </c>
      <c r="E306" s="816" t="s">
        <v>1619</v>
      </c>
      <c r="F306" s="814" t="s">
        <v>1601</v>
      </c>
      <c r="G306" s="814" t="s">
        <v>1935</v>
      </c>
      <c r="H306" s="814" t="s">
        <v>329</v>
      </c>
      <c r="I306" s="814" t="s">
        <v>2203</v>
      </c>
      <c r="J306" s="814" t="s">
        <v>2204</v>
      </c>
      <c r="K306" s="814" t="s">
        <v>1433</v>
      </c>
      <c r="L306" s="817">
        <v>130.51</v>
      </c>
      <c r="M306" s="817">
        <v>130.51</v>
      </c>
      <c r="N306" s="814">
        <v>1</v>
      </c>
      <c r="O306" s="818">
        <v>0.5</v>
      </c>
      <c r="P306" s="817"/>
      <c r="Q306" s="819">
        <v>0</v>
      </c>
      <c r="R306" s="814"/>
      <c r="S306" s="819">
        <v>0</v>
      </c>
      <c r="T306" s="818"/>
      <c r="U306" s="820">
        <v>0</v>
      </c>
    </row>
    <row r="307" spans="1:21" ht="14.45" customHeight="1" x14ac:dyDescent="0.2">
      <c r="A307" s="813">
        <v>26</v>
      </c>
      <c r="B307" s="814" t="s">
        <v>1600</v>
      </c>
      <c r="C307" s="814" t="s">
        <v>1606</v>
      </c>
      <c r="D307" s="815" t="s">
        <v>2851</v>
      </c>
      <c r="E307" s="816" t="s">
        <v>1619</v>
      </c>
      <c r="F307" s="814" t="s">
        <v>1601</v>
      </c>
      <c r="G307" s="814" t="s">
        <v>1935</v>
      </c>
      <c r="H307" s="814" t="s">
        <v>599</v>
      </c>
      <c r="I307" s="814" t="s">
        <v>2205</v>
      </c>
      <c r="J307" s="814" t="s">
        <v>1435</v>
      </c>
      <c r="K307" s="814" t="s">
        <v>2206</v>
      </c>
      <c r="L307" s="817">
        <v>46.6</v>
      </c>
      <c r="M307" s="817">
        <v>46.6</v>
      </c>
      <c r="N307" s="814">
        <v>1</v>
      </c>
      <c r="O307" s="818">
        <v>1</v>
      </c>
      <c r="P307" s="817">
        <v>46.6</v>
      </c>
      <c r="Q307" s="819">
        <v>1</v>
      </c>
      <c r="R307" s="814">
        <v>1</v>
      </c>
      <c r="S307" s="819">
        <v>1</v>
      </c>
      <c r="T307" s="818">
        <v>1</v>
      </c>
      <c r="U307" s="820">
        <v>1</v>
      </c>
    </row>
    <row r="308" spans="1:21" ht="14.45" customHeight="1" x14ac:dyDescent="0.2">
      <c r="A308" s="813">
        <v>26</v>
      </c>
      <c r="B308" s="814" t="s">
        <v>1600</v>
      </c>
      <c r="C308" s="814" t="s">
        <v>1606</v>
      </c>
      <c r="D308" s="815" t="s">
        <v>2851</v>
      </c>
      <c r="E308" s="816" t="s">
        <v>1619</v>
      </c>
      <c r="F308" s="814" t="s">
        <v>1601</v>
      </c>
      <c r="G308" s="814" t="s">
        <v>1935</v>
      </c>
      <c r="H308" s="814" t="s">
        <v>329</v>
      </c>
      <c r="I308" s="814" t="s">
        <v>2207</v>
      </c>
      <c r="J308" s="814" t="s">
        <v>2204</v>
      </c>
      <c r="K308" s="814" t="s">
        <v>1679</v>
      </c>
      <c r="L308" s="817">
        <v>93.18</v>
      </c>
      <c r="M308" s="817">
        <v>93.18</v>
      </c>
      <c r="N308" s="814">
        <v>1</v>
      </c>
      <c r="O308" s="818">
        <v>1</v>
      </c>
      <c r="P308" s="817"/>
      <c r="Q308" s="819">
        <v>0</v>
      </c>
      <c r="R308" s="814"/>
      <c r="S308" s="819">
        <v>0</v>
      </c>
      <c r="T308" s="818"/>
      <c r="U308" s="820">
        <v>0</v>
      </c>
    </row>
    <row r="309" spans="1:21" ht="14.45" customHeight="1" x14ac:dyDescent="0.2">
      <c r="A309" s="813">
        <v>26</v>
      </c>
      <c r="B309" s="814" t="s">
        <v>1600</v>
      </c>
      <c r="C309" s="814" t="s">
        <v>1606</v>
      </c>
      <c r="D309" s="815" t="s">
        <v>2851</v>
      </c>
      <c r="E309" s="816" t="s">
        <v>1619</v>
      </c>
      <c r="F309" s="814" t="s">
        <v>1601</v>
      </c>
      <c r="G309" s="814" t="s">
        <v>1942</v>
      </c>
      <c r="H309" s="814" t="s">
        <v>329</v>
      </c>
      <c r="I309" s="814" t="s">
        <v>1943</v>
      </c>
      <c r="J309" s="814" t="s">
        <v>1944</v>
      </c>
      <c r="K309" s="814" t="s">
        <v>1945</v>
      </c>
      <c r="L309" s="817">
        <v>55.95</v>
      </c>
      <c r="M309" s="817">
        <v>55.95</v>
      </c>
      <c r="N309" s="814">
        <v>1</v>
      </c>
      <c r="O309" s="818">
        <v>1</v>
      </c>
      <c r="P309" s="817">
        <v>55.95</v>
      </c>
      <c r="Q309" s="819">
        <v>1</v>
      </c>
      <c r="R309" s="814">
        <v>1</v>
      </c>
      <c r="S309" s="819">
        <v>1</v>
      </c>
      <c r="T309" s="818">
        <v>1</v>
      </c>
      <c r="U309" s="820">
        <v>1</v>
      </c>
    </row>
    <row r="310" spans="1:21" ht="14.45" customHeight="1" x14ac:dyDescent="0.2">
      <c r="A310" s="813">
        <v>26</v>
      </c>
      <c r="B310" s="814" t="s">
        <v>1600</v>
      </c>
      <c r="C310" s="814" t="s">
        <v>1606</v>
      </c>
      <c r="D310" s="815" t="s">
        <v>2851</v>
      </c>
      <c r="E310" s="816" t="s">
        <v>1619</v>
      </c>
      <c r="F310" s="814" t="s">
        <v>1601</v>
      </c>
      <c r="G310" s="814" t="s">
        <v>1677</v>
      </c>
      <c r="H310" s="814" t="s">
        <v>599</v>
      </c>
      <c r="I310" s="814" t="s">
        <v>1949</v>
      </c>
      <c r="J310" s="814" t="s">
        <v>703</v>
      </c>
      <c r="K310" s="814" t="s">
        <v>1679</v>
      </c>
      <c r="L310" s="817">
        <v>132</v>
      </c>
      <c r="M310" s="817">
        <v>132</v>
      </c>
      <c r="N310" s="814">
        <v>1</v>
      </c>
      <c r="O310" s="818">
        <v>0.5</v>
      </c>
      <c r="P310" s="817"/>
      <c r="Q310" s="819">
        <v>0</v>
      </c>
      <c r="R310" s="814"/>
      <c r="S310" s="819">
        <v>0</v>
      </c>
      <c r="T310" s="818"/>
      <c r="U310" s="820">
        <v>0</v>
      </c>
    </row>
    <row r="311" spans="1:21" ht="14.45" customHeight="1" x14ac:dyDescent="0.2">
      <c r="A311" s="813">
        <v>26</v>
      </c>
      <c r="B311" s="814" t="s">
        <v>1600</v>
      </c>
      <c r="C311" s="814" t="s">
        <v>1606</v>
      </c>
      <c r="D311" s="815" t="s">
        <v>2851</v>
      </c>
      <c r="E311" s="816" t="s">
        <v>1619</v>
      </c>
      <c r="F311" s="814" t="s">
        <v>1601</v>
      </c>
      <c r="G311" s="814" t="s">
        <v>1677</v>
      </c>
      <c r="H311" s="814" t="s">
        <v>329</v>
      </c>
      <c r="I311" s="814" t="s">
        <v>1678</v>
      </c>
      <c r="J311" s="814" t="s">
        <v>703</v>
      </c>
      <c r="K311" s="814" t="s">
        <v>1679</v>
      </c>
      <c r="L311" s="817">
        <v>132</v>
      </c>
      <c r="M311" s="817">
        <v>132</v>
      </c>
      <c r="N311" s="814">
        <v>1</v>
      </c>
      <c r="O311" s="818">
        <v>0.5</v>
      </c>
      <c r="P311" s="817"/>
      <c r="Q311" s="819">
        <v>0</v>
      </c>
      <c r="R311" s="814"/>
      <c r="S311" s="819">
        <v>0</v>
      </c>
      <c r="T311" s="818"/>
      <c r="U311" s="820">
        <v>0</v>
      </c>
    </row>
    <row r="312" spans="1:21" ht="14.45" customHeight="1" x14ac:dyDescent="0.2">
      <c r="A312" s="813">
        <v>26</v>
      </c>
      <c r="B312" s="814" t="s">
        <v>1600</v>
      </c>
      <c r="C312" s="814" t="s">
        <v>1606</v>
      </c>
      <c r="D312" s="815" t="s">
        <v>2851</v>
      </c>
      <c r="E312" s="816" t="s">
        <v>1619</v>
      </c>
      <c r="F312" s="814" t="s">
        <v>1601</v>
      </c>
      <c r="G312" s="814" t="s">
        <v>1689</v>
      </c>
      <c r="H312" s="814" t="s">
        <v>329</v>
      </c>
      <c r="I312" s="814" t="s">
        <v>2208</v>
      </c>
      <c r="J312" s="814" t="s">
        <v>733</v>
      </c>
      <c r="K312" s="814" t="s">
        <v>2209</v>
      </c>
      <c r="L312" s="817">
        <v>85.15</v>
      </c>
      <c r="M312" s="817">
        <v>425.75</v>
      </c>
      <c r="N312" s="814">
        <v>5</v>
      </c>
      <c r="O312" s="818">
        <v>2</v>
      </c>
      <c r="P312" s="817">
        <v>425.75</v>
      </c>
      <c r="Q312" s="819">
        <v>1</v>
      </c>
      <c r="R312" s="814">
        <v>5</v>
      </c>
      <c r="S312" s="819">
        <v>1</v>
      </c>
      <c r="T312" s="818">
        <v>2</v>
      </c>
      <c r="U312" s="820">
        <v>1</v>
      </c>
    </row>
    <row r="313" spans="1:21" ht="14.45" customHeight="1" x14ac:dyDescent="0.2">
      <c r="A313" s="813">
        <v>26</v>
      </c>
      <c r="B313" s="814" t="s">
        <v>1600</v>
      </c>
      <c r="C313" s="814" t="s">
        <v>1606</v>
      </c>
      <c r="D313" s="815" t="s">
        <v>2851</v>
      </c>
      <c r="E313" s="816" t="s">
        <v>1619</v>
      </c>
      <c r="F313" s="814" t="s">
        <v>1601</v>
      </c>
      <c r="G313" s="814" t="s">
        <v>1691</v>
      </c>
      <c r="H313" s="814" t="s">
        <v>329</v>
      </c>
      <c r="I313" s="814" t="s">
        <v>1692</v>
      </c>
      <c r="J313" s="814" t="s">
        <v>1693</v>
      </c>
      <c r="K313" s="814" t="s">
        <v>1694</v>
      </c>
      <c r="L313" s="817">
        <v>52.87</v>
      </c>
      <c r="M313" s="817">
        <v>898.79</v>
      </c>
      <c r="N313" s="814">
        <v>17</v>
      </c>
      <c r="O313" s="818">
        <v>14.5</v>
      </c>
      <c r="P313" s="817">
        <v>581.56999999999994</v>
      </c>
      <c r="Q313" s="819">
        <v>0.64705882352941169</v>
      </c>
      <c r="R313" s="814">
        <v>11</v>
      </c>
      <c r="S313" s="819">
        <v>0.6470588235294118</v>
      </c>
      <c r="T313" s="818">
        <v>9.5</v>
      </c>
      <c r="U313" s="820">
        <v>0.65517241379310343</v>
      </c>
    </row>
    <row r="314" spans="1:21" ht="14.45" customHeight="1" x14ac:dyDescent="0.2">
      <c r="A314" s="813">
        <v>26</v>
      </c>
      <c r="B314" s="814" t="s">
        <v>1600</v>
      </c>
      <c r="C314" s="814" t="s">
        <v>1606</v>
      </c>
      <c r="D314" s="815" t="s">
        <v>2851</v>
      </c>
      <c r="E314" s="816" t="s">
        <v>1619</v>
      </c>
      <c r="F314" s="814" t="s">
        <v>1601</v>
      </c>
      <c r="G314" s="814" t="s">
        <v>1701</v>
      </c>
      <c r="H314" s="814" t="s">
        <v>329</v>
      </c>
      <c r="I314" s="814" t="s">
        <v>1702</v>
      </c>
      <c r="J314" s="814" t="s">
        <v>730</v>
      </c>
      <c r="K314" s="814" t="s">
        <v>1703</v>
      </c>
      <c r="L314" s="817">
        <v>91.11</v>
      </c>
      <c r="M314" s="817">
        <v>91.11</v>
      </c>
      <c r="N314" s="814">
        <v>1</v>
      </c>
      <c r="O314" s="818">
        <v>0.5</v>
      </c>
      <c r="P314" s="817">
        <v>91.11</v>
      </c>
      <c r="Q314" s="819">
        <v>1</v>
      </c>
      <c r="R314" s="814">
        <v>1</v>
      </c>
      <c r="S314" s="819">
        <v>1</v>
      </c>
      <c r="T314" s="818">
        <v>0.5</v>
      </c>
      <c r="U314" s="820">
        <v>1</v>
      </c>
    </row>
    <row r="315" spans="1:21" ht="14.45" customHeight="1" x14ac:dyDescent="0.2">
      <c r="A315" s="813">
        <v>26</v>
      </c>
      <c r="B315" s="814" t="s">
        <v>1600</v>
      </c>
      <c r="C315" s="814" t="s">
        <v>1606</v>
      </c>
      <c r="D315" s="815" t="s">
        <v>2851</v>
      </c>
      <c r="E315" s="816" t="s">
        <v>1619</v>
      </c>
      <c r="F315" s="814" t="s">
        <v>1601</v>
      </c>
      <c r="G315" s="814" t="s">
        <v>1701</v>
      </c>
      <c r="H315" s="814" t="s">
        <v>329</v>
      </c>
      <c r="I315" s="814" t="s">
        <v>2210</v>
      </c>
      <c r="J315" s="814" t="s">
        <v>730</v>
      </c>
      <c r="K315" s="814" t="s">
        <v>2211</v>
      </c>
      <c r="L315" s="817">
        <v>182.22</v>
      </c>
      <c r="M315" s="817">
        <v>182.22</v>
      </c>
      <c r="N315" s="814">
        <v>1</v>
      </c>
      <c r="O315" s="818">
        <v>0.5</v>
      </c>
      <c r="P315" s="817">
        <v>182.22</v>
      </c>
      <c r="Q315" s="819">
        <v>1</v>
      </c>
      <c r="R315" s="814">
        <v>1</v>
      </c>
      <c r="S315" s="819">
        <v>1</v>
      </c>
      <c r="T315" s="818">
        <v>0.5</v>
      </c>
      <c r="U315" s="820">
        <v>1</v>
      </c>
    </row>
    <row r="316" spans="1:21" ht="14.45" customHeight="1" x14ac:dyDescent="0.2">
      <c r="A316" s="813">
        <v>26</v>
      </c>
      <c r="B316" s="814" t="s">
        <v>1600</v>
      </c>
      <c r="C316" s="814" t="s">
        <v>1606</v>
      </c>
      <c r="D316" s="815" t="s">
        <v>2851</v>
      </c>
      <c r="E316" s="816" t="s">
        <v>1619</v>
      </c>
      <c r="F316" s="814" t="s">
        <v>1601</v>
      </c>
      <c r="G316" s="814" t="s">
        <v>1701</v>
      </c>
      <c r="H316" s="814" t="s">
        <v>329</v>
      </c>
      <c r="I316" s="814" t="s">
        <v>2212</v>
      </c>
      <c r="J316" s="814" t="s">
        <v>730</v>
      </c>
      <c r="K316" s="814" t="s">
        <v>2213</v>
      </c>
      <c r="L316" s="817">
        <v>273.33</v>
      </c>
      <c r="M316" s="817">
        <v>273.33</v>
      </c>
      <c r="N316" s="814">
        <v>1</v>
      </c>
      <c r="O316" s="818">
        <v>0.5</v>
      </c>
      <c r="P316" s="817">
        <v>273.33</v>
      </c>
      <c r="Q316" s="819">
        <v>1</v>
      </c>
      <c r="R316" s="814">
        <v>1</v>
      </c>
      <c r="S316" s="819">
        <v>1</v>
      </c>
      <c r="T316" s="818">
        <v>0.5</v>
      </c>
      <c r="U316" s="820">
        <v>1</v>
      </c>
    </row>
    <row r="317" spans="1:21" ht="14.45" customHeight="1" x14ac:dyDescent="0.2">
      <c r="A317" s="813">
        <v>26</v>
      </c>
      <c r="B317" s="814" t="s">
        <v>1600</v>
      </c>
      <c r="C317" s="814" t="s">
        <v>1606</v>
      </c>
      <c r="D317" s="815" t="s">
        <v>2851</v>
      </c>
      <c r="E317" s="816" t="s">
        <v>1619</v>
      </c>
      <c r="F317" s="814" t="s">
        <v>1601</v>
      </c>
      <c r="G317" s="814" t="s">
        <v>1704</v>
      </c>
      <c r="H317" s="814" t="s">
        <v>329</v>
      </c>
      <c r="I317" s="814" t="s">
        <v>1705</v>
      </c>
      <c r="J317" s="814" t="s">
        <v>1706</v>
      </c>
      <c r="K317" s="814" t="s">
        <v>1707</v>
      </c>
      <c r="L317" s="817">
        <v>24.68</v>
      </c>
      <c r="M317" s="817">
        <v>24.68</v>
      </c>
      <c r="N317" s="814">
        <v>1</v>
      </c>
      <c r="O317" s="818">
        <v>0.5</v>
      </c>
      <c r="P317" s="817">
        <v>24.68</v>
      </c>
      <c r="Q317" s="819">
        <v>1</v>
      </c>
      <c r="R317" s="814">
        <v>1</v>
      </c>
      <c r="S317" s="819">
        <v>1</v>
      </c>
      <c r="T317" s="818">
        <v>0.5</v>
      </c>
      <c r="U317" s="820">
        <v>1</v>
      </c>
    </row>
    <row r="318" spans="1:21" ht="14.45" customHeight="1" x14ac:dyDescent="0.2">
      <c r="A318" s="813">
        <v>26</v>
      </c>
      <c r="B318" s="814" t="s">
        <v>1600</v>
      </c>
      <c r="C318" s="814" t="s">
        <v>1606</v>
      </c>
      <c r="D318" s="815" t="s">
        <v>2851</v>
      </c>
      <c r="E318" s="816" t="s">
        <v>1619</v>
      </c>
      <c r="F318" s="814" t="s">
        <v>1601</v>
      </c>
      <c r="G318" s="814" t="s">
        <v>1964</v>
      </c>
      <c r="H318" s="814" t="s">
        <v>329</v>
      </c>
      <c r="I318" s="814" t="s">
        <v>2214</v>
      </c>
      <c r="J318" s="814" t="s">
        <v>2215</v>
      </c>
      <c r="K318" s="814" t="s">
        <v>1969</v>
      </c>
      <c r="L318" s="817">
        <v>93.49</v>
      </c>
      <c r="M318" s="817">
        <v>93.49</v>
      </c>
      <c r="N318" s="814">
        <v>1</v>
      </c>
      <c r="O318" s="818">
        <v>1</v>
      </c>
      <c r="P318" s="817">
        <v>93.49</v>
      </c>
      <c r="Q318" s="819">
        <v>1</v>
      </c>
      <c r="R318" s="814">
        <v>1</v>
      </c>
      <c r="S318" s="819">
        <v>1</v>
      </c>
      <c r="T318" s="818">
        <v>1</v>
      </c>
      <c r="U318" s="820">
        <v>1</v>
      </c>
    </row>
    <row r="319" spans="1:21" ht="14.45" customHeight="1" x14ac:dyDescent="0.2">
      <c r="A319" s="813">
        <v>26</v>
      </c>
      <c r="B319" s="814" t="s">
        <v>1600</v>
      </c>
      <c r="C319" s="814" t="s">
        <v>1606</v>
      </c>
      <c r="D319" s="815" t="s">
        <v>2851</v>
      </c>
      <c r="E319" s="816" t="s">
        <v>1619</v>
      </c>
      <c r="F319" s="814" t="s">
        <v>1601</v>
      </c>
      <c r="G319" s="814" t="s">
        <v>1708</v>
      </c>
      <c r="H319" s="814" t="s">
        <v>599</v>
      </c>
      <c r="I319" s="814" t="s">
        <v>1567</v>
      </c>
      <c r="J319" s="814" t="s">
        <v>1568</v>
      </c>
      <c r="K319" s="814" t="s">
        <v>1569</v>
      </c>
      <c r="L319" s="817">
        <v>431.18</v>
      </c>
      <c r="M319" s="817">
        <v>431.18</v>
      </c>
      <c r="N319" s="814">
        <v>1</v>
      </c>
      <c r="O319" s="818">
        <v>0.5</v>
      </c>
      <c r="P319" s="817">
        <v>431.18</v>
      </c>
      <c r="Q319" s="819">
        <v>1</v>
      </c>
      <c r="R319" s="814">
        <v>1</v>
      </c>
      <c r="S319" s="819">
        <v>1</v>
      </c>
      <c r="T319" s="818">
        <v>0.5</v>
      </c>
      <c r="U319" s="820">
        <v>1</v>
      </c>
    </row>
    <row r="320" spans="1:21" ht="14.45" customHeight="1" x14ac:dyDescent="0.2">
      <c r="A320" s="813">
        <v>26</v>
      </c>
      <c r="B320" s="814" t="s">
        <v>1600</v>
      </c>
      <c r="C320" s="814" t="s">
        <v>1606</v>
      </c>
      <c r="D320" s="815" t="s">
        <v>2851</v>
      </c>
      <c r="E320" s="816" t="s">
        <v>1619</v>
      </c>
      <c r="F320" s="814" t="s">
        <v>1601</v>
      </c>
      <c r="G320" s="814" t="s">
        <v>1975</v>
      </c>
      <c r="H320" s="814" t="s">
        <v>599</v>
      </c>
      <c r="I320" s="814" t="s">
        <v>1516</v>
      </c>
      <c r="J320" s="814" t="s">
        <v>1517</v>
      </c>
      <c r="K320" s="814" t="s">
        <v>1518</v>
      </c>
      <c r="L320" s="817">
        <v>113.16</v>
      </c>
      <c r="M320" s="817">
        <v>113.16</v>
      </c>
      <c r="N320" s="814">
        <v>1</v>
      </c>
      <c r="O320" s="818">
        <v>0.5</v>
      </c>
      <c r="P320" s="817"/>
      <c r="Q320" s="819">
        <v>0</v>
      </c>
      <c r="R320" s="814"/>
      <c r="S320" s="819">
        <v>0</v>
      </c>
      <c r="T320" s="818"/>
      <c r="U320" s="820">
        <v>0</v>
      </c>
    </row>
    <row r="321" spans="1:21" ht="14.45" customHeight="1" x14ac:dyDescent="0.2">
      <c r="A321" s="813">
        <v>26</v>
      </c>
      <c r="B321" s="814" t="s">
        <v>1600</v>
      </c>
      <c r="C321" s="814" t="s">
        <v>1606</v>
      </c>
      <c r="D321" s="815" t="s">
        <v>2851</v>
      </c>
      <c r="E321" s="816" t="s">
        <v>1619</v>
      </c>
      <c r="F321" s="814" t="s">
        <v>1601</v>
      </c>
      <c r="G321" s="814" t="s">
        <v>1975</v>
      </c>
      <c r="H321" s="814" t="s">
        <v>599</v>
      </c>
      <c r="I321" s="814" t="s">
        <v>1519</v>
      </c>
      <c r="J321" s="814" t="s">
        <v>1517</v>
      </c>
      <c r="K321" s="814" t="s">
        <v>1520</v>
      </c>
      <c r="L321" s="817">
        <v>169.73</v>
      </c>
      <c r="M321" s="817">
        <v>339.46</v>
      </c>
      <c r="N321" s="814">
        <v>2</v>
      </c>
      <c r="O321" s="818">
        <v>2</v>
      </c>
      <c r="P321" s="817"/>
      <c r="Q321" s="819">
        <v>0</v>
      </c>
      <c r="R321" s="814"/>
      <c r="S321" s="819">
        <v>0</v>
      </c>
      <c r="T321" s="818"/>
      <c r="U321" s="820">
        <v>0</v>
      </c>
    </row>
    <row r="322" spans="1:21" ht="14.45" customHeight="1" x14ac:dyDescent="0.2">
      <c r="A322" s="813">
        <v>26</v>
      </c>
      <c r="B322" s="814" t="s">
        <v>1600</v>
      </c>
      <c r="C322" s="814" t="s">
        <v>1606</v>
      </c>
      <c r="D322" s="815" t="s">
        <v>2851</v>
      </c>
      <c r="E322" s="816" t="s">
        <v>1619</v>
      </c>
      <c r="F322" s="814" t="s">
        <v>1601</v>
      </c>
      <c r="G322" s="814" t="s">
        <v>1717</v>
      </c>
      <c r="H322" s="814" t="s">
        <v>329</v>
      </c>
      <c r="I322" s="814" t="s">
        <v>1718</v>
      </c>
      <c r="J322" s="814" t="s">
        <v>1719</v>
      </c>
      <c r="K322" s="814" t="s">
        <v>1720</v>
      </c>
      <c r="L322" s="817">
        <v>0</v>
      </c>
      <c r="M322" s="817">
        <v>0</v>
      </c>
      <c r="N322" s="814">
        <v>2</v>
      </c>
      <c r="O322" s="818">
        <v>1</v>
      </c>
      <c r="P322" s="817">
        <v>0</v>
      </c>
      <c r="Q322" s="819"/>
      <c r="R322" s="814">
        <v>2</v>
      </c>
      <c r="S322" s="819">
        <v>1</v>
      </c>
      <c r="T322" s="818">
        <v>1</v>
      </c>
      <c r="U322" s="820">
        <v>1</v>
      </c>
    </row>
    <row r="323" spans="1:21" ht="14.45" customHeight="1" x14ac:dyDescent="0.2">
      <c r="A323" s="813">
        <v>26</v>
      </c>
      <c r="B323" s="814" t="s">
        <v>1600</v>
      </c>
      <c r="C323" s="814" t="s">
        <v>1606</v>
      </c>
      <c r="D323" s="815" t="s">
        <v>2851</v>
      </c>
      <c r="E323" s="816" t="s">
        <v>1619</v>
      </c>
      <c r="F323" s="814" t="s">
        <v>1601</v>
      </c>
      <c r="G323" s="814" t="s">
        <v>2216</v>
      </c>
      <c r="H323" s="814" t="s">
        <v>329</v>
      </c>
      <c r="I323" s="814" t="s">
        <v>2217</v>
      </c>
      <c r="J323" s="814" t="s">
        <v>2218</v>
      </c>
      <c r="K323" s="814" t="s">
        <v>2219</v>
      </c>
      <c r="L323" s="817">
        <v>91.78</v>
      </c>
      <c r="M323" s="817">
        <v>91.78</v>
      </c>
      <c r="N323" s="814">
        <v>1</v>
      </c>
      <c r="O323" s="818">
        <v>1</v>
      </c>
      <c r="P323" s="817"/>
      <c r="Q323" s="819">
        <v>0</v>
      </c>
      <c r="R323" s="814"/>
      <c r="S323" s="819">
        <v>0</v>
      </c>
      <c r="T323" s="818"/>
      <c r="U323" s="820">
        <v>0</v>
      </c>
    </row>
    <row r="324" spans="1:21" ht="14.45" customHeight="1" x14ac:dyDescent="0.2">
      <c r="A324" s="813">
        <v>26</v>
      </c>
      <c r="B324" s="814" t="s">
        <v>1600</v>
      </c>
      <c r="C324" s="814" t="s">
        <v>1606</v>
      </c>
      <c r="D324" s="815" t="s">
        <v>2851</v>
      </c>
      <c r="E324" s="816" t="s">
        <v>1619</v>
      </c>
      <c r="F324" s="814" t="s">
        <v>1601</v>
      </c>
      <c r="G324" s="814" t="s">
        <v>1734</v>
      </c>
      <c r="H324" s="814" t="s">
        <v>329</v>
      </c>
      <c r="I324" s="814" t="s">
        <v>1737</v>
      </c>
      <c r="J324" s="814" t="s">
        <v>1738</v>
      </c>
      <c r="K324" s="814" t="s">
        <v>1739</v>
      </c>
      <c r="L324" s="817">
        <v>89.91</v>
      </c>
      <c r="M324" s="817">
        <v>89.91</v>
      </c>
      <c r="N324" s="814">
        <v>1</v>
      </c>
      <c r="O324" s="818">
        <v>1</v>
      </c>
      <c r="P324" s="817">
        <v>89.91</v>
      </c>
      <c r="Q324" s="819">
        <v>1</v>
      </c>
      <c r="R324" s="814">
        <v>1</v>
      </c>
      <c r="S324" s="819">
        <v>1</v>
      </c>
      <c r="T324" s="818">
        <v>1</v>
      </c>
      <c r="U324" s="820">
        <v>1</v>
      </c>
    </row>
    <row r="325" spans="1:21" ht="14.45" customHeight="1" x14ac:dyDescent="0.2">
      <c r="A325" s="813">
        <v>26</v>
      </c>
      <c r="B325" s="814" t="s">
        <v>1600</v>
      </c>
      <c r="C325" s="814" t="s">
        <v>1606</v>
      </c>
      <c r="D325" s="815" t="s">
        <v>2851</v>
      </c>
      <c r="E325" s="816" t="s">
        <v>1619</v>
      </c>
      <c r="F325" s="814" t="s">
        <v>1601</v>
      </c>
      <c r="G325" s="814" t="s">
        <v>2220</v>
      </c>
      <c r="H325" s="814" t="s">
        <v>329</v>
      </c>
      <c r="I325" s="814" t="s">
        <v>2221</v>
      </c>
      <c r="J325" s="814" t="s">
        <v>753</v>
      </c>
      <c r="K325" s="814" t="s">
        <v>2222</v>
      </c>
      <c r="L325" s="817">
        <v>25.53</v>
      </c>
      <c r="M325" s="817">
        <v>51.06</v>
      </c>
      <c r="N325" s="814">
        <v>2</v>
      </c>
      <c r="O325" s="818">
        <v>1.5</v>
      </c>
      <c r="P325" s="817">
        <v>51.06</v>
      </c>
      <c r="Q325" s="819">
        <v>1</v>
      </c>
      <c r="R325" s="814">
        <v>2</v>
      </c>
      <c r="S325" s="819">
        <v>1</v>
      </c>
      <c r="T325" s="818">
        <v>1.5</v>
      </c>
      <c r="U325" s="820">
        <v>1</v>
      </c>
    </row>
    <row r="326" spans="1:21" ht="14.45" customHeight="1" x14ac:dyDescent="0.2">
      <c r="A326" s="813">
        <v>26</v>
      </c>
      <c r="B326" s="814" t="s">
        <v>1600</v>
      </c>
      <c r="C326" s="814" t="s">
        <v>1606</v>
      </c>
      <c r="D326" s="815" t="s">
        <v>2851</v>
      </c>
      <c r="E326" s="816" t="s">
        <v>1619</v>
      </c>
      <c r="F326" s="814" t="s">
        <v>1601</v>
      </c>
      <c r="G326" s="814" t="s">
        <v>1745</v>
      </c>
      <c r="H326" s="814" t="s">
        <v>329</v>
      </c>
      <c r="I326" s="814" t="s">
        <v>1746</v>
      </c>
      <c r="J326" s="814" t="s">
        <v>1747</v>
      </c>
      <c r="K326" s="814" t="s">
        <v>1156</v>
      </c>
      <c r="L326" s="817">
        <v>111.72</v>
      </c>
      <c r="M326" s="817">
        <v>223.44</v>
      </c>
      <c r="N326" s="814">
        <v>2</v>
      </c>
      <c r="O326" s="818">
        <v>1</v>
      </c>
      <c r="P326" s="817"/>
      <c r="Q326" s="819">
        <v>0</v>
      </c>
      <c r="R326" s="814"/>
      <c r="S326" s="819">
        <v>0</v>
      </c>
      <c r="T326" s="818"/>
      <c r="U326" s="820">
        <v>0</v>
      </c>
    </row>
    <row r="327" spans="1:21" ht="14.45" customHeight="1" x14ac:dyDescent="0.2">
      <c r="A327" s="813">
        <v>26</v>
      </c>
      <c r="B327" s="814" t="s">
        <v>1600</v>
      </c>
      <c r="C327" s="814" t="s">
        <v>1606</v>
      </c>
      <c r="D327" s="815" t="s">
        <v>2851</v>
      </c>
      <c r="E327" s="816" t="s">
        <v>1619</v>
      </c>
      <c r="F327" s="814" t="s">
        <v>1601</v>
      </c>
      <c r="G327" s="814" t="s">
        <v>1995</v>
      </c>
      <c r="H327" s="814" t="s">
        <v>329</v>
      </c>
      <c r="I327" s="814" t="s">
        <v>2223</v>
      </c>
      <c r="J327" s="814" t="s">
        <v>2224</v>
      </c>
      <c r="K327" s="814" t="s">
        <v>2225</v>
      </c>
      <c r="L327" s="817">
        <v>100.11</v>
      </c>
      <c r="M327" s="817">
        <v>300.33</v>
      </c>
      <c r="N327" s="814">
        <v>3</v>
      </c>
      <c r="O327" s="818">
        <v>2.5</v>
      </c>
      <c r="P327" s="817"/>
      <c r="Q327" s="819">
        <v>0</v>
      </c>
      <c r="R327" s="814"/>
      <c r="S327" s="819">
        <v>0</v>
      </c>
      <c r="T327" s="818"/>
      <c r="U327" s="820">
        <v>0</v>
      </c>
    </row>
    <row r="328" spans="1:21" ht="14.45" customHeight="1" x14ac:dyDescent="0.2">
      <c r="A328" s="813">
        <v>26</v>
      </c>
      <c r="B328" s="814" t="s">
        <v>1600</v>
      </c>
      <c r="C328" s="814" t="s">
        <v>1606</v>
      </c>
      <c r="D328" s="815" t="s">
        <v>2851</v>
      </c>
      <c r="E328" s="816" t="s">
        <v>1619</v>
      </c>
      <c r="F328" s="814" t="s">
        <v>1601</v>
      </c>
      <c r="G328" s="814" t="s">
        <v>1748</v>
      </c>
      <c r="H328" s="814" t="s">
        <v>329</v>
      </c>
      <c r="I328" s="814" t="s">
        <v>2226</v>
      </c>
      <c r="J328" s="814" t="s">
        <v>1750</v>
      </c>
      <c r="K328" s="814" t="s">
        <v>1753</v>
      </c>
      <c r="L328" s="817">
        <v>38.5</v>
      </c>
      <c r="M328" s="817">
        <v>154</v>
      </c>
      <c r="N328" s="814">
        <v>4</v>
      </c>
      <c r="O328" s="818">
        <v>2.5</v>
      </c>
      <c r="P328" s="817">
        <v>154</v>
      </c>
      <c r="Q328" s="819">
        <v>1</v>
      </c>
      <c r="R328" s="814">
        <v>4</v>
      </c>
      <c r="S328" s="819">
        <v>1</v>
      </c>
      <c r="T328" s="818">
        <v>2.5</v>
      </c>
      <c r="U328" s="820">
        <v>1</v>
      </c>
    </row>
    <row r="329" spans="1:21" ht="14.45" customHeight="1" x14ac:dyDescent="0.2">
      <c r="A329" s="813">
        <v>26</v>
      </c>
      <c r="B329" s="814" t="s">
        <v>1600</v>
      </c>
      <c r="C329" s="814" t="s">
        <v>1606</v>
      </c>
      <c r="D329" s="815" t="s">
        <v>2851</v>
      </c>
      <c r="E329" s="816" t="s">
        <v>1619</v>
      </c>
      <c r="F329" s="814" t="s">
        <v>1601</v>
      </c>
      <c r="G329" s="814" t="s">
        <v>1998</v>
      </c>
      <c r="H329" s="814" t="s">
        <v>329</v>
      </c>
      <c r="I329" s="814" t="s">
        <v>2227</v>
      </c>
      <c r="J329" s="814" t="s">
        <v>2228</v>
      </c>
      <c r="K329" s="814" t="s">
        <v>2229</v>
      </c>
      <c r="L329" s="817">
        <v>31.65</v>
      </c>
      <c r="M329" s="817">
        <v>31.65</v>
      </c>
      <c r="N329" s="814">
        <v>1</v>
      </c>
      <c r="O329" s="818">
        <v>0.5</v>
      </c>
      <c r="P329" s="817"/>
      <c r="Q329" s="819">
        <v>0</v>
      </c>
      <c r="R329" s="814"/>
      <c r="S329" s="819">
        <v>0</v>
      </c>
      <c r="T329" s="818"/>
      <c r="U329" s="820">
        <v>0</v>
      </c>
    </row>
    <row r="330" spans="1:21" ht="14.45" customHeight="1" x14ac:dyDescent="0.2">
      <c r="A330" s="813">
        <v>26</v>
      </c>
      <c r="B330" s="814" t="s">
        <v>1600</v>
      </c>
      <c r="C330" s="814" t="s">
        <v>1606</v>
      </c>
      <c r="D330" s="815" t="s">
        <v>2851</v>
      </c>
      <c r="E330" s="816" t="s">
        <v>1619</v>
      </c>
      <c r="F330" s="814" t="s">
        <v>1601</v>
      </c>
      <c r="G330" s="814" t="s">
        <v>1998</v>
      </c>
      <c r="H330" s="814" t="s">
        <v>329</v>
      </c>
      <c r="I330" s="814" t="s">
        <v>1999</v>
      </c>
      <c r="J330" s="814" t="s">
        <v>2000</v>
      </c>
      <c r="K330" s="814" t="s">
        <v>2001</v>
      </c>
      <c r="L330" s="817">
        <v>31.65</v>
      </c>
      <c r="M330" s="817">
        <v>126.6</v>
      </c>
      <c r="N330" s="814">
        <v>4</v>
      </c>
      <c r="O330" s="818">
        <v>3.5</v>
      </c>
      <c r="P330" s="817">
        <v>63.3</v>
      </c>
      <c r="Q330" s="819">
        <v>0.5</v>
      </c>
      <c r="R330" s="814">
        <v>2</v>
      </c>
      <c r="S330" s="819">
        <v>0.5</v>
      </c>
      <c r="T330" s="818">
        <v>2</v>
      </c>
      <c r="U330" s="820">
        <v>0.5714285714285714</v>
      </c>
    </row>
    <row r="331" spans="1:21" ht="14.45" customHeight="1" x14ac:dyDescent="0.2">
      <c r="A331" s="813">
        <v>26</v>
      </c>
      <c r="B331" s="814" t="s">
        <v>1600</v>
      </c>
      <c r="C331" s="814" t="s">
        <v>1606</v>
      </c>
      <c r="D331" s="815" t="s">
        <v>2851</v>
      </c>
      <c r="E331" s="816" t="s">
        <v>1619</v>
      </c>
      <c r="F331" s="814" t="s">
        <v>1601</v>
      </c>
      <c r="G331" s="814" t="s">
        <v>2230</v>
      </c>
      <c r="H331" s="814" t="s">
        <v>329</v>
      </c>
      <c r="I331" s="814" t="s">
        <v>2231</v>
      </c>
      <c r="J331" s="814" t="s">
        <v>2232</v>
      </c>
      <c r="K331" s="814" t="s">
        <v>2233</v>
      </c>
      <c r="L331" s="817">
        <v>90.95</v>
      </c>
      <c r="M331" s="817">
        <v>181.9</v>
      </c>
      <c r="N331" s="814">
        <v>2</v>
      </c>
      <c r="O331" s="818">
        <v>0.5</v>
      </c>
      <c r="P331" s="817">
        <v>181.9</v>
      </c>
      <c r="Q331" s="819">
        <v>1</v>
      </c>
      <c r="R331" s="814">
        <v>2</v>
      </c>
      <c r="S331" s="819">
        <v>1</v>
      </c>
      <c r="T331" s="818">
        <v>0.5</v>
      </c>
      <c r="U331" s="820">
        <v>1</v>
      </c>
    </row>
    <row r="332" spans="1:21" ht="14.45" customHeight="1" x14ac:dyDescent="0.2">
      <c r="A332" s="813">
        <v>26</v>
      </c>
      <c r="B332" s="814" t="s">
        <v>1600</v>
      </c>
      <c r="C332" s="814" t="s">
        <v>1606</v>
      </c>
      <c r="D332" s="815" t="s">
        <v>2851</v>
      </c>
      <c r="E332" s="816" t="s">
        <v>1619</v>
      </c>
      <c r="F332" s="814" t="s">
        <v>1601</v>
      </c>
      <c r="G332" s="814" t="s">
        <v>1764</v>
      </c>
      <c r="H332" s="814" t="s">
        <v>599</v>
      </c>
      <c r="I332" s="814" t="s">
        <v>1765</v>
      </c>
      <c r="J332" s="814" t="s">
        <v>1766</v>
      </c>
      <c r="K332" s="814" t="s">
        <v>1767</v>
      </c>
      <c r="L332" s="817">
        <v>70.48</v>
      </c>
      <c r="M332" s="817">
        <v>70.48</v>
      </c>
      <c r="N332" s="814">
        <v>1</v>
      </c>
      <c r="O332" s="818">
        <v>1</v>
      </c>
      <c r="P332" s="817"/>
      <c r="Q332" s="819">
        <v>0</v>
      </c>
      <c r="R332" s="814"/>
      <c r="S332" s="819">
        <v>0</v>
      </c>
      <c r="T332" s="818"/>
      <c r="U332" s="820">
        <v>0</v>
      </c>
    </row>
    <row r="333" spans="1:21" ht="14.45" customHeight="1" x14ac:dyDescent="0.2">
      <c r="A333" s="813">
        <v>26</v>
      </c>
      <c r="B333" s="814" t="s">
        <v>1600</v>
      </c>
      <c r="C333" s="814" t="s">
        <v>1606</v>
      </c>
      <c r="D333" s="815" t="s">
        <v>2851</v>
      </c>
      <c r="E333" s="816" t="s">
        <v>1619</v>
      </c>
      <c r="F333" s="814" t="s">
        <v>1601</v>
      </c>
      <c r="G333" s="814" t="s">
        <v>2006</v>
      </c>
      <c r="H333" s="814" t="s">
        <v>329</v>
      </c>
      <c r="I333" s="814" t="s">
        <v>2007</v>
      </c>
      <c r="J333" s="814" t="s">
        <v>2008</v>
      </c>
      <c r="K333" s="814" t="s">
        <v>629</v>
      </c>
      <c r="L333" s="817">
        <v>137.88</v>
      </c>
      <c r="M333" s="817">
        <v>551.52</v>
      </c>
      <c r="N333" s="814">
        <v>4</v>
      </c>
      <c r="O333" s="818">
        <v>3</v>
      </c>
      <c r="P333" s="817">
        <v>275.76</v>
      </c>
      <c r="Q333" s="819">
        <v>0.5</v>
      </c>
      <c r="R333" s="814">
        <v>2</v>
      </c>
      <c r="S333" s="819">
        <v>0.5</v>
      </c>
      <c r="T333" s="818">
        <v>1</v>
      </c>
      <c r="U333" s="820">
        <v>0.33333333333333331</v>
      </c>
    </row>
    <row r="334" spans="1:21" ht="14.45" customHeight="1" x14ac:dyDescent="0.2">
      <c r="A334" s="813">
        <v>26</v>
      </c>
      <c r="B334" s="814" t="s">
        <v>1600</v>
      </c>
      <c r="C334" s="814" t="s">
        <v>1606</v>
      </c>
      <c r="D334" s="815" t="s">
        <v>2851</v>
      </c>
      <c r="E334" s="816" t="s">
        <v>1619</v>
      </c>
      <c r="F334" s="814" t="s">
        <v>1601</v>
      </c>
      <c r="G334" s="814" t="s">
        <v>2143</v>
      </c>
      <c r="H334" s="814" t="s">
        <v>599</v>
      </c>
      <c r="I334" s="814" t="s">
        <v>1310</v>
      </c>
      <c r="J334" s="814" t="s">
        <v>1307</v>
      </c>
      <c r="K334" s="814" t="s">
        <v>1311</v>
      </c>
      <c r="L334" s="817">
        <v>73.45</v>
      </c>
      <c r="M334" s="817">
        <v>73.45</v>
      </c>
      <c r="N334" s="814">
        <v>1</v>
      </c>
      <c r="O334" s="818">
        <v>1</v>
      </c>
      <c r="P334" s="817">
        <v>73.45</v>
      </c>
      <c r="Q334" s="819">
        <v>1</v>
      </c>
      <c r="R334" s="814">
        <v>1</v>
      </c>
      <c r="S334" s="819">
        <v>1</v>
      </c>
      <c r="T334" s="818">
        <v>1</v>
      </c>
      <c r="U334" s="820">
        <v>1</v>
      </c>
    </row>
    <row r="335" spans="1:21" ht="14.45" customHeight="1" x14ac:dyDescent="0.2">
      <c r="A335" s="813">
        <v>26</v>
      </c>
      <c r="B335" s="814" t="s">
        <v>1600</v>
      </c>
      <c r="C335" s="814" t="s">
        <v>1606</v>
      </c>
      <c r="D335" s="815" t="s">
        <v>2851</v>
      </c>
      <c r="E335" s="816" t="s">
        <v>1619</v>
      </c>
      <c r="F335" s="814" t="s">
        <v>1601</v>
      </c>
      <c r="G335" s="814" t="s">
        <v>1770</v>
      </c>
      <c r="H335" s="814" t="s">
        <v>599</v>
      </c>
      <c r="I335" s="814" t="s">
        <v>2234</v>
      </c>
      <c r="J335" s="814" t="s">
        <v>663</v>
      </c>
      <c r="K335" s="814" t="s">
        <v>2235</v>
      </c>
      <c r="L335" s="817">
        <v>70.23</v>
      </c>
      <c r="M335" s="817">
        <v>70.23</v>
      </c>
      <c r="N335" s="814">
        <v>1</v>
      </c>
      <c r="O335" s="818">
        <v>1</v>
      </c>
      <c r="P335" s="817"/>
      <c r="Q335" s="819">
        <v>0</v>
      </c>
      <c r="R335" s="814"/>
      <c r="S335" s="819">
        <v>0</v>
      </c>
      <c r="T335" s="818"/>
      <c r="U335" s="820">
        <v>0</v>
      </c>
    </row>
    <row r="336" spans="1:21" ht="14.45" customHeight="1" x14ac:dyDescent="0.2">
      <c r="A336" s="813">
        <v>26</v>
      </c>
      <c r="B336" s="814" t="s">
        <v>1600</v>
      </c>
      <c r="C336" s="814" t="s">
        <v>1606</v>
      </c>
      <c r="D336" s="815" t="s">
        <v>2851</v>
      </c>
      <c r="E336" s="816" t="s">
        <v>1619</v>
      </c>
      <c r="F336" s="814" t="s">
        <v>1601</v>
      </c>
      <c r="G336" s="814" t="s">
        <v>2236</v>
      </c>
      <c r="H336" s="814" t="s">
        <v>329</v>
      </c>
      <c r="I336" s="814" t="s">
        <v>2237</v>
      </c>
      <c r="J336" s="814" t="s">
        <v>972</v>
      </c>
      <c r="K336" s="814" t="s">
        <v>965</v>
      </c>
      <c r="L336" s="817">
        <v>80.53</v>
      </c>
      <c r="M336" s="817">
        <v>80.53</v>
      </c>
      <c r="N336" s="814">
        <v>1</v>
      </c>
      <c r="O336" s="818">
        <v>0.5</v>
      </c>
      <c r="P336" s="817"/>
      <c r="Q336" s="819">
        <v>0</v>
      </c>
      <c r="R336" s="814"/>
      <c r="S336" s="819">
        <v>0</v>
      </c>
      <c r="T336" s="818"/>
      <c r="U336" s="820">
        <v>0</v>
      </c>
    </row>
    <row r="337" spans="1:21" ht="14.45" customHeight="1" x14ac:dyDescent="0.2">
      <c r="A337" s="813">
        <v>26</v>
      </c>
      <c r="B337" s="814" t="s">
        <v>1600</v>
      </c>
      <c r="C337" s="814" t="s">
        <v>1606</v>
      </c>
      <c r="D337" s="815" t="s">
        <v>2851</v>
      </c>
      <c r="E337" s="816" t="s">
        <v>1619</v>
      </c>
      <c r="F337" s="814" t="s">
        <v>1601</v>
      </c>
      <c r="G337" s="814" t="s">
        <v>2236</v>
      </c>
      <c r="H337" s="814" t="s">
        <v>599</v>
      </c>
      <c r="I337" s="814" t="s">
        <v>2238</v>
      </c>
      <c r="J337" s="814" t="s">
        <v>2239</v>
      </c>
      <c r="K337" s="814" t="s">
        <v>2240</v>
      </c>
      <c r="L337" s="817">
        <v>161.06</v>
      </c>
      <c r="M337" s="817">
        <v>161.06</v>
      </c>
      <c r="N337" s="814">
        <v>1</v>
      </c>
      <c r="O337" s="818">
        <v>1</v>
      </c>
      <c r="P337" s="817"/>
      <c r="Q337" s="819">
        <v>0</v>
      </c>
      <c r="R337" s="814"/>
      <c r="S337" s="819">
        <v>0</v>
      </c>
      <c r="T337" s="818"/>
      <c r="U337" s="820">
        <v>0</v>
      </c>
    </row>
    <row r="338" spans="1:21" ht="14.45" customHeight="1" x14ac:dyDescent="0.2">
      <c r="A338" s="813">
        <v>26</v>
      </c>
      <c r="B338" s="814" t="s">
        <v>1600</v>
      </c>
      <c r="C338" s="814" t="s">
        <v>1606</v>
      </c>
      <c r="D338" s="815" t="s">
        <v>2851</v>
      </c>
      <c r="E338" s="816" t="s">
        <v>1619</v>
      </c>
      <c r="F338" s="814" t="s">
        <v>1601</v>
      </c>
      <c r="G338" s="814" t="s">
        <v>2241</v>
      </c>
      <c r="H338" s="814" t="s">
        <v>599</v>
      </c>
      <c r="I338" s="814" t="s">
        <v>2242</v>
      </c>
      <c r="J338" s="814" t="s">
        <v>2243</v>
      </c>
      <c r="K338" s="814" t="s">
        <v>2244</v>
      </c>
      <c r="L338" s="817">
        <v>141.25</v>
      </c>
      <c r="M338" s="817">
        <v>141.25</v>
      </c>
      <c r="N338" s="814">
        <v>1</v>
      </c>
      <c r="O338" s="818">
        <v>1</v>
      </c>
      <c r="P338" s="817">
        <v>141.25</v>
      </c>
      <c r="Q338" s="819">
        <v>1</v>
      </c>
      <c r="R338" s="814">
        <v>1</v>
      </c>
      <c r="S338" s="819">
        <v>1</v>
      </c>
      <c r="T338" s="818">
        <v>1</v>
      </c>
      <c r="U338" s="820">
        <v>1</v>
      </c>
    </row>
    <row r="339" spans="1:21" ht="14.45" customHeight="1" x14ac:dyDescent="0.2">
      <c r="A339" s="813">
        <v>26</v>
      </c>
      <c r="B339" s="814" t="s">
        <v>1600</v>
      </c>
      <c r="C339" s="814" t="s">
        <v>1606</v>
      </c>
      <c r="D339" s="815" t="s">
        <v>2851</v>
      </c>
      <c r="E339" s="816" t="s">
        <v>1619</v>
      </c>
      <c r="F339" s="814" t="s">
        <v>1601</v>
      </c>
      <c r="G339" s="814" t="s">
        <v>1626</v>
      </c>
      <c r="H339" s="814" t="s">
        <v>599</v>
      </c>
      <c r="I339" s="814" t="s">
        <v>1323</v>
      </c>
      <c r="J339" s="814" t="s">
        <v>814</v>
      </c>
      <c r="K339" s="814" t="s">
        <v>1324</v>
      </c>
      <c r="L339" s="817">
        <v>1385.62</v>
      </c>
      <c r="M339" s="817">
        <v>2771.24</v>
      </c>
      <c r="N339" s="814">
        <v>2</v>
      </c>
      <c r="O339" s="818">
        <v>1</v>
      </c>
      <c r="P339" s="817"/>
      <c r="Q339" s="819">
        <v>0</v>
      </c>
      <c r="R339" s="814"/>
      <c r="S339" s="819">
        <v>0</v>
      </c>
      <c r="T339" s="818"/>
      <c r="U339" s="820">
        <v>0</v>
      </c>
    </row>
    <row r="340" spans="1:21" ht="14.45" customHeight="1" x14ac:dyDescent="0.2">
      <c r="A340" s="813">
        <v>26</v>
      </c>
      <c r="B340" s="814" t="s">
        <v>1600</v>
      </c>
      <c r="C340" s="814" t="s">
        <v>1606</v>
      </c>
      <c r="D340" s="815" t="s">
        <v>2851</v>
      </c>
      <c r="E340" s="816" t="s">
        <v>1619</v>
      </c>
      <c r="F340" s="814" t="s">
        <v>1601</v>
      </c>
      <c r="G340" s="814" t="s">
        <v>1626</v>
      </c>
      <c r="H340" s="814" t="s">
        <v>599</v>
      </c>
      <c r="I340" s="814" t="s">
        <v>1329</v>
      </c>
      <c r="J340" s="814" t="s">
        <v>812</v>
      </c>
      <c r="K340" s="814" t="s">
        <v>1330</v>
      </c>
      <c r="L340" s="817">
        <v>736.33</v>
      </c>
      <c r="M340" s="817">
        <v>5890.6400000000012</v>
      </c>
      <c r="N340" s="814">
        <v>8</v>
      </c>
      <c r="O340" s="818">
        <v>4.5</v>
      </c>
      <c r="P340" s="817">
        <v>2208.9900000000002</v>
      </c>
      <c r="Q340" s="819">
        <v>0.37499999999999994</v>
      </c>
      <c r="R340" s="814">
        <v>3</v>
      </c>
      <c r="S340" s="819">
        <v>0.375</v>
      </c>
      <c r="T340" s="818">
        <v>2</v>
      </c>
      <c r="U340" s="820">
        <v>0.44444444444444442</v>
      </c>
    </row>
    <row r="341" spans="1:21" ht="14.45" customHeight="1" x14ac:dyDescent="0.2">
      <c r="A341" s="813">
        <v>26</v>
      </c>
      <c r="B341" s="814" t="s">
        <v>1600</v>
      </c>
      <c r="C341" s="814" t="s">
        <v>1606</v>
      </c>
      <c r="D341" s="815" t="s">
        <v>2851</v>
      </c>
      <c r="E341" s="816" t="s">
        <v>1619</v>
      </c>
      <c r="F341" s="814" t="s">
        <v>1601</v>
      </c>
      <c r="G341" s="814" t="s">
        <v>1626</v>
      </c>
      <c r="H341" s="814" t="s">
        <v>599</v>
      </c>
      <c r="I341" s="814" t="s">
        <v>1325</v>
      </c>
      <c r="J341" s="814" t="s">
        <v>814</v>
      </c>
      <c r="K341" s="814" t="s">
        <v>1326</v>
      </c>
      <c r="L341" s="817">
        <v>1847.49</v>
      </c>
      <c r="M341" s="817">
        <v>5542.47</v>
      </c>
      <c r="N341" s="814">
        <v>3</v>
      </c>
      <c r="O341" s="818">
        <v>1.5</v>
      </c>
      <c r="P341" s="817">
        <v>3694.98</v>
      </c>
      <c r="Q341" s="819">
        <v>0.66666666666666663</v>
      </c>
      <c r="R341" s="814">
        <v>2</v>
      </c>
      <c r="S341" s="819">
        <v>0.66666666666666663</v>
      </c>
      <c r="T341" s="818">
        <v>1</v>
      </c>
      <c r="U341" s="820">
        <v>0.66666666666666663</v>
      </c>
    </row>
    <row r="342" spans="1:21" ht="14.45" customHeight="1" x14ac:dyDescent="0.2">
      <c r="A342" s="813">
        <v>26</v>
      </c>
      <c r="B342" s="814" t="s">
        <v>1600</v>
      </c>
      <c r="C342" s="814" t="s">
        <v>1606</v>
      </c>
      <c r="D342" s="815" t="s">
        <v>2851</v>
      </c>
      <c r="E342" s="816" t="s">
        <v>1619</v>
      </c>
      <c r="F342" s="814" t="s">
        <v>1601</v>
      </c>
      <c r="G342" s="814" t="s">
        <v>2245</v>
      </c>
      <c r="H342" s="814" t="s">
        <v>329</v>
      </c>
      <c r="I342" s="814" t="s">
        <v>2246</v>
      </c>
      <c r="J342" s="814" t="s">
        <v>2247</v>
      </c>
      <c r="K342" s="814" t="s">
        <v>2248</v>
      </c>
      <c r="L342" s="817">
        <v>0</v>
      </c>
      <c r="M342" s="817">
        <v>0</v>
      </c>
      <c r="N342" s="814">
        <v>1</v>
      </c>
      <c r="O342" s="818">
        <v>0.5</v>
      </c>
      <c r="P342" s="817">
        <v>0</v>
      </c>
      <c r="Q342" s="819"/>
      <c r="R342" s="814">
        <v>1</v>
      </c>
      <c r="S342" s="819">
        <v>1</v>
      </c>
      <c r="T342" s="818">
        <v>0.5</v>
      </c>
      <c r="U342" s="820">
        <v>1</v>
      </c>
    </row>
    <row r="343" spans="1:21" ht="14.45" customHeight="1" x14ac:dyDescent="0.2">
      <c r="A343" s="813">
        <v>26</v>
      </c>
      <c r="B343" s="814" t="s">
        <v>1600</v>
      </c>
      <c r="C343" s="814" t="s">
        <v>1606</v>
      </c>
      <c r="D343" s="815" t="s">
        <v>2851</v>
      </c>
      <c r="E343" s="816" t="s">
        <v>1619</v>
      </c>
      <c r="F343" s="814" t="s">
        <v>1601</v>
      </c>
      <c r="G343" s="814" t="s">
        <v>1783</v>
      </c>
      <c r="H343" s="814" t="s">
        <v>329</v>
      </c>
      <c r="I343" s="814" t="s">
        <v>1784</v>
      </c>
      <c r="J343" s="814" t="s">
        <v>648</v>
      </c>
      <c r="K343" s="814" t="s">
        <v>1785</v>
      </c>
      <c r="L343" s="817">
        <v>35.25</v>
      </c>
      <c r="M343" s="817">
        <v>176.25</v>
      </c>
      <c r="N343" s="814">
        <v>5</v>
      </c>
      <c r="O343" s="818">
        <v>5</v>
      </c>
      <c r="P343" s="817">
        <v>105.75</v>
      </c>
      <c r="Q343" s="819">
        <v>0.6</v>
      </c>
      <c r="R343" s="814">
        <v>3</v>
      </c>
      <c r="S343" s="819">
        <v>0.6</v>
      </c>
      <c r="T343" s="818">
        <v>3</v>
      </c>
      <c r="U343" s="820">
        <v>0.6</v>
      </c>
    </row>
    <row r="344" spans="1:21" ht="14.45" customHeight="1" x14ac:dyDescent="0.2">
      <c r="A344" s="813">
        <v>26</v>
      </c>
      <c r="B344" s="814" t="s">
        <v>1600</v>
      </c>
      <c r="C344" s="814" t="s">
        <v>1606</v>
      </c>
      <c r="D344" s="815" t="s">
        <v>2851</v>
      </c>
      <c r="E344" s="816" t="s">
        <v>1619</v>
      </c>
      <c r="F344" s="814" t="s">
        <v>1601</v>
      </c>
      <c r="G344" s="814" t="s">
        <v>2249</v>
      </c>
      <c r="H344" s="814" t="s">
        <v>329</v>
      </c>
      <c r="I344" s="814" t="s">
        <v>2250</v>
      </c>
      <c r="J344" s="814" t="s">
        <v>2251</v>
      </c>
      <c r="K344" s="814" t="s">
        <v>2252</v>
      </c>
      <c r="L344" s="817">
        <v>463.19</v>
      </c>
      <c r="M344" s="817">
        <v>1852.76</v>
      </c>
      <c r="N344" s="814">
        <v>4</v>
      </c>
      <c r="O344" s="818">
        <v>2</v>
      </c>
      <c r="P344" s="817"/>
      <c r="Q344" s="819">
        <v>0</v>
      </c>
      <c r="R344" s="814"/>
      <c r="S344" s="819">
        <v>0</v>
      </c>
      <c r="T344" s="818"/>
      <c r="U344" s="820">
        <v>0</v>
      </c>
    </row>
    <row r="345" spans="1:21" ht="14.45" customHeight="1" x14ac:dyDescent="0.2">
      <c r="A345" s="813">
        <v>26</v>
      </c>
      <c r="B345" s="814" t="s">
        <v>1600</v>
      </c>
      <c r="C345" s="814" t="s">
        <v>1606</v>
      </c>
      <c r="D345" s="815" t="s">
        <v>2851</v>
      </c>
      <c r="E345" s="816" t="s">
        <v>1619</v>
      </c>
      <c r="F345" s="814" t="s">
        <v>1601</v>
      </c>
      <c r="G345" s="814" t="s">
        <v>2034</v>
      </c>
      <c r="H345" s="814" t="s">
        <v>599</v>
      </c>
      <c r="I345" s="814" t="s">
        <v>2035</v>
      </c>
      <c r="J345" s="814" t="s">
        <v>1031</v>
      </c>
      <c r="K345" s="814" t="s">
        <v>676</v>
      </c>
      <c r="L345" s="817">
        <v>34.47</v>
      </c>
      <c r="M345" s="817">
        <v>34.47</v>
      </c>
      <c r="N345" s="814">
        <v>1</v>
      </c>
      <c r="O345" s="818">
        <v>0.5</v>
      </c>
      <c r="P345" s="817"/>
      <c r="Q345" s="819">
        <v>0</v>
      </c>
      <c r="R345" s="814"/>
      <c r="S345" s="819">
        <v>0</v>
      </c>
      <c r="T345" s="818"/>
      <c r="U345" s="820">
        <v>0</v>
      </c>
    </row>
    <row r="346" spans="1:21" ht="14.45" customHeight="1" x14ac:dyDescent="0.2">
      <c r="A346" s="813">
        <v>26</v>
      </c>
      <c r="B346" s="814" t="s">
        <v>1600</v>
      </c>
      <c r="C346" s="814" t="s">
        <v>1606</v>
      </c>
      <c r="D346" s="815" t="s">
        <v>2851</v>
      </c>
      <c r="E346" s="816" t="s">
        <v>1619</v>
      </c>
      <c r="F346" s="814" t="s">
        <v>1601</v>
      </c>
      <c r="G346" s="814" t="s">
        <v>2253</v>
      </c>
      <c r="H346" s="814" t="s">
        <v>329</v>
      </c>
      <c r="I346" s="814" t="s">
        <v>2254</v>
      </c>
      <c r="J346" s="814" t="s">
        <v>2255</v>
      </c>
      <c r="K346" s="814" t="s">
        <v>2256</v>
      </c>
      <c r="L346" s="817">
        <v>145.72999999999999</v>
      </c>
      <c r="M346" s="817">
        <v>145.72999999999999</v>
      </c>
      <c r="N346" s="814">
        <v>1</v>
      </c>
      <c r="O346" s="818">
        <v>0.5</v>
      </c>
      <c r="P346" s="817">
        <v>145.72999999999999</v>
      </c>
      <c r="Q346" s="819">
        <v>1</v>
      </c>
      <c r="R346" s="814">
        <v>1</v>
      </c>
      <c r="S346" s="819">
        <v>1</v>
      </c>
      <c r="T346" s="818">
        <v>0.5</v>
      </c>
      <c r="U346" s="820">
        <v>1</v>
      </c>
    </row>
    <row r="347" spans="1:21" ht="14.45" customHeight="1" x14ac:dyDescent="0.2">
      <c r="A347" s="813">
        <v>26</v>
      </c>
      <c r="B347" s="814" t="s">
        <v>1600</v>
      </c>
      <c r="C347" s="814" t="s">
        <v>1606</v>
      </c>
      <c r="D347" s="815" t="s">
        <v>2851</v>
      </c>
      <c r="E347" s="816" t="s">
        <v>1619</v>
      </c>
      <c r="F347" s="814" t="s">
        <v>1601</v>
      </c>
      <c r="G347" s="814" t="s">
        <v>1799</v>
      </c>
      <c r="H347" s="814" t="s">
        <v>329</v>
      </c>
      <c r="I347" s="814" t="s">
        <v>1800</v>
      </c>
      <c r="J347" s="814" t="s">
        <v>612</v>
      </c>
      <c r="K347" s="814" t="s">
        <v>1801</v>
      </c>
      <c r="L347" s="817">
        <v>127.91</v>
      </c>
      <c r="M347" s="817">
        <v>127.91</v>
      </c>
      <c r="N347" s="814">
        <v>1</v>
      </c>
      <c r="O347" s="818">
        <v>1</v>
      </c>
      <c r="P347" s="817"/>
      <c r="Q347" s="819">
        <v>0</v>
      </c>
      <c r="R347" s="814"/>
      <c r="S347" s="819">
        <v>0</v>
      </c>
      <c r="T347" s="818"/>
      <c r="U347" s="820">
        <v>0</v>
      </c>
    </row>
    <row r="348" spans="1:21" ht="14.45" customHeight="1" x14ac:dyDescent="0.2">
      <c r="A348" s="813">
        <v>26</v>
      </c>
      <c r="B348" s="814" t="s">
        <v>1600</v>
      </c>
      <c r="C348" s="814" t="s">
        <v>1606</v>
      </c>
      <c r="D348" s="815" t="s">
        <v>2851</v>
      </c>
      <c r="E348" s="816" t="s">
        <v>1619</v>
      </c>
      <c r="F348" s="814" t="s">
        <v>1601</v>
      </c>
      <c r="G348" s="814" t="s">
        <v>2036</v>
      </c>
      <c r="H348" s="814" t="s">
        <v>599</v>
      </c>
      <c r="I348" s="814" t="s">
        <v>1529</v>
      </c>
      <c r="J348" s="814" t="s">
        <v>1025</v>
      </c>
      <c r="K348" s="814" t="s">
        <v>1530</v>
      </c>
      <c r="L348" s="817">
        <v>2573.2199999999998</v>
      </c>
      <c r="M348" s="817">
        <v>2573.2199999999998</v>
      </c>
      <c r="N348" s="814">
        <v>1</v>
      </c>
      <c r="O348" s="818">
        <v>0.5</v>
      </c>
      <c r="P348" s="817"/>
      <c r="Q348" s="819">
        <v>0</v>
      </c>
      <c r="R348" s="814"/>
      <c r="S348" s="819">
        <v>0</v>
      </c>
      <c r="T348" s="818"/>
      <c r="U348" s="820">
        <v>0</v>
      </c>
    </row>
    <row r="349" spans="1:21" ht="14.45" customHeight="1" x14ac:dyDescent="0.2">
      <c r="A349" s="813">
        <v>26</v>
      </c>
      <c r="B349" s="814" t="s">
        <v>1600</v>
      </c>
      <c r="C349" s="814" t="s">
        <v>1606</v>
      </c>
      <c r="D349" s="815" t="s">
        <v>2851</v>
      </c>
      <c r="E349" s="816" t="s">
        <v>1619</v>
      </c>
      <c r="F349" s="814" t="s">
        <v>1601</v>
      </c>
      <c r="G349" s="814" t="s">
        <v>2257</v>
      </c>
      <c r="H349" s="814" t="s">
        <v>329</v>
      </c>
      <c r="I349" s="814" t="s">
        <v>2258</v>
      </c>
      <c r="J349" s="814" t="s">
        <v>2259</v>
      </c>
      <c r="K349" s="814" t="s">
        <v>1550</v>
      </c>
      <c r="L349" s="817">
        <v>105.44</v>
      </c>
      <c r="M349" s="817">
        <v>105.44</v>
      </c>
      <c r="N349" s="814">
        <v>1</v>
      </c>
      <c r="O349" s="818">
        <v>0.5</v>
      </c>
      <c r="P349" s="817"/>
      <c r="Q349" s="819">
        <v>0</v>
      </c>
      <c r="R349" s="814"/>
      <c r="S349" s="819">
        <v>0</v>
      </c>
      <c r="T349" s="818"/>
      <c r="U349" s="820">
        <v>0</v>
      </c>
    </row>
    <row r="350" spans="1:21" ht="14.45" customHeight="1" x14ac:dyDescent="0.2">
      <c r="A350" s="813">
        <v>26</v>
      </c>
      <c r="B350" s="814" t="s">
        <v>1600</v>
      </c>
      <c r="C350" s="814" t="s">
        <v>1606</v>
      </c>
      <c r="D350" s="815" t="s">
        <v>2851</v>
      </c>
      <c r="E350" s="816" t="s">
        <v>1619</v>
      </c>
      <c r="F350" s="814" t="s">
        <v>1601</v>
      </c>
      <c r="G350" s="814" t="s">
        <v>1813</v>
      </c>
      <c r="H350" s="814" t="s">
        <v>329</v>
      </c>
      <c r="I350" s="814" t="s">
        <v>1814</v>
      </c>
      <c r="J350" s="814" t="s">
        <v>1150</v>
      </c>
      <c r="K350" s="814" t="s">
        <v>1815</v>
      </c>
      <c r="L350" s="817">
        <v>515</v>
      </c>
      <c r="M350" s="817">
        <v>3605</v>
      </c>
      <c r="N350" s="814">
        <v>7</v>
      </c>
      <c r="O350" s="818">
        <v>4.5</v>
      </c>
      <c r="P350" s="817">
        <v>1030</v>
      </c>
      <c r="Q350" s="819">
        <v>0.2857142857142857</v>
      </c>
      <c r="R350" s="814">
        <v>2</v>
      </c>
      <c r="S350" s="819">
        <v>0.2857142857142857</v>
      </c>
      <c r="T350" s="818">
        <v>2</v>
      </c>
      <c r="U350" s="820">
        <v>0.44444444444444442</v>
      </c>
    </row>
    <row r="351" spans="1:21" ht="14.45" customHeight="1" x14ac:dyDescent="0.2">
      <c r="A351" s="813">
        <v>26</v>
      </c>
      <c r="B351" s="814" t="s">
        <v>1600</v>
      </c>
      <c r="C351" s="814" t="s">
        <v>1606</v>
      </c>
      <c r="D351" s="815" t="s">
        <v>2851</v>
      </c>
      <c r="E351" s="816" t="s">
        <v>1619</v>
      </c>
      <c r="F351" s="814" t="s">
        <v>1601</v>
      </c>
      <c r="G351" s="814" t="s">
        <v>1816</v>
      </c>
      <c r="H351" s="814" t="s">
        <v>599</v>
      </c>
      <c r="I351" s="814" t="s">
        <v>1500</v>
      </c>
      <c r="J351" s="814" t="s">
        <v>997</v>
      </c>
      <c r="K351" s="814" t="s">
        <v>1000</v>
      </c>
      <c r="L351" s="817">
        <v>0</v>
      </c>
      <c r="M351" s="817">
        <v>0</v>
      </c>
      <c r="N351" s="814">
        <v>12</v>
      </c>
      <c r="O351" s="818">
        <v>8</v>
      </c>
      <c r="P351" s="817">
        <v>0</v>
      </c>
      <c r="Q351" s="819"/>
      <c r="R351" s="814">
        <v>8</v>
      </c>
      <c r="S351" s="819">
        <v>0.66666666666666663</v>
      </c>
      <c r="T351" s="818">
        <v>5</v>
      </c>
      <c r="U351" s="820">
        <v>0.625</v>
      </c>
    </row>
    <row r="352" spans="1:21" ht="14.45" customHeight="1" x14ac:dyDescent="0.2">
      <c r="A352" s="813">
        <v>26</v>
      </c>
      <c r="B352" s="814" t="s">
        <v>1600</v>
      </c>
      <c r="C352" s="814" t="s">
        <v>1606</v>
      </c>
      <c r="D352" s="815" t="s">
        <v>2851</v>
      </c>
      <c r="E352" s="816" t="s">
        <v>1619</v>
      </c>
      <c r="F352" s="814" t="s">
        <v>1601</v>
      </c>
      <c r="G352" s="814" t="s">
        <v>2260</v>
      </c>
      <c r="H352" s="814" t="s">
        <v>329</v>
      </c>
      <c r="I352" s="814" t="s">
        <v>2261</v>
      </c>
      <c r="J352" s="814" t="s">
        <v>2262</v>
      </c>
      <c r="K352" s="814" t="s">
        <v>2263</v>
      </c>
      <c r="L352" s="817">
        <v>47.88</v>
      </c>
      <c r="M352" s="817">
        <v>95.76</v>
      </c>
      <c r="N352" s="814">
        <v>2</v>
      </c>
      <c r="O352" s="818">
        <v>1</v>
      </c>
      <c r="P352" s="817"/>
      <c r="Q352" s="819">
        <v>0</v>
      </c>
      <c r="R352" s="814"/>
      <c r="S352" s="819">
        <v>0</v>
      </c>
      <c r="T352" s="818"/>
      <c r="U352" s="820">
        <v>0</v>
      </c>
    </row>
    <row r="353" spans="1:21" ht="14.45" customHeight="1" x14ac:dyDescent="0.2">
      <c r="A353" s="813">
        <v>26</v>
      </c>
      <c r="B353" s="814" t="s">
        <v>1600</v>
      </c>
      <c r="C353" s="814" t="s">
        <v>1606</v>
      </c>
      <c r="D353" s="815" t="s">
        <v>2851</v>
      </c>
      <c r="E353" s="816" t="s">
        <v>1619</v>
      </c>
      <c r="F353" s="814" t="s">
        <v>1601</v>
      </c>
      <c r="G353" s="814" t="s">
        <v>2043</v>
      </c>
      <c r="H353" s="814" t="s">
        <v>329</v>
      </c>
      <c r="I353" s="814" t="s">
        <v>2044</v>
      </c>
      <c r="J353" s="814" t="s">
        <v>1192</v>
      </c>
      <c r="K353" s="814" t="s">
        <v>2045</v>
      </c>
      <c r="L353" s="817">
        <v>66.88</v>
      </c>
      <c r="M353" s="817">
        <v>66.88</v>
      </c>
      <c r="N353" s="814">
        <v>1</v>
      </c>
      <c r="O353" s="818">
        <v>1</v>
      </c>
      <c r="P353" s="817"/>
      <c r="Q353" s="819">
        <v>0</v>
      </c>
      <c r="R353" s="814"/>
      <c r="S353" s="819">
        <v>0</v>
      </c>
      <c r="T353" s="818"/>
      <c r="U353" s="820">
        <v>0</v>
      </c>
    </row>
    <row r="354" spans="1:21" ht="14.45" customHeight="1" x14ac:dyDescent="0.2">
      <c r="A354" s="813">
        <v>26</v>
      </c>
      <c r="B354" s="814" t="s">
        <v>1600</v>
      </c>
      <c r="C354" s="814" t="s">
        <v>1606</v>
      </c>
      <c r="D354" s="815" t="s">
        <v>2851</v>
      </c>
      <c r="E354" s="816" t="s">
        <v>1619</v>
      </c>
      <c r="F354" s="814" t="s">
        <v>1601</v>
      </c>
      <c r="G354" s="814" t="s">
        <v>1817</v>
      </c>
      <c r="H354" s="814" t="s">
        <v>329</v>
      </c>
      <c r="I354" s="814" t="s">
        <v>2264</v>
      </c>
      <c r="J354" s="814" t="s">
        <v>1091</v>
      </c>
      <c r="K354" s="814" t="s">
        <v>2265</v>
      </c>
      <c r="L354" s="817">
        <v>237.31</v>
      </c>
      <c r="M354" s="817">
        <v>237.31</v>
      </c>
      <c r="N354" s="814">
        <v>1</v>
      </c>
      <c r="O354" s="818">
        <v>0.5</v>
      </c>
      <c r="P354" s="817">
        <v>237.31</v>
      </c>
      <c r="Q354" s="819">
        <v>1</v>
      </c>
      <c r="R354" s="814">
        <v>1</v>
      </c>
      <c r="S354" s="819">
        <v>1</v>
      </c>
      <c r="T354" s="818">
        <v>0.5</v>
      </c>
      <c r="U354" s="820">
        <v>1</v>
      </c>
    </row>
    <row r="355" spans="1:21" ht="14.45" customHeight="1" x14ac:dyDescent="0.2">
      <c r="A355" s="813">
        <v>26</v>
      </c>
      <c r="B355" s="814" t="s">
        <v>1600</v>
      </c>
      <c r="C355" s="814" t="s">
        <v>1606</v>
      </c>
      <c r="D355" s="815" t="s">
        <v>2851</v>
      </c>
      <c r="E355" s="816" t="s">
        <v>1619</v>
      </c>
      <c r="F355" s="814" t="s">
        <v>1601</v>
      </c>
      <c r="G355" s="814" t="s">
        <v>2266</v>
      </c>
      <c r="H355" s="814" t="s">
        <v>329</v>
      </c>
      <c r="I355" s="814" t="s">
        <v>2267</v>
      </c>
      <c r="J355" s="814" t="s">
        <v>2268</v>
      </c>
      <c r="K355" s="814" t="s">
        <v>2269</v>
      </c>
      <c r="L355" s="817">
        <v>264</v>
      </c>
      <c r="M355" s="817">
        <v>264</v>
      </c>
      <c r="N355" s="814">
        <v>1</v>
      </c>
      <c r="O355" s="818">
        <v>0.5</v>
      </c>
      <c r="P355" s="817">
        <v>264</v>
      </c>
      <c r="Q355" s="819">
        <v>1</v>
      </c>
      <c r="R355" s="814">
        <v>1</v>
      </c>
      <c r="S355" s="819">
        <v>1</v>
      </c>
      <c r="T355" s="818">
        <v>0.5</v>
      </c>
      <c r="U355" s="820">
        <v>1</v>
      </c>
    </row>
    <row r="356" spans="1:21" ht="14.45" customHeight="1" x14ac:dyDescent="0.2">
      <c r="A356" s="813">
        <v>26</v>
      </c>
      <c r="B356" s="814" t="s">
        <v>1600</v>
      </c>
      <c r="C356" s="814" t="s">
        <v>1606</v>
      </c>
      <c r="D356" s="815" t="s">
        <v>2851</v>
      </c>
      <c r="E356" s="816" t="s">
        <v>1619</v>
      </c>
      <c r="F356" s="814" t="s">
        <v>1601</v>
      </c>
      <c r="G356" s="814" t="s">
        <v>2064</v>
      </c>
      <c r="H356" s="814" t="s">
        <v>599</v>
      </c>
      <c r="I356" s="814" t="s">
        <v>1317</v>
      </c>
      <c r="J356" s="814" t="s">
        <v>1318</v>
      </c>
      <c r="K356" s="814" t="s">
        <v>1319</v>
      </c>
      <c r="L356" s="817">
        <v>184.74</v>
      </c>
      <c r="M356" s="817">
        <v>184.74</v>
      </c>
      <c r="N356" s="814">
        <v>1</v>
      </c>
      <c r="O356" s="818">
        <v>1</v>
      </c>
      <c r="P356" s="817">
        <v>184.74</v>
      </c>
      <c r="Q356" s="819">
        <v>1</v>
      </c>
      <c r="R356" s="814">
        <v>1</v>
      </c>
      <c r="S356" s="819">
        <v>1</v>
      </c>
      <c r="T356" s="818">
        <v>1</v>
      </c>
      <c r="U356" s="820">
        <v>1</v>
      </c>
    </row>
    <row r="357" spans="1:21" ht="14.45" customHeight="1" x14ac:dyDescent="0.2">
      <c r="A357" s="813">
        <v>26</v>
      </c>
      <c r="B357" s="814" t="s">
        <v>1600</v>
      </c>
      <c r="C357" s="814" t="s">
        <v>1606</v>
      </c>
      <c r="D357" s="815" t="s">
        <v>2851</v>
      </c>
      <c r="E357" s="816" t="s">
        <v>1619</v>
      </c>
      <c r="F357" s="814" t="s">
        <v>1601</v>
      </c>
      <c r="G357" s="814" t="s">
        <v>1846</v>
      </c>
      <c r="H357" s="814" t="s">
        <v>329</v>
      </c>
      <c r="I357" s="814" t="s">
        <v>1850</v>
      </c>
      <c r="J357" s="814" t="s">
        <v>1848</v>
      </c>
      <c r="K357" s="814" t="s">
        <v>1851</v>
      </c>
      <c r="L357" s="817">
        <v>99.94</v>
      </c>
      <c r="M357" s="817">
        <v>99.94</v>
      </c>
      <c r="N357" s="814">
        <v>1</v>
      </c>
      <c r="O357" s="818">
        <v>0.5</v>
      </c>
      <c r="P357" s="817"/>
      <c r="Q357" s="819">
        <v>0</v>
      </c>
      <c r="R357" s="814"/>
      <c r="S357" s="819">
        <v>0</v>
      </c>
      <c r="T357" s="818"/>
      <c r="U357" s="820">
        <v>0</v>
      </c>
    </row>
    <row r="358" spans="1:21" ht="14.45" customHeight="1" x14ac:dyDescent="0.2">
      <c r="A358" s="813">
        <v>26</v>
      </c>
      <c r="B358" s="814" t="s">
        <v>1600</v>
      </c>
      <c r="C358" s="814" t="s">
        <v>1606</v>
      </c>
      <c r="D358" s="815" t="s">
        <v>2851</v>
      </c>
      <c r="E358" s="816" t="s">
        <v>1619</v>
      </c>
      <c r="F358" s="814" t="s">
        <v>1601</v>
      </c>
      <c r="G358" s="814" t="s">
        <v>1846</v>
      </c>
      <c r="H358" s="814" t="s">
        <v>329</v>
      </c>
      <c r="I358" s="814" t="s">
        <v>1854</v>
      </c>
      <c r="J358" s="814" t="s">
        <v>1855</v>
      </c>
      <c r="K358" s="814"/>
      <c r="L358" s="817">
        <v>50.32</v>
      </c>
      <c r="M358" s="817">
        <v>100.64</v>
      </c>
      <c r="N358" s="814">
        <v>2</v>
      </c>
      <c r="O358" s="818">
        <v>1.5</v>
      </c>
      <c r="P358" s="817">
        <v>50.32</v>
      </c>
      <c r="Q358" s="819">
        <v>0.5</v>
      </c>
      <c r="R358" s="814">
        <v>1</v>
      </c>
      <c r="S358" s="819">
        <v>0.5</v>
      </c>
      <c r="T358" s="818">
        <v>1</v>
      </c>
      <c r="U358" s="820">
        <v>0.66666666666666663</v>
      </c>
    </row>
    <row r="359" spans="1:21" ht="14.45" customHeight="1" x14ac:dyDescent="0.2">
      <c r="A359" s="813">
        <v>26</v>
      </c>
      <c r="B359" s="814" t="s">
        <v>1600</v>
      </c>
      <c r="C359" s="814" t="s">
        <v>1606</v>
      </c>
      <c r="D359" s="815" t="s">
        <v>2851</v>
      </c>
      <c r="E359" s="816" t="s">
        <v>1619</v>
      </c>
      <c r="F359" s="814" t="s">
        <v>1601</v>
      </c>
      <c r="G359" s="814" t="s">
        <v>1846</v>
      </c>
      <c r="H359" s="814" t="s">
        <v>329</v>
      </c>
      <c r="I359" s="814" t="s">
        <v>1854</v>
      </c>
      <c r="J359" s="814" t="s">
        <v>1159</v>
      </c>
      <c r="K359" s="814" t="s">
        <v>1856</v>
      </c>
      <c r="L359" s="817">
        <v>50.32</v>
      </c>
      <c r="M359" s="817">
        <v>301.92</v>
      </c>
      <c r="N359" s="814">
        <v>6</v>
      </c>
      <c r="O359" s="818">
        <v>5.5</v>
      </c>
      <c r="P359" s="817">
        <v>251.6</v>
      </c>
      <c r="Q359" s="819">
        <v>0.83333333333333326</v>
      </c>
      <c r="R359" s="814">
        <v>5</v>
      </c>
      <c r="S359" s="819">
        <v>0.83333333333333337</v>
      </c>
      <c r="T359" s="818">
        <v>4.5</v>
      </c>
      <c r="U359" s="820">
        <v>0.81818181818181823</v>
      </c>
    </row>
    <row r="360" spans="1:21" ht="14.45" customHeight="1" x14ac:dyDescent="0.2">
      <c r="A360" s="813">
        <v>26</v>
      </c>
      <c r="B360" s="814" t="s">
        <v>1600</v>
      </c>
      <c r="C360" s="814" t="s">
        <v>1606</v>
      </c>
      <c r="D360" s="815" t="s">
        <v>2851</v>
      </c>
      <c r="E360" s="816" t="s">
        <v>1619</v>
      </c>
      <c r="F360" s="814" t="s">
        <v>1601</v>
      </c>
      <c r="G360" s="814" t="s">
        <v>2066</v>
      </c>
      <c r="H360" s="814" t="s">
        <v>599</v>
      </c>
      <c r="I360" s="814" t="s">
        <v>2067</v>
      </c>
      <c r="J360" s="814" t="s">
        <v>1182</v>
      </c>
      <c r="K360" s="814" t="s">
        <v>2068</v>
      </c>
      <c r="L360" s="817">
        <v>154.36000000000001</v>
      </c>
      <c r="M360" s="817">
        <v>308.72000000000003</v>
      </c>
      <c r="N360" s="814">
        <v>2</v>
      </c>
      <c r="O360" s="818">
        <v>1.5</v>
      </c>
      <c r="P360" s="817"/>
      <c r="Q360" s="819">
        <v>0</v>
      </c>
      <c r="R360" s="814"/>
      <c r="S360" s="819">
        <v>0</v>
      </c>
      <c r="T360" s="818"/>
      <c r="U360" s="820">
        <v>0</v>
      </c>
    </row>
    <row r="361" spans="1:21" ht="14.45" customHeight="1" x14ac:dyDescent="0.2">
      <c r="A361" s="813">
        <v>26</v>
      </c>
      <c r="B361" s="814" t="s">
        <v>1600</v>
      </c>
      <c r="C361" s="814" t="s">
        <v>1606</v>
      </c>
      <c r="D361" s="815" t="s">
        <v>2851</v>
      </c>
      <c r="E361" s="816" t="s">
        <v>1619</v>
      </c>
      <c r="F361" s="814" t="s">
        <v>1601</v>
      </c>
      <c r="G361" s="814" t="s">
        <v>2066</v>
      </c>
      <c r="H361" s="814" t="s">
        <v>599</v>
      </c>
      <c r="I361" s="814" t="s">
        <v>2270</v>
      </c>
      <c r="J361" s="814" t="s">
        <v>2271</v>
      </c>
      <c r="K361" s="814" t="s">
        <v>2272</v>
      </c>
      <c r="L361" s="817">
        <v>149.52000000000001</v>
      </c>
      <c r="M361" s="817">
        <v>299.04000000000002</v>
      </c>
      <c r="N361" s="814">
        <v>2</v>
      </c>
      <c r="O361" s="818">
        <v>0.5</v>
      </c>
      <c r="P361" s="817">
        <v>299.04000000000002</v>
      </c>
      <c r="Q361" s="819">
        <v>1</v>
      </c>
      <c r="R361" s="814">
        <v>2</v>
      </c>
      <c r="S361" s="819">
        <v>1</v>
      </c>
      <c r="T361" s="818">
        <v>0.5</v>
      </c>
      <c r="U361" s="820">
        <v>1</v>
      </c>
    </row>
    <row r="362" spans="1:21" ht="14.45" customHeight="1" x14ac:dyDescent="0.2">
      <c r="A362" s="813">
        <v>26</v>
      </c>
      <c r="B362" s="814" t="s">
        <v>1600</v>
      </c>
      <c r="C362" s="814" t="s">
        <v>1606</v>
      </c>
      <c r="D362" s="815" t="s">
        <v>2851</v>
      </c>
      <c r="E362" s="816" t="s">
        <v>1619</v>
      </c>
      <c r="F362" s="814" t="s">
        <v>1601</v>
      </c>
      <c r="G362" s="814" t="s">
        <v>2066</v>
      </c>
      <c r="H362" s="814" t="s">
        <v>329</v>
      </c>
      <c r="I362" s="814" t="s">
        <v>2273</v>
      </c>
      <c r="J362" s="814" t="s">
        <v>2274</v>
      </c>
      <c r="K362" s="814" t="s">
        <v>2275</v>
      </c>
      <c r="L362" s="817">
        <v>135.87</v>
      </c>
      <c r="M362" s="817">
        <v>135.87</v>
      </c>
      <c r="N362" s="814">
        <v>1</v>
      </c>
      <c r="O362" s="818">
        <v>0.5</v>
      </c>
      <c r="P362" s="817">
        <v>135.87</v>
      </c>
      <c r="Q362" s="819">
        <v>1</v>
      </c>
      <c r="R362" s="814">
        <v>1</v>
      </c>
      <c r="S362" s="819">
        <v>1</v>
      </c>
      <c r="T362" s="818">
        <v>0.5</v>
      </c>
      <c r="U362" s="820">
        <v>1</v>
      </c>
    </row>
    <row r="363" spans="1:21" ht="14.45" customHeight="1" x14ac:dyDescent="0.2">
      <c r="A363" s="813">
        <v>26</v>
      </c>
      <c r="B363" s="814" t="s">
        <v>1600</v>
      </c>
      <c r="C363" s="814" t="s">
        <v>1606</v>
      </c>
      <c r="D363" s="815" t="s">
        <v>2851</v>
      </c>
      <c r="E363" s="816" t="s">
        <v>1619</v>
      </c>
      <c r="F363" s="814" t="s">
        <v>1601</v>
      </c>
      <c r="G363" s="814" t="s">
        <v>2276</v>
      </c>
      <c r="H363" s="814" t="s">
        <v>329</v>
      </c>
      <c r="I363" s="814" t="s">
        <v>2277</v>
      </c>
      <c r="J363" s="814" t="s">
        <v>933</v>
      </c>
      <c r="K363" s="814" t="s">
        <v>2278</v>
      </c>
      <c r="L363" s="817">
        <v>421.79</v>
      </c>
      <c r="M363" s="817">
        <v>421.79</v>
      </c>
      <c r="N363" s="814">
        <v>1</v>
      </c>
      <c r="O363" s="818">
        <v>1</v>
      </c>
      <c r="P363" s="817">
        <v>421.79</v>
      </c>
      <c r="Q363" s="819">
        <v>1</v>
      </c>
      <c r="R363" s="814">
        <v>1</v>
      </c>
      <c r="S363" s="819">
        <v>1</v>
      </c>
      <c r="T363" s="818">
        <v>1</v>
      </c>
      <c r="U363" s="820">
        <v>1</v>
      </c>
    </row>
    <row r="364" spans="1:21" ht="14.45" customHeight="1" x14ac:dyDescent="0.2">
      <c r="A364" s="813">
        <v>26</v>
      </c>
      <c r="B364" s="814" t="s">
        <v>1600</v>
      </c>
      <c r="C364" s="814" t="s">
        <v>1606</v>
      </c>
      <c r="D364" s="815" t="s">
        <v>2851</v>
      </c>
      <c r="E364" s="816" t="s">
        <v>1619</v>
      </c>
      <c r="F364" s="814" t="s">
        <v>1601</v>
      </c>
      <c r="G364" s="814" t="s">
        <v>2181</v>
      </c>
      <c r="H364" s="814" t="s">
        <v>329</v>
      </c>
      <c r="I364" s="814" t="s">
        <v>2279</v>
      </c>
      <c r="J364" s="814" t="s">
        <v>2183</v>
      </c>
      <c r="K364" s="814" t="s">
        <v>2184</v>
      </c>
      <c r="L364" s="817">
        <v>121.92</v>
      </c>
      <c r="M364" s="817">
        <v>731.52</v>
      </c>
      <c r="N364" s="814">
        <v>6</v>
      </c>
      <c r="O364" s="818">
        <v>2.5</v>
      </c>
      <c r="P364" s="817">
        <v>731.52</v>
      </c>
      <c r="Q364" s="819">
        <v>1</v>
      </c>
      <c r="R364" s="814">
        <v>6</v>
      </c>
      <c r="S364" s="819">
        <v>1</v>
      </c>
      <c r="T364" s="818">
        <v>2.5</v>
      </c>
      <c r="U364" s="820">
        <v>1</v>
      </c>
    </row>
    <row r="365" spans="1:21" ht="14.45" customHeight="1" x14ac:dyDescent="0.2">
      <c r="A365" s="813">
        <v>26</v>
      </c>
      <c r="B365" s="814" t="s">
        <v>1600</v>
      </c>
      <c r="C365" s="814" t="s">
        <v>1606</v>
      </c>
      <c r="D365" s="815" t="s">
        <v>2851</v>
      </c>
      <c r="E365" s="816" t="s">
        <v>1619</v>
      </c>
      <c r="F365" s="814" t="s">
        <v>1603</v>
      </c>
      <c r="G365" s="814" t="s">
        <v>1622</v>
      </c>
      <c r="H365" s="814" t="s">
        <v>329</v>
      </c>
      <c r="I365" s="814" t="s">
        <v>1861</v>
      </c>
      <c r="J365" s="814" t="s">
        <v>1862</v>
      </c>
      <c r="K365" s="814" t="s">
        <v>1863</v>
      </c>
      <c r="L365" s="817">
        <v>0</v>
      </c>
      <c r="M365" s="817">
        <v>0</v>
      </c>
      <c r="N365" s="814">
        <v>2</v>
      </c>
      <c r="O365" s="818">
        <v>2</v>
      </c>
      <c r="P365" s="817"/>
      <c r="Q365" s="819"/>
      <c r="R365" s="814"/>
      <c r="S365" s="819">
        <v>0</v>
      </c>
      <c r="T365" s="818"/>
      <c r="U365" s="820">
        <v>0</v>
      </c>
    </row>
    <row r="366" spans="1:21" ht="14.45" customHeight="1" x14ac:dyDescent="0.2">
      <c r="A366" s="813">
        <v>26</v>
      </c>
      <c r="B366" s="814" t="s">
        <v>1600</v>
      </c>
      <c r="C366" s="814" t="s">
        <v>1606</v>
      </c>
      <c r="D366" s="815" t="s">
        <v>2851</v>
      </c>
      <c r="E366" s="816" t="s">
        <v>1619</v>
      </c>
      <c r="F366" s="814" t="s">
        <v>1603</v>
      </c>
      <c r="G366" s="814" t="s">
        <v>1622</v>
      </c>
      <c r="H366" s="814" t="s">
        <v>329</v>
      </c>
      <c r="I366" s="814" t="s">
        <v>1864</v>
      </c>
      <c r="J366" s="814" t="s">
        <v>1865</v>
      </c>
      <c r="K366" s="814" t="s">
        <v>1866</v>
      </c>
      <c r="L366" s="817">
        <v>400.2</v>
      </c>
      <c r="M366" s="817">
        <v>3201.5999999999995</v>
      </c>
      <c r="N366" s="814">
        <v>8</v>
      </c>
      <c r="O366" s="818">
        <v>8</v>
      </c>
      <c r="P366" s="817"/>
      <c r="Q366" s="819">
        <v>0</v>
      </c>
      <c r="R366" s="814"/>
      <c r="S366" s="819">
        <v>0</v>
      </c>
      <c r="T366" s="818"/>
      <c r="U366" s="820">
        <v>0</v>
      </c>
    </row>
    <row r="367" spans="1:21" ht="14.45" customHeight="1" x14ac:dyDescent="0.2">
      <c r="A367" s="813">
        <v>26</v>
      </c>
      <c r="B367" s="814" t="s">
        <v>1600</v>
      </c>
      <c r="C367" s="814" t="s">
        <v>1606</v>
      </c>
      <c r="D367" s="815" t="s">
        <v>2851</v>
      </c>
      <c r="E367" s="816" t="s">
        <v>1619</v>
      </c>
      <c r="F367" s="814" t="s">
        <v>1603</v>
      </c>
      <c r="G367" s="814" t="s">
        <v>1622</v>
      </c>
      <c r="H367" s="814" t="s">
        <v>329</v>
      </c>
      <c r="I367" s="814" t="s">
        <v>2082</v>
      </c>
      <c r="J367" s="814" t="s">
        <v>2083</v>
      </c>
      <c r="K367" s="814" t="s">
        <v>2084</v>
      </c>
      <c r="L367" s="817">
        <v>0</v>
      </c>
      <c r="M367" s="817">
        <v>0</v>
      </c>
      <c r="N367" s="814">
        <v>1</v>
      </c>
      <c r="O367" s="818">
        <v>1</v>
      </c>
      <c r="P367" s="817"/>
      <c r="Q367" s="819"/>
      <c r="R367" s="814"/>
      <c r="S367" s="819">
        <v>0</v>
      </c>
      <c r="T367" s="818"/>
      <c r="U367" s="820">
        <v>0</v>
      </c>
    </row>
    <row r="368" spans="1:21" ht="14.45" customHeight="1" x14ac:dyDescent="0.2">
      <c r="A368" s="813">
        <v>26</v>
      </c>
      <c r="B368" s="814" t="s">
        <v>1600</v>
      </c>
      <c r="C368" s="814" t="s">
        <v>1606</v>
      </c>
      <c r="D368" s="815" t="s">
        <v>2851</v>
      </c>
      <c r="E368" s="816" t="s">
        <v>1619</v>
      </c>
      <c r="F368" s="814" t="s">
        <v>1603</v>
      </c>
      <c r="G368" s="814" t="s">
        <v>1622</v>
      </c>
      <c r="H368" s="814" t="s">
        <v>329</v>
      </c>
      <c r="I368" s="814" t="s">
        <v>2280</v>
      </c>
      <c r="J368" s="814" t="s">
        <v>2281</v>
      </c>
      <c r="K368" s="814" t="s">
        <v>2282</v>
      </c>
      <c r="L368" s="817">
        <v>582.98</v>
      </c>
      <c r="M368" s="817">
        <v>582.98</v>
      </c>
      <c r="N368" s="814">
        <v>1</v>
      </c>
      <c r="O368" s="818">
        <v>1</v>
      </c>
      <c r="P368" s="817">
        <v>582.98</v>
      </c>
      <c r="Q368" s="819">
        <v>1</v>
      </c>
      <c r="R368" s="814">
        <v>1</v>
      </c>
      <c r="S368" s="819">
        <v>1</v>
      </c>
      <c r="T368" s="818">
        <v>1</v>
      </c>
      <c r="U368" s="820">
        <v>1</v>
      </c>
    </row>
    <row r="369" spans="1:21" ht="14.45" customHeight="1" x14ac:dyDescent="0.2">
      <c r="A369" s="813">
        <v>26</v>
      </c>
      <c r="B369" s="814" t="s">
        <v>1600</v>
      </c>
      <c r="C369" s="814" t="s">
        <v>1606</v>
      </c>
      <c r="D369" s="815" t="s">
        <v>2851</v>
      </c>
      <c r="E369" s="816" t="s">
        <v>1619</v>
      </c>
      <c r="F369" s="814" t="s">
        <v>1603</v>
      </c>
      <c r="G369" s="814" t="s">
        <v>1622</v>
      </c>
      <c r="H369" s="814" t="s">
        <v>329</v>
      </c>
      <c r="I369" s="814" t="s">
        <v>1642</v>
      </c>
      <c r="J369" s="814" t="s">
        <v>1643</v>
      </c>
      <c r="K369" s="814" t="s">
        <v>1644</v>
      </c>
      <c r="L369" s="817">
        <v>700.35</v>
      </c>
      <c r="M369" s="817">
        <v>2801.4</v>
      </c>
      <c r="N369" s="814">
        <v>4</v>
      </c>
      <c r="O369" s="818">
        <v>4</v>
      </c>
      <c r="P369" s="817">
        <v>2801.4</v>
      </c>
      <c r="Q369" s="819">
        <v>1</v>
      </c>
      <c r="R369" s="814">
        <v>4</v>
      </c>
      <c r="S369" s="819">
        <v>1</v>
      </c>
      <c r="T369" s="818">
        <v>4</v>
      </c>
      <c r="U369" s="820">
        <v>1</v>
      </c>
    </row>
    <row r="370" spans="1:21" ht="14.45" customHeight="1" x14ac:dyDescent="0.2">
      <c r="A370" s="813">
        <v>26</v>
      </c>
      <c r="B370" s="814" t="s">
        <v>1600</v>
      </c>
      <c r="C370" s="814" t="s">
        <v>1606</v>
      </c>
      <c r="D370" s="815" t="s">
        <v>2851</v>
      </c>
      <c r="E370" s="816" t="s">
        <v>1619</v>
      </c>
      <c r="F370" s="814" t="s">
        <v>1603</v>
      </c>
      <c r="G370" s="814" t="s">
        <v>1622</v>
      </c>
      <c r="H370" s="814" t="s">
        <v>329</v>
      </c>
      <c r="I370" s="814" t="s">
        <v>1630</v>
      </c>
      <c r="J370" s="814" t="s">
        <v>1631</v>
      </c>
      <c r="K370" s="814" t="s">
        <v>1632</v>
      </c>
      <c r="L370" s="817">
        <v>400.2</v>
      </c>
      <c r="M370" s="817">
        <v>800.4</v>
      </c>
      <c r="N370" s="814">
        <v>2</v>
      </c>
      <c r="O370" s="818">
        <v>1</v>
      </c>
      <c r="P370" s="817">
        <v>800.4</v>
      </c>
      <c r="Q370" s="819">
        <v>1</v>
      </c>
      <c r="R370" s="814">
        <v>2</v>
      </c>
      <c r="S370" s="819">
        <v>1</v>
      </c>
      <c r="T370" s="818">
        <v>1</v>
      </c>
      <c r="U370" s="820">
        <v>1</v>
      </c>
    </row>
    <row r="371" spans="1:21" ht="14.45" customHeight="1" x14ac:dyDescent="0.2">
      <c r="A371" s="813">
        <v>26</v>
      </c>
      <c r="B371" s="814" t="s">
        <v>1600</v>
      </c>
      <c r="C371" s="814" t="s">
        <v>1606</v>
      </c>
      <c r="D371" s="815" t="s">
        <v>2851</v>
      </c>
      <c r="E371" s="816" t="s">
        <v>1619</v>
      </c>
      <c r="F371" s="814" t="s">
        <v>1603</v>
      </c>
      <c r="G371" s="814" t="s">
        <v>1622</v>
      </c>
      <c r="H371" s="814" t="s">
        <v>329</v>
      </c>
      <c r="I371" s="814" t="s">
        <v>2283</v>
      </c>
      <c r="J371" s="814" t="s">
        <v>2284</v>
      </c>
      <c r="K371" s="814" t="s">
        <v>2285</v>
      </c>
      <c r="L371" s="817">
        <v>600</v>
      </c>
      <c r="M371" s="817">
        <v>600</v>
      </c>
      <c r="N371" s="814">
        <v>1</v>
      </c>
      <c r="O371" s="818">
        <v>1</v>
      </c>
      <c r="P371" s="817"/>
      <c r="Q371" s="819">
        <v>0</v>
      </c>
      <c r="R371" s="814"/>
      <c r="S371" s="819">
        <v>0</v>
      </c>
      <c r="T371" s="818"/>
      <c r="U371" s="820">
        <v>0</v>
      </c>
    </row>
    <row r="372" spans="1:21" ht="14.45" customHeight="1" x14ac:dyDescent="0.2">
      <c r="A372" s="813">
        <v>26</v>
      </c>
      <c r="B372" s="814" t="s">
        <v>1600</v>
      </c>
      <c r="C372" s="814" t="s">
        <v>1606</v>
      </c>
      <c r="D372" s="815" t="s">
        <v>2851</v>
      </c>
      <c r="E372" s="816" t="s">
        <v>1619</v>
      </c>
      <c r="F372" s="814" t="s">
        <v>1603</v>
      </c>
      <c r="G372" s="814" t="s">
        <v>1622</v>
      </c>
      <c r="H372" s="814" t="s">
        <v>329</v>
      </c>
      <c r="I372" s="814" t="s">
        <v>1623</v>
      </c>
      <c r="J372" s="814" t="s">
        <v>1624</v>
      </c>
      <c r="K372" s="814" t="s">
        <v>1625</v>
      </c>
      <c r="L372" s="817">
        <v>249.55</v>
      </c>
      <c r="M372" s="817">
        <v>6238.7500000000018</v>
      </c>
      <c r="N372" s="814">
        <v>25</v>
      </c>
      <c r="O372" s="818">
        <v>13</v>
      </c>
      <c r="P372" s="817">
        <v>6238.7500000000018</v>
      </c>
      <c r="Q372" s="819">
        <v>1</v>
      </c>
      <c r="R372" s="814">
        <v>25</v>
      </c>
      <c r="S372" s="819">
        <v>1</v>
      </c>
      <c r="T372" s="818">
        <v>13</v>
      </c>
      <c r="U372" s="820">
        <v>1</v>
      </c>
    </row>
    <row r="373" spans="1:21" ht="14.45" customHeight="1" x14ac:dyDescent="0.2">
      <c r="A373" s="813">
        <v>26</v>
      </c>
      <c r="B373" s="814" t="s">
        <v>1600</v>
      </c>
      <c r="C373" s="814" t="s">
        <v>1606</v>
      </c>
      <c r="D373" s="815" t="s">
        <v>2851</v>
      </c>
      <c r="E373" s="816" t="s">
        <v>1619</v>
      </c>
      <c r="F373" s="814" t="s">
        <v>1603</v>
      </c>
      <c r="G373" s="814" t="s">
        <v>1622</v>
      </c>
      <c r="H373" s="814" t="s">
        <v>329</v>
      </c>
      <c r="I373" s="814" t="s">
        <v>1633</v>
      </c>
      <c r="J373" s="814" t="s">
        <v>1634</v>
      </c>
      <c r="K373" s="814" t="s">
        <v>1635</v>
      </c>
      <c r="L373" s="817">
        <v>949.9</v>
      </c>
      <c r="M373" s="817">
        <v>949.9</v>
      </c>
      <c r="N373" s="814">
        <v>1</v>
      </c>
      <c r="O373" s="818">
        <v>1</v>
      </c>
      <c r="P373" s="817">
        <v>949.9</v>
      </c>
      <c r="Q373" s="819">
        <v>1</v>
      </c>
      <c r="R373" s="814">
        <v>1</v>
      </c>
      <c r="S373" s="819">
        <v>1</v>
      </c>
      <c r="T373" s="818">
        <v>1</v>
      </c>
      <c r="U373" s="820">
        <v>1</v>
      </c>
    </row>
    <row r="374" spans="1:21" ht="14.45" customHeight="1" x14ac:dyDescent="0.2">
      <c r="A374" s="813">
        <v>26</v>
      </c>
      <c r="B374" s="814" t="s">
        <v>1600</v>
      </c>
      <c r="C374" s="814" t="s">
        <v>1606</v>
      </c>
      <c r="D374" s="815" t="s">
        <v>2851</v>
      </c>
      <c r="E374" s="816" t="s">
        <v>1619</v>
      </c>
      <c r="F374" s="814" t="s">
        <v>1603</v>
      </c>
      <c r="G374" s="814" t="s">
        <v>1622</v>
      </c>
      <c r="H374" s="814" t="s">
        <v>329</v>
      </c>
      <c r="I374" s="814" t="s">
        <v>1636</v>
      </c>
      <c r="J374" s="814" t="s">
        <v>1637</v>
      </c>
      <c r="K374" s="814" t="s">
        <v>1638</v>
      </c>
      <c r="L374" s="817">
        <v>2199.9499999999998</v>
      </c>
      <c r="M374" s="817">
        <v>2199.9499999999998</v>
      </c>
      <c r="N374" s="814">
        <v>1</v>
      </c>
      <c r="O374" s="818">
        <v>1</v>
      </c>
      <c r="P374" s="817">
        <v>2199.9499999999998</v>
      </c>
      <c r="Q374" s="819">
        <v>1</v>
      </c>
      <c r="R374" s="814">
        <v>1</v>
      </c>
      <c r="S374" s="819">
        <v>1</v>
      </c>
      <c r="T374" s="818">
        <v>1</v>
      </c>
      <c r="U374" s="820">
        <v>1</v>
      </c>
    </row>
    <row r="375" spans="1:21" ht="14.45" customHeight="1" x14ac:dyDescent="0.2">
      <c r="A375" s="813">
        <v>26</v>
      </c>
      <c r="B375" s="814" t="s">
        <v>1600</v>
      </c>
      <c r="C375" s="814" t="s">
        <v>1606</v>
      </c>
      <c r="D375" s="815" t="s">
        <v>2851</v>
      </c>
      <c r="E375" s="816" t="s">
        <v>1619</v>
      </c>
      <c r="F375" s="814" t="s">
        <v>1603</v>
      </c>
      <c r="G375" s="814" t="s">
        <v>1622</v>
      </c>
      <c r="H375" s="814" t="s">
        <v>329</v>
      </c>
      <c r="I375" s="814" t="s">
        <v>1879</v>
      </c>
      <c r="J375" s="814" t="s">
        <v>1880</v>
      </c>
      <c r="K375" s="814" t="s">
        <v>1881</v>
      </c>
      <c r="L375" s="817">
        <v>1450.75</v>
      </c>
      <c r="M375" s="817">
        <v>1450.75</v>
      </c>
      <c r="N375" s="814">
        <v>1</v>
      </c>
      <c r="O375" s="818">
        <v>1</v>
      </c>
      <c r="P375" s="817"/>
      <c r="Q375" s="819">
        <v>0</v>
      </c>
      <c r="R375" s="814"/>
      <c r="S375" s="819">
        <v>0</v>
      </c>
      <c r="T375" s="818"/>
      <c r="U375" s="820">
        <v>0</v>
      </c>
    </row>
    <row r="376" spans="1:21" ht="14.45" customHeight="1" x14ac:dyDescent="0.2">
      <c r="A376" s="813">
        <v>26</v>
      </c>
      <c r="B376" s="814" t="s">
        <v>1600</v>
      </c>
      <c r="C376" s="814" t="s">
        <v>1606</v>
      </c>
      <c r="D376" s="815" t="s">
        <v>2851</v>
      </c>
      <c r="E376" s="816" t="s">
        <v>1619</v>
      </c>
      <c r="F376" s="814" t="s">
        <v>1603</v>
      </c>
      <c r="G376" s="814" t="s">
        <v>1622</v>
      </c>
      <c r="H376" s="814" t="s">
        <v>329</v>
      </c>
      <c r="I376" s="814" t="s">
        <v>1879</v>
      </c>
      <c r="J376" s="814" t="s">
        <v>1880</v>
      </c>
      <c r="K376" s="814" t="s">
        <v>1881</v>
      </c>
      <c r="L376" s="817">
        <v>1494.26</v>
      </c>
      <c r="M376" s="817">
        <v>8965.56</v>
      </c>
      <c r="N376" s="814">
        <v>6</v>
      </c>
      <c r="O376" s="818">
        <v>6</v>
      </c>
      <c r="P376" s="817">
        <v>8965.56</v>
      </c>
      <c r="Q376" s="819">
        <v>1</v>
      </c>
      <c r="R376" s="814">
        <v>6</v>
      </c>
      <c r="S376" s="819">
        <v>1</v>
      </c>
      <c r="T376" s="818">
        <v>6</v>
      </c>
      <c r="U376" s="820">
        <v>1</v>
      </c>
    </row>
    <row r="377" spans="1:21" ht="14.45" customHeight="1" x14ac:dyDescent="0.2">
      <c r="A377" s="813">
        <v>26</v>
      </c>
      <c r="B377" s="814" t="s">
        <v>1600</v>
      </c>
      <c r="C377" s="814" t="s">
        <v>1606</v>
      </c>
      <c r="D377" s="815" t="s">
        <v>2851</v>
      </c>
      <c r="E377" s="816" t="s">
        <v>1619</v>
      </c>
      <c r="F377" s="814" t="s">
        <v>1603</v>
      </c>
      <c r="G377" s="814" t="s">
        <v>1622</v>
      </c>
      <c r="H377" s="814" t="s">
        <v>329</v>
      </c>
      <c r="I377" s="814" t="s">
        <v>2286</v>
      </c>
      <c r="J377" s="814" t="s">
        <v>2287</v>
      </c>
      <c r="K377" s="814" t="s">
        <v>2288</v>
      </c>
      <c r="L377" s="817">
        <v>1445.97</v>
      </c>
      <c r="M377" s="817">
        <v>1445.97</v>
      </c>
      <c r="N377" s="814">
        <v>1</v>
      </c>
      <c r="O377" s="818">
        <v>1</v>
      </c>
      <c r="P377" s="817">
        <v>1445.97</v>
      </c>
      <c r="Q377" s="819">
        <v>1</v>
      </c>
      <c r="R377" s="814">
        <v>1</v>
      </c>
      <c r="S377" s="819">
        <v>1</v>
      </c>
      <c r="T377" s="818">
        <v>1</v>
      </c>
      <c r="U377" s="820">
        <v>1</v>
      </c>
    </row>
    <row r="378" spans="1:21" ht="14.45" customHeight="1" x14ac:dyDescent="0.2">
      <c r="A378" s="813">
        <v>26</v>
      </c>
      <c r="B378" s="814" t="s">
        <v>1600</v>
      </c>
      <c r="C378" s="814" t="s">
        <v>1606</v>
      </c>
      <c r="D378" s="815" t="s">
        <v>2851</v>
      </c>
      <c r="E378" s="816" t="s">
        <v>1619</v>
      </c>
      <c r="F378" s="814" t="s">
        <v>1603</v>
      </c>
      <c r="G378" s="814" t="s">
        <v>1622</v>
      </c>
      <c r="H378" s="814" t="s">
        <v>329</v>
      </c>
      <c r="I378" s="814" t="s">
        <v>2188</v>
      </c>
      <c r="J378" s="814" t="s">
        <v>2189</v>
      </c>
      <c r="K378" s="814" t="s">
        <v>2190</v>
      </c>
      <c r="L378" s="817">
        <v>991.87</v>
      </c>
      <c r="M378" s="817">
        <v>991.87</v>
      </c>
      <c r="N378" s="814">
        <v>1</v>
      </c>
      <c r="O378" s="818">
        <v>1</v>
      </c>
      <c r="P378" s="817">
        <v>991.87</v>
      </c>
      <c r="Q378" s="819">
        <v>1</v>
      </c>
      <c r="R378" s="814">
        <v>1</v>
      </c>
      <c r="S378" s="819">
        <v>1</v>
      </c>
      <c r="T378" s="818">
        <v>1</v>
      </c>
      <c r="U378" s="820">
        <v>1</v>
      </c>
    </row>
    <row r="379" spans="1:21" ht="14.45" customHeight="1" x14ac:dyDescent="0.2">
      <c r="A379" s="813">
        <v>26</v>
      </c>
      <c r="B379" s="814" t="s">
        <v>1600</v>
      </c>
      <c r="C379" s="814" t="s">
        <v>1606</v>
      </c>
      <c r="D379" s="815" t="s">
        <v>2851</v>
      </c>
      <c r="E379" s="816" t="s">
        <v>1619</v>
      </c>
      <c r="F379" s="814" t="s">
        <v>1603</v>
      </c>
      <c r="G379" s="814" t="s">
        <v>1622</v>
      </c>
      <c r="H379" s="814" t="s">
        <v>329</v>
      </c>
      <c r="I379" s="814" t="s">
        <v>2289</v>
      </c>
      <c r="J379" s="814" t="s">
        <v>2290</v>
      </c>
      <c r="K379" s="814" t="s">
        <v>2291</v>
      </c>
      <c r="L379" s="817">
        <v>180.55</v>
      </c>
      <c r="M379" s="817">
        <v>361.1</v>
      </c>
      <c r="N379" s="814">
        <v>2</v>
      </c>
      <c r="O379" s="818">
        <v>1</v>
      </c>
      <c r="P379" s="817">
        <v>361.1</v>
      </c>
      <c r="Q379" s="819">
        <v>1</v>
      </c>
      <c r="R379" s="814">
        <v>2</v>
      </c>
      <c r="S379" s="819">
        <v>1</v>
      </c>
      <c r="T379" s="818">
        <v>1</v>
      </c>
      <c r="U379" s="820">
        <v>1</v>
      </c>
    </row>
    <row r="380" spans="1:21" ht="14.45" customHeight="1" x14ac:dyDescent="0.2">
      <c r="A380" s="813">
        <v>26</v>
      </c>
      <c r="B380" s="814" t="s">
        <v>1600</v>
      </c>
      <c r="C380" s="814" t="s">
        <v>1606</v>
      </c>
      <c r="D380" s="815" t="s">
        <v>2851</v>
      </c>
      <c r="E380" s="816" t="s">
        <v>1619</v>
      </c>
      <c r="F380" s="814" t="s">
        <v>1603</v>
      </c>
      <c r="G380" s="814" t="s">
        <v>1622</v>
      </c>
      <c r="H380" s="814" t="s">
        <v>329</v>
      </c>
      <c r="I380" s="814" t="s">
        <v>2292</v>
      </c>
      <c r="J380" s="814" t="s">
        <v>2293</v>
      </c>
      <c r="K380" s="814" t="s">
        <v>2294</v>
      </c>
      <c r="L380" s="817">
        <v>25800.01</v>
      </c>
      <c r="M380" s="817">
        <v>25800.01</v>
      </c>
      <c r="N380" s="814">
        <v>1</v>
      </c>
      <c r="O380" s="818">
        <v>1</v>
      </c>
      <c r="P380" s="817"/>
      <c r="Q380" s="819">
        <v>0</v>
      </c>
      <c r="R380" s="814"/>
      <c r="S380" s="819">
        <v>0</v>
      </c>
      <c r="T380" s="818"/>
      <c r="U380" s="820">
        <v>0</v>
      </c>
    </row>
    <row r="381" spans="1:21" ht="14.45" customHeight="1" x14ac:dyDescent="0.2">
      <c r="A381" s="813">
        <v>26</v>
      </c>
      <c r="B381" s="814" t="s">
        <v>1600</v>
      </c>
      <c r="C381" s="814" t="s">
        <v>1606</v>
      </c>
      <c r="D381" s="815" t="s">
        <v>2851</v>
      </c>
      <c r="E381" s="816" t="s">
        <v>1619</v>
      </c>
      <c r="F381" s="814" t="s">
        <v>1603</v>
      </c>
      <c r="G381" s="814" t="s">
        <v>1622</v>
      </c>
      <c r="H381" s="814" t="s">
        <v>329</v>
      </c>
      <c r="I381" s="814" t="s">
        <v>2100</v>
      </c>
      <c r="J381" s="814" t="s">
        <v>2101</v>
      </c>
      <c r="K381" s="814" t="s">
        <v>2102</v>
      </c>
      <c r="L381" s="817">
        <v>1149.73</v>
      </c>
      <c r="M381" s="817">
        <v>1149.73</v>
      </c>
      <c r="N381" s="814">
        <v>1</v>
      </c>
      <c r="O381" s="818">
        <v>1</v>
      </c>
      <c r="P381" s="817">
        <v>1149.73</v>
      </c>
      <c r="Q381" s="819">
        <v>1</v>
      </c>
      <c r="R381" s="814">
        <v>1</v>
      </c>
      <c r="S381" s="819">
        <v>1</v>
      </c>
      <c r="T381" s="818">
        <v>1</v>
      </c>
      <c r="U381" s="820">
        <v>1</v>
      </c>
    </row>
    <row r="382" spans="1:21" ht="14.45" customHeight="1" x14ac:dyDescent="0.2">
      <c r="A382" s="813">
        <v>26</v>
      </c>
      <c r="B382" s="814" t="s">
        <v>1600</v>
      </c>
      <c r="C382" s="814" t="s">
        <v>1606</v>
      </c>
      <c r="D382" s="815" t="s">
        <v>2851</v>
      </c>
      <c r="E382" s="816" t="s">
        <v>1619</v>
      </c>
      <c r="F382" s="814" t="s">
        <v>1603</v>
      </c>
      <c r="G382" s="814" t="s">
        <v>1622</v>
      </c>
      <c r="H382" s="814" t="s">
        <v>329</v>
      </c>
      <c r="I382" s="814" t="s">
        <v>2295</v>
      </c>
      <c r="J382" s="814" t="s">
        <v>2296</v>
      </c>
      <c r="K382" s="814" t="s">
        <v>2297</v>
      </c>
      <c r="L382" s="817">
        <v>24437.5</v>
      </c>
      <c r="M382" s="817">
        <v>48875</v>
      </c>
      <c r="N382" s="814">
        <v>2</v>
      </c>
      <c r="O382" s="818">
        <v>2</v>
      </c>
      <c r="P382" s="817"/>
      <c r="Q382" s="819">
        <v>0</v>
      </c>
      <c r="R382" s="814"/>
      <c r="S382" s="819">
        <v>0</v>
      </c>
      <c r="T382" s="818"/>
      <c r="U382" s="820">
        <v>0</v>
      </c>
    </row>
    <row r="383" spans="1:21" ht="14.45" customHeight="1" x14ac:dyDescent="0.2">
      <c r="A383" s="813">
        <v>26</v>
      </c>
      <c r="B383" s="814" t="s">
        <v>1600</v>
      </c>
      <c r="C383" s="814" t="s">
        <v>1606</v>
      </c>
      <c r="D383" s="815" t="s">
        <v>2851</v>
      </c>
      <c r="E383" s="816" t="s">
        <v>1619</v>
      </c>
      <c r="F383" s="814" t="s">
        <v>1603</v>
      </c>
      <c r="G383" s="814" t="s">
        <v>1622</v>
      </c>
      <c r="H383" s="814" t="s">
        <v>329</v>
      </c>
      <c r="I383" s="814" t="s">
        <v>1651</v>
      </c>
      <c r="J383" s="814" t="s">
        <v>1634</v>
      </c>
      <c r="K383" s="814" t="s">
        <v>1652</v>
      </c>
      <c r="L383" s="817">
        <v>916.69</v>
      </c>
      <c r="M383" s="817">
        <v>916.69</v>
      </c>
      <c r="N383" s="814">
        <v>1</v>
      </c>
      <c r="O383" s="818">
        <v>1</v>
      </c>
      <c r="P383" s="817">
        <v>916.69</v>
      </c>
      <c r="Q383" s="819">
        <v>1</v>
      </c>
      <c r="R383" s="814">
        <v>1</v>
      </c>
      <c r="S383" s="819">
        <v>1</v>
      </c>
      <c r="T383" s="818">
        <v>1</v>
      </c>
      <c r="U383" s="820">
        <v>1</v>
      </c>
    </row>
    <row r="384" spans="1:21" ht="14.45" customHeight="1" x14ac:dyDescent="0.2">
      <c r="A384" s="813">
        <v>26</v>
      </c>
      <c r="B384" s="814" t="s">
        <v>1600</v>
      </c>
      <c r="C384" s="814" t="s">
        <v>1606</v>
      </c>
      <c r="D384" s="815" t="s">
        <v>2851</v>
      </c>
      <c r="E384" s="816" t="s">
        <v>1619</v>
      </c>
      <c r="F384" s="814" t="s">
        <v>1603</v>
      </c>
      <c r="G384" s="814" t="s">
        <v>1622</v>
      </c>
      <c r="H384" s="814" t="s">
        <v>329</v>
      </c>
      <c r="I384" s="814" t="s">
        <v>2298</v>
      </c>
      <c r="J384" s="814" t="s">
        <v>2299</v>
      </c>
      <c r="K384" s="814" t="s">
        <v>2300</v>
      </c>
      <c r="L384" s="817">
        <v>3000.35</v>
      </c>
      <c r="M384" s="817">
        <v>3000.35</v>
      </c>
      <c r="N384" s="814">
        <v>1</v>
      </c>
      <c r="O384" s="818">
        <v>1</v>
      </c>
      <c r="P384" s="817"/>
      <c r="Q384" s="819">
        <v>0</v>
      </c>
      <c r="R384" s="814"/>
      <c r="S384" s="819">
        <v>0</v>
      </c>
      <c r="T384" s="818"/>
      <c r="U384" s="820">
        <v>0</v>
      </c>
    </row>
    <row r="385" spans="1:21" ht="14.45" customHeight="1" x14ac:dyDescent="0.2">
      <c r="A385" s="813">
        <v>26</v>
      </c>
      <c r="B385" s="814" t="s">
        <v>1600</v>
      </c>
      <c r="C385" s="814" t="s">
        <v>1606</v>
      </c>
      <c r="D385" s="815" t="s">
        <v>2851</v>
      </c>
      <c r="E385" s="816" t="s">
        <v>1619</v>
      </c>
      <c r="F385" s="814" t="s">
        <v>1603</v>
      </c>
      <c r="G385" s="814" t="s">
        <v>1622</v>
      </c>
      <c r="H385" s="814" t="s">
        <v>329</v>
      </c>
      <c r="I385" s="814" t="s">
        <v>2301</v>
      </c>
      <c r="J385" s="814" t="s">
        <v>2302</v>
      </c>
      <c r="K385" s="814" t="s">
        <v>2303</v>
      </c>
      <c r="L385" s="817">
        <v>996.29</v>
      </c>
      <c r="M385" s="817">
        <v>996.29</v>
      </c>
      <c r="N385" s="814">
        <v>1</v>
      </c>
      <c r="O385" s="818">
        <v>1</v>
      </c>
      <c r="P385" s="817">
        <v>996.29</v>
      </c>
      <c r="Q385" s="819">
        <v>1</v>
      </c>
      <c r="R385" s="814">
        <v>1</v>
      </c>
      <c r="S385" s="819">
        <v>1</v>
      </c>
      <c r="T385" s="818">
        <v>1</v>
      </c>
      <c r="U385" s="820">
        <v>1</v>
      </c>
    </row>
    <row r="386" spans="1:21" ht="14.45" customHeight="1" x14ac:dyDescent="0.2">
      <c r="A386" s="813">
        <v>26</v>
      </c>
      <c r="B386" s="814" t="s">
        <v>1600</v>
      </c>
      <c r="C386" s="814" t="s">
        <v>1606</v>
      </c>
      <c r="D386" s="815" t="s">
        <v>2851</v>
      </c>
      <c r="E386" s="816" t="s">
        <v>1620</v>
      </c>
      <c r="F386" s="814" t="s">
        <v>1601</v>
      </c>
      <c r="G386" s="814" t="s">
        <v>1924</v>
      </c>
      <c r="H386" s="814" t="s">
        <v>329</v>
      </c>
      <c r="I386" s="814" t="s">
        <v>1928</v>
      </c>
      <c r="J386" s="814" t="s">
        <v>1926</v>
      </c>
      <c r="K386" s="814" t="s">
        <v>1929</v>
      </c>
      <c r="L386" s="817">
        <v>70.48</v>
      </c>
      <c r="M386" s="817">
        <v>70.48</v>
      </c>
      <c r="N386" s="814">
        <v>1</v>
      </c>
      <c r="O386" s="818">
        <v>1</v>
      </c>
      <c r="P386" s="817">
        <v>70.48</v>
      </c>
      <c r="Q386" s="819">
        <v>1</v>
      </c>
      <c r="R386" s="814">
        <v>1</v>
      </c>
      <c r="S386" s="819">
        <v>1</v>
      </c>
      <c r="T386" s="818">
        <v>1</v>
      </c>
      <c r="U386" s="820">
        <v>1</v>
      </c>
    </row>
    <row r="387" spans="1:21" ht="14.45" customHeight="1" x14ac:dyDescent="0.2">
      <c r="A387" s="813">
        <v>26</v>
      </c>
      <c r="B387" s="814" t="s">
        <v>1600</v>
      </c>
      <c r="C387" s="814" t="s">
        <v>1606</v>
      </c>
      <c r="D387" s="815" t="s">
        <v>2851</v>
      </c>
      <c r="E387" s="816" t="s">
        <v>1620</v>
      </c>
      <c r="F387" s="814" t="s">
        <v>1601</v>
      </c>
      <c r="G387" s="814" t="s">
        <v>2197</v>
      </c>
      <c r="H387" s="814" t="s">
        <v>599</v>
      </c>
      <c r="I387" s="814" t="s">
        <v>1487</v>
      </c>
      <c r="J387" s="814" t="s">
        <v>618</v>
      </c>
      <c r="K387" s="814" t="s">
        <v>615</v>
      </c>
      <c r="L387" s="817">
        <v>72.55</v>
      </c>
      <c r="M387" s="817">
        <v>217.64999999999998</v>
      </c>
      <c r="N387" s="814">
        <v>3</v>
      </c>
      <c r="O387" s="818">
        <v>2.5</v>
      </c>
      <c r="P387" s="817">
        <v>217.64999999999998</v>
      </c>
      <c r="Q387" s="819">
        <v>1</v>
      </c>
      <c r="R387" s="814">
        <v>3</v>
      </c>
      <c r="S387" s="819">
        <v>1</v>
      </c>
      <c r="T387" s="818">
        <v>2.5</v>
      </c>
      <c r="U387" s="820">
        <v>1</v>
      </c>
    </row>
    <row r="388" spans="1:21" ht="14.45" customHeight="1" x14ac:dyDescent="0.2">
      <c r="A388" s="813">
        <v>26</v>
      </c>
      <c r="B388" s="814" t="s">
        <v>1600</v>
      </c>
      <c r="C388" s="814" t="s">
        <v>1606</v>
      </c>
      <c r="D388" s="815" t="s">
        <v>2851</v>
      </c>
      <c r="E388" s="816" t="s">
        <v>1620</v>
      </c>
      <c r="F388" s="814" t="s">
        <v>1601</v>
      </c>
      <c r="G388" s="814" t="s">
        <v>2197</v>
      </c>
      <c r="H388" s="814" t="s">
        <v>329</v>
      </c>
      <c r="I388" s="814" t="s">
        <v>2304</v>
      </c>
      <c r="J388" s="814" t="s">
        <v>614</v>
      </c>
      <c r="K388" s="814" t="s">
        <v>615</v>
      </c>
      <c r="L388" s="817">
        <v>72.55</v>
      </c>
      <c r="M388" s="817">
        <v>72.55</v>
      </c>
      <c r="N388" s="814">
        <v>1</v>
      </c>
      <c r="O388" s="818">
        <v>0.5</v>
      </c>
      <c r="P388" s="817">
        <v>72.55</v>
      </c>
      <c r="Q388" s="819">
        <v>1</v>
      </c>
      <c r="R388" s="814">
        <v>1</v>
      </c>
      <c r="S388" s="819">
        <v>1</v>
      </c>
      <c r="T388" s="818">
        <v>0.5</v>
      </c>
      <c r="U388" s="820">
        <v>1</v>
      </c>
    </row>
    <row r="389" spans="1:21" ht="14.45" customHeight="1" x14ac:dyDescent="0.2">
      <c r="A389" s="813">
        <v>26</v>
      </c>
      <c r="B389" s="814" t="s">
        <v>1600</v>
      </c>
      <c r="C389" s="814" t="s">
        <v>1606</v>
      </c>
      <c r="D389" s="815" t="s">
        <v>2851</v>
      </c>
      <c r="E389" s="816" t="s">
        <v>1620</v>
      </c>
      <c r="F389" s="814" t="s">
        <v>1601</v>
      </c>
      <c r="G389" s="814" t="s">
        <v>1657</v>
      </c>
      <c r="H389" s="814" t="s">
        <v>599</v>
      </c>
      <c r="I389" s="814" t="s">
        <v>1551</v>
      </c>
      <c r="J389" s="814" t="s">
        <v>1547</v>
      </c>
      <c r="K389" s="814" t="s">
        <v>1552</v>
      </c>
      <c r="L389" s="817">
        <v>11.71</v>
      </c>
      <c r="M389" s="817">
        <v>11.71</v>
      </c>
      <c r="N389" s="814">
        <v>1</v>
      </c>
      <c r="O389" s="818">
        <v>1</v>
      </c>
      <c r="P389" s="817"/>
      <c r="Q389" s="819">
        <v>0</v>
      </c>
      <c r="R389" s="814"/>
      <c r="S389" s="819">
        <v>0</v>
      </c>
      <c r="T389" s="818"/>
      <c r="U389" s="820">
        <v>0</v>
      </c>
    </row>
    <row r="390" spans="1:21" ht="14.45" customHeight="1" x14ac:dyDescent="0.2">
      <c r="A390" s="813">
        <v>26</v>
      </c>
      <c r="B390" s="814" t="s">
        <v>1600</v>
      </c>
      <c r="C390" s="814" t="s">
        <v>1606</v>
      </c>
      <c r="D390" s="815" t="s">
        <v>2851</v>
      </c>
      <c r="E390" s="816" t="s">
        <v>1620</v>
      </c>
      <c r="F390" s="814" t="s">
        <v>1601</v>
      </c>
      <c r="G390" s="814" t="s">
        <v>2114</v>
      </c>
      <c r="H390" s="814" t="s">
        <v>329</v>
      </c>
      <c r="I390" s="814" t="s">
        <v>2305</v>
      </c>
      <c r="J390" s="814" t="s">
        <v>2306</v>
      </c>
      <c r="K390" s="814" t="s">
        <v>1402</v>
      </c>
      <c r="L390" s="817">
        <v>31.09</v>
      </c>
      <c r="M390" s="817">
        <v>31.09</v>
      </c>
      <c r="N390" s="814">
        <v>1</v>
      </c>
      <c r="O390" s="818">
        <v>0.5</v>
      </c>
      <c r="P390" s="817">
        <v>31.09</v>
      </c>
      <c r="Q390" s="819">
        <v>1</v>
      </c>
      <c r="R390" s="814">
        <v>1</v>
      </c>
      <c r="S390" s="819">
        <v>1</v>
      </c>
      <c r="T390" s="818">
        <v>0.5</v>
      </c>
      <c r="U390" s="820">
        <v>1</v>
      </c>
    </row>
    <row r="391" spans="1:21" ht="14.45" customHeight="1" x14ac:dyDescent="0.2">
      <c r="A391" s="813">
        <v>26</v>
      </c>
      <c r="B391" s="814" t="s">
        <v>1600</v>
      </c>
      <c r="C391" s="814" t="s">
        <v>1606</v>
      </c>
      <c r="D391" s="815" t="s">
        <v>2851</v>
      </c>
      <c r="E391" s="816" t="s">
        <v>1620</v>
      </c>
      <c r="F391" s="814" t="s">
        <v>1601</v>
      </c>
      <c r="G391" s="814" t="s">
        <v>2114</v>
      </c>
      <c r="H391" s="814" t="s">
        <v>599</v>
      </c>
      <c r="I391" s="814" t="s">
        <v>1381</v>
      </c>
      <c r="J391" s="814" t="s">
        <v>1382</v>
      </c>
      <c r="K391" s="814" t="s">
        <v>1383</v>
      </c>
      <c r="L391" s="817">
        <v>93.27</v>
      </c>
      <c r="M391" s="817">
        <v>93.27</v>
      </c>
      <c r="N391" s="814">
        <v>1</v>
      </c>
      <c r="O391" s="818">
        <v>0.5</v>
      </c>
      <c r="P391" s="817">
        <v>93.27</v>
      </c>
      <c r="Q391" s="819">
        <v>1</v>
      </c>
      <c r="R391" s="814">
        <v>1</v>
      </c>
      <c r="S391" s="819">
        <v>1</v>
      </c>
      <c r="T391" s="818">
        <v>0.5</v>
      </c>
      <c r="U391" s="820">
        <v>1</v>
      </c>
    </row>
    <row r="392" spans="1:21" ht="14.45" customHeight="1" x14ac:dyDescent="0.2">
      <c r="A392" s="813">
        <v>26</v>
      </c>
      <c r="B392" s="814" t="s">
        <v>1600</v>
      </c>
      <c r="C392" s="814" t="s">
        <v>1606</v>
      </c>
      <c r="D392" s="815" t="s">
        <v>2851</v>
      </c>
      <c r="E392" s="816" t="s">
        <v>1620</v>
      </c>
      <c r="F392" s="814" t="s">
        <v>1601</v>
      </c>
      <c r="G392" s="814" t="s">
        <v>2114</v>
      </c>
      <c r="H392" s="814" t="s">
        <v>599</v>
      </c>
      <c r="I392" s="814" t="s">
        <v>2115</v>
      </c>
      <c r="J392" s="814" t="s">
        <v>1382</v>
      </c>
      <c r="K392" s="814" t="s">
        <v>1402</v>
      </c>
      <c r="L392" s="817">
        <v>31.09</v>
      </c>
      <c r="M392" s="817">
        <v>31.09</v>
      </c>
      <c r="N392" s="814">
        <v>1</v>
      </c>
      <c r="O392" s="818">
        <v>1</v>
      </c>
      <c r="P392" s="817"/>
      <c r="Q392" s="819">
        <v>0</v>
      </c>
      <c r="R392" s="814"/>
      <c r="S392" s="819">
        <v>0</v>
      </c>
      <c r="T392" s="818"/>
      <c r="U392" s="820">
        <v>0</v>
      </c>
    </row>
    <row r="393" spans="1:21" ht="14.45" customHeight="1" x14ac:dyDescent="0.2">
      <c r="A393" s="813">
        <v>26</v>
      </c>
      <c r="B393" s="814" t="s">
        <v>1600</v>
      </c>
      <c r="C393" s="814" t="s">
        <v>1606</v>
      </c>
      <c r="D393" s="815" t="s">
        <v>2851</v>
      </c>
      <c r="E393" s="816" t="s">
        <v>1620</v>
      </c>
      <c r="F393" s="814" t="s">
        <v>1601</v>
      </c>
      <c r="G393" s="814" t="s">
        <v>1935</v>
      </c>
      <c r="H393" s="814" t="s">
        <v>329</v>
      </c>
      <c r="I393" s="814" t="s">
        <v>1936</v>
      </c>
      <c r="J393" s="814" t="s">
        <v>1435</v>
      </c>
      <c r="K393" s="814" t="s">
        <v>1937</v>
      </c>
      <c r="L393" s="817">
        <v>430.05</v>
      </c>
      <c r="M393" s="817">
        <v>430.05</v>
      </c>
      <c r="N393" s="814">
        <v>1</v>
      </c>
      <c r="O393" s="818">
        <v>0.5</v>
      </c>
      <c r="P393" s="817">
        <v>430.05</v>
      </c>
      <c r="Q393" s="819">
        <v>1</v>
      </c>
      <c r="R393" s="814">
        <v>1</v>
      </c>
      <c r="S393" s="819">
        <v>1</v>
      </c>
      <c r="T393" s="818">
        <v>0.5</v>
      </c>
      <c r="U393" s="820">
        <v>1</v>
      </c>
    </row>
    <row r="394" spans="1:21" ht="14.45" customHeight="1" x14ac:dyDescent="0.2">
      <c r="A394" s="813">
        <v>26</v>
      </c>
      <c r="B394" s="814" t="s">
        <v>1600</v>
      </c>
      <c r="C394" s="814" t="s">
        <v>1606</v>
      </c>
      <c r="D394" s="815" t="s">
        <v>2851</v>
      </c>
      <c r="E394" s="816" t="s">
        <v>1620</v>
      </c>
      <c r="F394" s="814" t="s">
        <v>1601</v>
      </c>
      <c r="G394" s="814" t="s">
        <v>1935</v>
      </c>
      <c r="H394" s="814" t="s">
        <v>329</v>
      </c>
      <c r="I394" s="814" t="s">
        <v>1936</v>
      </c>
      <c r="J394" s="814" t="s">
        <v>1435</v>
      </c>
      <c r="K394" s="814" t="s">
        <v>1937</v>
      </c>
      <c r="L394" s="817">
        <v>254.49</v>
      </c>
      <c r="M394" s="817">
        <v>254.49</v>
      </c>
      <c r="N394" s="814">
        <v>1</v>
      </c>
      <c r="O394" s="818">
        <v>1</v>
      </c>
      <c r="P394" s="817"/>
      <c r="Q394" s="819">
        <v>0</v>
      </c>
      <c r="R394" s="814"/>
      <c r="S394" s="819">
        <v>0</v>
      </c>
      <c r="T394" s="818"/>
      <c r="U394" s="820">
        <v>0</v>
      </c>
    </row>
    <row r="395" spans="1:21" ht="14.45" customHeight="1" x14ac:dyDescent="0.2">
      <c r="A395" s="813">
        <v>26</v>
      </c>
      <c r="B395" s="814" t="s">
        <v>1600</v>
      </c>
      <c r="C395" s="814" t="s">
        <v>1606</v>
      </c>
      <c r="D395" s="815" t="s">
        <v>2851</v>
      </c>
      <c r="E395" s="816" t="s">
        <v>1620</v>
      </c>
      <c r="F395" s="814" t="s">
        <v>1601</v>
      </c>
      <c r="G395" s="814" t="s">
        <v>1935</v>
      </c>
      <c r="H395" s="814" t="s">
        <v>329</v>
      </c>
      <c r="I395" s="814" t="s">
        <v>2307</v>
      </c>
      <c r="J395" s="814" t="s">
        <v>2308</v>
      </c>
      <c r="K395" s="814" t="s">
        <v>2309</v>
      </c>
      <c r="L395" s="817">
        <v>165.41</v>
      </c>
      <c r="M395" s="817">
        <v>165.41</v>
      </c>
      <c r="N395" s="814">
        <v>1</v>
      </c>
      <c r="O395" s="818">
        <v>1</v>
      </c>
      <c r="P395" s="817"/>
      <c r="Q395" s="819">
        <v>0</v>
      </c>
      <c r="R395" s="814"/>
      <c r="S395" s="819">
        <v>0</v>
      </c>
      <c r="T395" s="818"/>
      <c r="U395" s="820">
        <v>0</v>
      </c>
    </row>
    <row r="396" spans="1:21" ht="14.45" customHeight="1" x14ac:dyDescent="0.2">
      <c r="A396" s="813">
        <v>26</v>
      </c>
      <c r="B396" s="814" t="s">
        <v>1600</v>
      </c>
      <c r="C396" s="814" t="s">
        <v>1606</v>
      </c>
      <c r="D396" s="815" t="s">
        <v>2851</v>
      </c>
      <c r="E396" s="816" t="s">
        <v>1620</v>
      </c>
      <c r="F396" s="814" t="s">
        <v>1601</v>
      </c>
      <c r="G396" s="814" t="s">
        <v>1935</v>
      </c>
      <c r="H396" s="814" t="s">
        <v>599</v>
      </c>
      <c r="I396" s="814" t="s">
        <v>2310</v>
      </c>
      <c r="J396" s="814" t="s">
        <v>1435</v>
      </c>
      <c r="K396" s="814" t="s">
        <v>2311</v>
      </c>
      <c r="L396" s="817">
        <v>82.7</v>
      </c>
      <c r="M396" s="817">
        <v>165.4</v>
      </c>
      <c r="N396" s="814">
        <v>2</v>
      </c>
      <c r="O396" s="818">
        <v>1</v>
      </c>
      <c r="P396" s="817">
        <v>165.4</v>
      </c>
      <c r="Q396" s="819">
        <v>1</v>
      </c>
      <c r="R396" s="814">
        <v>2</v>
      </c>
      <c r="S396" s="819">
        <v>1</v>
      </c>
      <c r="T396" s="818">
        <v>1</v>
      </c>
      <c r="U396" s="820">
        <v>1</v>
      </c>
    </row>
    <row r="397" spans="1:21" ht="14.45" customHeight="1" x14ac:dyDescent="0.2">
      <c r="A397" s="813">
        <v>26</v>
      </c>
      <c r="B397" s="814" t="s">
        <v>1600</v>
      </c>
      <c r="C397" s="814" t="s">
        <v>1606</v>
      </c>
      <c r="D397" s="815" t="s">
        <v>2851</v>
      </c>
      <c r="E397" s="816" t="s">
        <v>1620</v>
      </c>
      <c r="F397" s="814" t="s">
        <v>1601</v>
      </c>
      <c r="G397" s="814" t="s">
        <v>1935</v>
      </c>
      <c r="H397" s="814" t="s">
        <v>599</v>
      </c>
      <c r="I397" s="814" t="s">
        <v>1434</v>
      </c>
      <c r="J397" s="814" t="s">
        <v>1435</v>
      </c>
      <c r="K397" s="814" t="s">
        <v>1436</v>
      </c>
      <c r="L397" s="817">
        <v>165.41</v>
      </c>
      <c r="M397" s="817">
        <v>496.23</v>
      </c>
      <c r="N397" s="814">
        <v>3</v>
      </c>
      <c r="O397" s="818">
        <v>2.5</v>
      </c>
      <c r="P397" s="817">
        <v>330.82</v>
      </c>
      <c r="Q397" s="819">
        <v>0.66666666666666663</v>
      </c>
      <c r="R397" s="814">
        <v>2</v>
      </c>
      <c r="S397" s="819">
        <v>0.66666666666666663</v>
      </c>
      <c r="T397" s="818">
        <v>2</v>
      </c>
      <c r="U397" s="820">
        <v>0.8</v>
      </c>
    </row>
    <row r="398" spans="1:21" ht="14.45" customHeight="1" x14ac:dyDescent="0.2">
      <c r="A398" s="813">
        <v>26</v>
      </c>
      <c r="B398" s="814" t="s">
        <v>1600</v>
      </c>
      <c r="C398" s="814" t="s">
        <v>1606</v>
      </c>
      <c r="D398" s="815" t="s">
        <v>2851</v>
      </c>
      <c r="E398" s="816" t="s">
        <v>1620</v>
      </c>
      <c r="F398" s="814" t="s">
        <v>1601</v>
      </c>
      <c r="G398" s="814" t="s">
        <v>1935</v>
      </c>
      <c r="H398" s="814" t="s">
        <v>329</v>
      </c>
      <c r="I398" s="814" t="s">
        <v>2312</v>
      </c>
      <c r="J398" s="814" t="s">
        <v>1432</v>
      </c>
      <c r="K398" s="814" t="s">
        <v>2313</v>
      </c>
      <c r="L398" s="817">
        <v>282.76</v>
      </c>
      <c r="M398" s="817">
        <v>282.76</v>
      </c>
      <c r="N398" s="814">
        <v>1</v>
      </c>
      <c r="O398" s="818">
        <v>1</v>
      </c>
      <c r="P398" s="817">
        <v>282.76</v>
      </c>
      <c r="Q398" s="819">
        <v>1</v>
      </c>
      <c r="R398" s="814">
        <v>1</v>
      </c>
      <c r="S398" s="819">
        <v>1</v>
      </c>
      <c r="T398" s="818">
        <v>1</v>
      </c>
      <c r="U398" s="820">
        <v>1</v>
      </c>
    </row>
    <row r="399" spans="1:21" ht="14.45" customHeight="1" x14ac:dyDescent="0.2">
      <c r="A399" s="813">
        <v>26</v>
      </c>
      <c r="B399" s="814" t="s">
        <v>1600</v>
      </c>
      <c r="C399" s="814" t="s">
        <v>1606</v>
      </c>
      <c r="D399" s="815" t="s">
        <v>2851</v>
      </c>
      <c r="E399" s="816" t="s">
        <v>1620</v>
      </c>
      <c r="F399" s="814" t="s">
        <v>1601</v>
      </c>
      <c r="G399" s="814" t="s">
        <v>1935</v>
      </c>
      <c r="H399" s="814" t="s">
        <v>599</v>
      </c>
      <c r="I399" s="814" t="s">
        <v>1938</v>
      </c>
      <c r="J399" s="814" t="s">
        <v>1435</v>
      </c>
      <c r="K399" s="814" t="s">
        <v>1939</v>
      </c>
      <c r="L399" s="817">
        <v>55.14</v>
      </c>
      <c r="M399" s="817">
        <v>55.14</v>
      </c>
      <c r="N399" s="814">
        <v>1</v>
      </c>
      <c r="O399" s="818">
        <v>0.5</v>
      </c>
      <c r="P399" s="817"/>
      <c r="Q399" s="819">
        <v>0</v>
      </c>
      <c r="R399" s="814"/>
      <c r="S399" s="819">
        <v>0</v>
      </c>
      <c r="T399" s="818"/>
      <c r="U399" s="820">
        <v>0</v>
      </c>
    </row>
    <row r="400" spans="1:21" ht="14.45" customHeight="1" x14ac:dyDescent="0.2">
      <c r="A400" s="813">
        <v>26</v>
      </c>
      <c r="B400" s="814" t="s">
        <v>1600</v>
      </c>
      <c r="C400" s="814" t="s">
        <v>1606</v>
      </c>
      <c r="D400" s="815" t="s">
        <v>2851</v>
      </c>
      <c r="E400" s="816" t="s">
        <v>1620</v>
      </c>
      <c r="F400" s="814" t="s">
        <v>1601</v>
      </c>
      <c r="G400" s="814" t="s">
        <v>1935</v>
      </c>
      <c r="H400" s="814" t="s">
        <v>329</v>
      </c>
      <c r="I400" s="814" t="s">
        <v>2314</v>
      </c>
      <c r="J400" s="814" t="s">
        <v>2204</v>
      </c>
      <c r="K400" s="814" t="s">
        <v>2309</v>
      </c>
      <c r="L400" s="817">
        <v>165.41</v>
      </c>
      <c r="M400" s="817">
        <v>330.82</v>
      </c>
      <c r="N400" s="814">
        <v>2</v>
      </c>
      <c r="O400" s="818">
        <v>1</v>
      </c>
      <c r="P400" s="817">
        <v>165.41</v>
      </c>
      <c r="Q400" s="819">
        <v>0.5</v>
      </c>
      <c r="R400" s="814">
        <v>1</v>
      </c>
      <c r="S400" s="819">
        <v>0.5</v>
      </c>
      <c r="T400" s="818">
        <v>0.5</v>
      </c>
      <c r="U400" s="820">
        <v>0.5</v>
      </c>
    </row>
    <row r="401" spans="1:21" ht="14.45" customHeight="1" x14ac:dyDescent="0.2">
      <c r="A401" s="813">
        <v>26</v>
      </c>
      <c r="B401" s="814" t="s">
        <v>1600</v>
      </c>
      <c r="C401" s="814" t="s">
        <v>1606</v>
      </c>
      <c r="D401" s="815" t="s">
        <v>2851</v>
      </c>
      <c r="E401" s="816" t="s">
        <v>1620</v>
      </c>
      <c r="F401" s="814" t="s">
        <v>1601</v>
      </c>
      <c r="G401" s="814" t="s">
        <v>1935</v>
      </c>
      <c r="H401" s="814" t="s">
        <v>329</v>
      </c>
      <c r="I401" s="814" t="s">
        <v>2207</v>
      </c>
      <c r="J401" s="814" t="s">
        <v>2204</v>
      </c>
      <c r="K401" s="814" t="s">
        <v>1679</v>
      </c>
      <c r="L401" s="817">
        <v>93.18</v>
      </c>
      <c r="M401" s="817">
        <v>93.18</v>
      </c>
      <c r="N401" s="814">
        <v>1</v>
      </c>
      <c r="O401" s="818">
        <v>1</v>
      </c>
      <c r="P401" s="817"/>
      <c r="Q401" s="819">
        <v>0</v>
      </c>
      <c r="R401" s="814"/>
      <c r="S401" s="819">
        <v>0</v>
      </c>
      <c r="T401" s="818"/>
      <c r="U401" s="820">
        <v>0</v>
      </c>
    </row>
    <row r="402" spans="1:21" ht="14.45" customHeight="1" x14ac:dyDescent="0.2">
      <c r="A402" s="813">
        <v>26</v>
      </c>
      <c r="B402" s="814" t="s">
        <v>1600</v>
      </c>
      <c r="C402" s="814" t="s">
        <v>1606</v>
      </c>
      <c r="D402" s="815" t="s">
        <v>2851</v>
      </c>
      <c r="E402" s="816" t="s">
        <v>1620</v>
      </c>
      <c r="F402" s="814" t="s">
        <v>1601</v>
      </c>
      <c r="G402" s="814" t="s">
        <v>1666</v>
      </c>
      <c r="H402" s="814" t="s">
        <v>599</v>
      </c>
      <c r="I402" s="814" t="s">
        <v>1580</v>
      </c>
      <c r="J402" s="814" t="s">
        <v>1578</v>
      </c>
      <c r="K402" s="814" t="s">
        <v>669</v>
      </c>
      <c r="L402" s="817">
        <v>129.75</v>
      </c>
      <c r="M402" s="817">
        <v>129.75</v>
      </c>
      <c r="N402" s="814">
        <v>1</v>
      </c>
      <c r="O402" s="818">
        <v>0.5</v>
      </c>
      <c r="P402" s="817"/>
      <c r="Q402" s="819">
        <v>0</v>
      </c>
      <c r="R402" s="814"/>
      <c r="S402" s="819">
        <v>0</v>
      </c>
      <c r="T402" s="818"/>
      <c r="U402" s="820">
        <v>0</v>
      </c>
    </row>
    <row r="403" spans="1:21" ht="14.45" customHeight="1" x14ac:dyDescent="0.2">
      <c r="A403" s="813">
        <v>26</v>
      </c>
      <c r="B403" s="814" t="s">
        <v>1600</v>
      </c>
      <c r="C403" s="814" t="s">
        <v>1606</v>
      </c>
      <c r="D403" s="815" t="s">
        <v>2851</v>
      </c>
      <c r="E403" s="816" t="s">
        <v>1620</v>
      </c>
      <c r="F403" s="814" t="s">
        <v>1601</v>
      </c>
      <c r="G403" s="814" t="s">
        <v>2315</v>
      </c>
      <c r="H403" s="814" t="s">
        <v>329</v>
      </c>
      <c r="I403" s="814" t="s">
        <v>1374</v>
      </c>
      <c r="J403" s="814" t="s">
        <v>1372</v>
      </c>
      <c r="K403" s="814" t="s">
        <v>1375</v>
      </c>
      <c r="L403" s="817">
        <v>229.38</v>
      </c>
      <c r="M403" s="817">
        <v>229.38</v>
      </c>
      <c r="N403" s="814">
        <v>1</v>
      </c>
      <c r="O403" s="818">
        <v>0.5</v>
      </c>
      <c r="P403" s="817"/>
      <c r="Q403" s="819">
        <v>0</v>
      </c>
      <c r="R403" s="814"/>
      <c r="S403" s="819">
        <v>0</v>
      </c>
      <c r="T403" s="818"/>
      <c r="U403" s="820">
        <v>0</v>
      </c>
    </row>
    <row r="404" spans="1:21" ht="14.45" customHeight="1" x14ac:dyDescent="0.2">
      <c r="A404" s="813">
        <v>26</v>
      </c>
      <c r="B404" s="814" t="s">
        <v>1600</v>
      </c>
      <c r="C404" s="814" t="s">
        <v>1606</v>
      </c>
      <c r="D404" s="815" t="s">
        <v>2851</v>
      </c>
      <c r="E404" s="816" t="s">
        <v>1620</v>
      </c>
      <c r="F404" s="814" t="s">
        <v>1601</v>
      </c>
      <c r="G404" s="814" t="s">
        <v>2316</v>
      </c>
      <c r="H404" s="814" t="s">
        <v>329</v>
      </c>
      <c r="I404" s="814" t="s">
        <v>2317</v>
      </c>
      <c r="J404" s="814" t="s">
        <v>2318</v>
      </c>
      <c r="K404" s="814" t="s">
        <v>2319</v>
      </c>
      <c r="L404" s="817">
        <v>97.96</v>
      </c>
      <c r="M404" s="817">
        <v>97.96</v>
      </c>
      <c r="N404" s="814">
        <v>1</v>
      </c>
      <c r="O404" s="818">
        <v>1</v>
      </c>
      <c r="P404" s="817">
        <v>97.96</v>
      </c>
      <c r="Q404" s="819">
        <v>1</v>
      </c>
      <c r="R404" s="814">
        <v>1</v>
      </c>
      <c r="S404" s="819">
        <v>1</v>
      </c>
      <c r="T404" s="818">
        <v>1</v>
      </c>
      <c r="U404" s="820">
        <v>1</v>
      </c>
    </row>
    <row r="405" spans="1:21" ht="14.45" customHeight="1" x14ac:dyDescent="0.2">
      <c r="A405" s="813">
        <v>26</v>
      </c>
      <c r="B405" s="814" t="s">
        <v>1600</v>
      </c>
      <c r="C405" s="814" t="s">
        <v>1606</v>
      </c>
      <c r="D405" s="815" t="s">
        <v>2851</v>
      </c>
      <c r="E405" s="816" t="s">
        <v>1620</v>
      </c>
      <c r="F405" s="814" t="s">
        <v>1601</v>
      </c>
      <c r="G405" s="814" t="s">
        <v>2127</v>
      </c>
      <c r="H405" s="814" t="s">
        <v>329</v>
      </c>
      <c r="I405" s="814" t="s">
        <v>2320</v>
      </c>
      <c r="J405" s="814" t="s">
        <v>2321</v>
      </c>
      <c r="K405" s="814" t="s">
        <v>2322</v>
      </c>
      <c r="L405" s="817">
        <v>16.38</v>
      </c>
      <c r="M405" s="817">
        <v>16.38</v>
      </c>
      <c r="N405" s="814">
        <v>1</v>
      </c>
      <c r="O405" s="818">
        <v>0.5</v>
      </c>
      <c r="P405" s="817">
        <v>16.38</v>
      </c>
      <c r="Q405" s="819">
        <v>1</v>
      </c>
      <c r="R405" s="814">
        <v>1</v>
      </c>
      <c r="S405" s="819">
        <v>1</v>
      </c>
      <c r="T405" s="818">
        <v>0.5</v>
      </c>
      <c r="U405" s="820">
        <v>1</v>
      </c>
    </row>
    <row r="406" spans="1:21" ht="14.45" customHeight="1" x14ac:dyDescent="0.2">
      <c r="A406" s="813">
        <v>26</v>
      </c>
      <c r="B406" s="814" t="s">
        <v>1600</v>
      </c>
      <c r="C406" s="814" t="s">
        <v>1606</v>
      </c>
      <c r="D406" s="815" t="s">
        <v>2851</v>
      </c>
      <c r="E406" s="816" t="s">
        <v>1620</v>
      </c>
      <c r="F406" s="814" t="s">
        <v>1601</v>
      </c>
      <c r="G406" s="814" t="s">
        <v>2127</v>
      </c>
      <c r="H406" s="814" t="s">
        <v>599</v>
      </c>
      <c r="I406" s="814" t="s">
        <v>1379</v>
      </c>
      <c r="J406" s="814" t="s">
        <v>1378</v>
      </c>
      <c r="K406" s="814" t="s">
        <v>676</v>
      </c>
      <c r="L406" s="817">
        <v>35.11</v>
      </c>
      <c r="M406" s="817">
        <v>35.11</v>
      </c>
      <c r="N406" s="814">
        <v>1</v>
      </c>
      <c r="O406" s="818">
        <v>1</v>
      </c>
      <c r="P406" s="817"/>
      <c r="Q406" s="819">
        <v>0</v>
      </c>
      <c r="R406" s="814"/>
      <c r="S406" s="819">
        <v>0</v>
      </c>
      <c r="T406" s="818"/>
      <c r="U406" s="820">
        <v>0</v>
      </c>
    </row>
    <row r="407" spans="1:21" ht="14.45" customHeight="1" x14ac:dyDescent="0.2">
      <c r="A407" s="813">
        <v>26</v>
      </c>
      <c r="B407" s="814" t="s">
        <v>1600</v>
      </c>
      <c r="C407" s="814" t="s">
        <v>1606</v>
      </c>
      <c r="D407" s="815" t="s">
        <v>2851</v>
      </c>
      <c r="E407" s="816" t="s">
        <v>1620</v>
      </c>
      <c r="F407" s="814" t="s">
        <v>1601</v>
      </c>
      <c r="G407" s="814" t="s">
        <v>1946</v>
      </c>
      <c r="H407" s="814" t="s">
        <v>329</v>
      </c>
      <c r="I407" s="814" t="s">
        <v>1947</v>
      </c>
      <c r="J407" s="814" t="s">
        <v>1948</v>
      </c>
      <c r="K407" s="814" t="s">
        <v>930</v>
      </c>
      <c r="L407" s="817">
        <v>0</v>
      </c>
      <c r="M407" s="817">
        <v>0</v>
      </c>
      <c r="N407" s="814">
        <v>3</v>
      </c>
      <c r="O407" s="818">
        <v>1.5</v>
      </c>
      <c r="P407" s="817">
        <v>0</v>
      </c>
      <c r="Q407" s="819"/>
      <c r="R407" s="814">
        <v>3</v>
      </c>
      <c r="S407" s="819">
        <v>1</v>
      </c>
      <c r="T407" s="818">
        <v>1.5</v>
      </c>
      <c r="U407" s="820">
        <v>1</v>
      </c>
    </row>
    <row r="408" spans="1:21" ht="14.45" customHeight="1" x14ac:dyDescent="0.2">
      <c r="A408" s="813">
        <v>26</v>
      </c>
      <c r="B408" s="814" t="s">
        <v>1600</v>
      </c>
      <c r="C408" s="814" t="s">
        <v>1606</v>
      </c>
      <c r="D408" s="815" t="s">
        <v>2851</v>
      </c>
      <c r="E408" s="816" t="s">
        <v>1620</v>
      </c>
      <c r="F408" s="814" t="s">
        <v>1601</v>
      </c>
      <c r="G408" s="814" t="s">
        <v>1673</v>
      </c>
      <c r="H408" s="814" t="s">
        <v>599</v>
      </c>
      <c r="I408" s="814" t="s">
        <v>1674</v>
      </c>
      <c r="J408" s="814" t="s">
        <v>1675</v>
      </c>
      <c r="K408" s="814" t="s">
        <v>1676</v>
      </c>
      <c r="L408" s="817">
        <v>176.32</v>
      </c>
      <c r="M408" s="817">
        <v>352.64</v>
      </c>
      <c r="N408" s="814">
        <v>2</v>
      </c>
      <c r="O408" s="818">
        <v>2</v>
      </c>
      <c r="P408" s="817">
        <v>352.64</v>
      </c>
      <c r="Q408" s="819">
        <v>1</v>
      </c>
      <c r="R408" s="814">
        <v>2</v>
      </c>
      <c r="S408" s="819">
        <v>1</v>
      </c>
      <c r="T408" s="818">
        <v>2</v>
      </c>
      <c r="U408" s="820">
        <v>1</v>
      </c>
    </row>
    <row r="409" spans="1:21" ht="14.45" customHeight="1" x14ac:dyDescent="0.2">
      <c r="A409" s="813">
        <v>26</v>
      </c>
      <c r="B409" s="814" t="s">
        <v>1600</v>
      </c>
      <c r="C409" s="814" t="s">
        <v>1606</v>
      </c>
      <c r="D409" s="815" t="s">
        <v>2851</v>
      </c>
      <c r="E409" s="816" t="s">
        <v>1620</v>
      </c>
      <c r="F409" s="814" t="s">
        <v>1601</v>
      </c>
      <c r="G409" s="814" t="s">
        <v>2323</v>
      </c>
      <c r="H409" s="814" t="s">
        <v>329</v>
      </c>
      <c r="I409" s="814" t="s">
        <v>2324</v>
      </c>
      <c r="J409" s="814" t="s">
        <v>2325</v>
      </c>
      <c r="K409" s="814" t="s">
        <v>1475</v>
      </c>
      <c r="L409" s="817">
        <v>78.33</v>
      </c>
      <c r="M409" s="817">
        <v>78.33</v>
      </c>
      <c r="N409" s="814">
        <v>1</v>
      </c>
      <c r="O409" s="818">
        <v>1</v>
      </c>
      <c r="P409" s="817">
        <v>78.33</v>
      </c>
      <c r="Q409" s="819">
        <v>1</v>
      </c>
      <c r="R409" s="814">
        <v>1</v>
      </c>
      <c r="S409" s="819">
        <v>1</v>
      </c>
      <c r="T409" s="818">
        <v>1</v>
      </c>
      <c r="U409" s="820">
        <v>1</v>
      </c>
    </row>
    <row r="410" spans="1:21" ht="14.45" customHeight="1" x14ac:dyDescent="0.2">
      <c r="A410" s="813">
        <v>26</v>
      </c>
      <c r="B410" s="814" t="s">
        <v>1600</v>
      </c>
      <c r="C410" s="814" t="s">
        <v>1606</v>
      </c>
      <c r="D410" s="815" t="s">
        <v>2851</v>
      </c>
      <c r="E410" s="816" t="s">
        <v>1620</v>
      </c>
      <c r="F410" s="814" t="s">
        <v>1601</v>
      </c>
      <c r="G410" s="814" t="s">
        <v>1680</v>
      </c>
      <c r="H410" s="814" t="s">
        <v>599</v>
      </c>
      <c r="I410" s="814" t="s">
        <v>1681</v>
      </c>
      <c r="J410" s="814" t="s">
        <v>1587</v>
      </c>
      <c r="K410" s="814" t="s">
        <v>1682</v>
      </c>
      <c r="L410" s="817">
        <v>58.77</v>
      </c>
      <c r="M410" s="817">
        <v>58.77</v>
      </c>
      <c r="N410" s="814">
        <v>1</v>
      </c>
      <c r="O410" s="818">
        <v>1</v>
      </c>
      <c r="P410" s="817">
        <v>58.77</v>
      </c>
      <c r="Q410" s="819">
        <v>1</v>
      </c>
      <c r="R410" s="814">
        <v>1</v>
      </c>
      <c r="S410" s="819">
        <v>1</v>
      </c>
      <c r="T410" s="818">
        <v>1</v>
      </c>
      <c r="U410" s="820">
        <v>1</v>
      </c>
    </row>
    <row r="411" spans="1:21" ht="14.45" customHeight="1" x14ac:dyDescent="0.2">
      <c r="A411" s="813">
        <v>26</v>
      </c>
      <c r="B411" s="814" t="s">
        <v>1600</v>
      </c>
      <c r="C411" s="814" t="s">
        <v>1606</v>
      </c>
      <c r="D411" s="815" t="s">
        <v>2851</v>
      </c>
      <c r="E411" s="816" t="s">
        <v>1620</v>
      </c>
      <c r="F411" s="814" t="s">
        <v>1601</v>
      </c>
      <c r="G411" s="814" t="s">
        <v>1680</v>
      </c>
      <c r="H411" s="814" t="s">
        <v>599</v>
      </c>
      <c r="I411" s="814" t="s">
        <v>1586</v>
      </c>
      <c r="J411" s="814" t="s">
        <v>1587</v>
      </c>
      <c r="K411" s="814" t="s">
        <v>1588</v>
      </c>
      <c r="L411" s="817">
        <v>176.32</v>
      </c>
      <c r="M411" s="817">
        <v>1410.5599999999997</v>
      </c>
      <c r="N411" s="814">
        <v>8</v>
      </c>
      <c r="O411" s="818">
        <v>7</v>
      </c>
      <c r="P411" s="817">
        <v>1410.5599999999997</v>
      </c>
      <c r="Q411" s="819">
        <v>1</v>
      </c>
      <c r="R411" s="814">
        <v>8</v>
      </c>
      <c r="S411" s="819">
        <v>1</v>
      </c>
      <c r="T411" s="818">
        <v>7</v>
      </c>
      <c r="U411" s="820">
        <v>1</v>
      </c>
    </row>
    <row r="412" spans="1:21" ht="14.45" customHeight="1" x14ac:dyDescent="0.2">
      <c r="A412" s="813">
        <v>26</v>
      </c>
      <c r="B412" s="814" t="s">
        <v>1600</v>
      </c>
      <c r="C412" s="814" t="s">
        <v>1606</v>
      </c>
      <c r="D412" s="815" t="s">
        <v>2851</v>
      </c>
      <c r="E412" s="816" t="s">
        <v>1620</v>
      </c>
      <c r="F412" s="814" t="s">
        <v>1601</v>
      </c>
      <c r="G412" s="814" t="s">
        <v>2326</v>
      </c>
      <c r="H412" s="814" t="s">
        <v>329</v>
      </c>
      <c r="I412" s="814" t="s">
        <v>2327</v>
      </c>
      <c r="J412" s="814" t="s">
        <v>2328</v>
      </c>
      <c r="K412" s="814" t="s">
        <v>652</v>
      </c>
      <c r="L412" s="817">
        <v>52.78</v>
      </c>
      <c r="M412" s="817">
        <v>105.56</v>
      </c>
      <c r="N412" s="814">
        <v>2</v>
      </c>
      <c r="O412" s="818">
        <v>1</v>
      </c>
      <c r="P412" s="817"/>
      <c r="Q412" s="819">
        <v>0</v>
      </c>
      <c r="R412" s="814"/>
      <c r="S412" s="819">
        <v>0</v>
      </c>
      <c r="T412" s="818"/>
      <c r="U412" s="820">
        <v>0</v>
      </c>
    </row>
    <row r="413" spans="1:21" ht="14.45" customHeight="1" x14ac:dyDescent="0.2">
      <c r="A413" s="813">
        <v>26</v>
      </c>
      <c r="B413" s="814" t="s">
        <v>1600</v>
      </c>
      <c r="C413" s="814" t="s">
        <v>1606</v>
      </c>
      <c r="D413" s="815" t="s">
        <v>2851</v>
      </c>
      <c r="E413" s="816" t="s">
        <v>1620</v>
      </c>
      <c r="F413" s="814" t="s">
        <v>1601</v>
      </c>
      <c r="G413" s="814" t="s">
        <v>1691</v>
      </c>
      <c r="H413" s="814" t="s">
        <v>329</v>
      </c>
      <c r="I413" s="814" t="s">
        <v>1692</v>
      </c>
      <c r="J413" s="814" t="s">
        <v>1693</v>
      </c>
      <c r="K413" s="814" t="s">
        <v>1694</v>
      </c>
      <c r="L413" s="817">
        <v>52.87</v>
      </c>
      <c r="M413" s="817">
        <v>475.83</v>
      </c>
      <c r="N413" s="814">
        <v>9</v>
      </c>
      <c r="O413" s="818">
        <v>7</v>
      </c>
      <c r="P413" s="817">
        <v>370.09</v>
      </c>
      <c r="Q413" s="819">
        <v>0.77777777777777779</v>
      </c>
      <c r="R413" s="814">
        <v>7</v>
      </c>
      <c r="S413" s="819">
        <v>0.77777777777777779</v>
      </c>
      <c r="T413" s="818">
        <v>6</v>
      </c>
      <c r="U413" s="820">
        <v>0.8571428571428571</v>
      </c>
    </row>
    <row r="414" spans="1:21" ht="14.45" customHeight="1" x14ac:dyDescent="0.2">
      <c r="A414" s="813">
        <v>26</v>
      </c>
      <c r="B414" s="814" t="s">
        <v>1600</v>
      </c>
      <c r="C414" s="814" t="s">
        <v>1606</v>
      </c>
      <c r="D414" s="815" t="s">
        <v>2851</v>
      </c>
      <c r="E414" s="816" t="s">
        <v>1620</v>
      </c>
      <c r="F414" s="814" t="s">
        <v>1601</v>
      </c>
      <c r="G414" s="814" t="s">
        <v>1691</v>
      </c>
      <c r="H414" s="814" t="s">
        <v>329</v>
      </c>
      <c r="I414" s="814" t="s">
        <v>1959</v>
      </c>
      <c r="J414" s="814" t="s">
        <v>1693</v>
      </c>
      <c r="K414" s="814" t="s">
        <v>1694</v>
      </c>
      <c r="L414" s="817">
        <v>52.87</v>
      </c>
      <c r="M414" s="817">
        <v>52.87</v>
      </c>
      <c r="N414" s="814">
        <v>1</v>
      </c>
      <c r="O414" s="818">
        <v>0.5</v>
      </c>
      <c r="P414" s="817">
        <v>52.87</v>
      </c>
      <c r="Q414" s="819">
        <v>1</v>
      </c>
      <c r="R414" s="814">
        <v>1</v>
      </c>
      <c r="S414" s="819">
        <v>1</v>
      </c>
      <c r="T414" s="818">
        <v>0.5</v>
      </c>
      <c r="U414" s="820">
        <v>1</v>
      </c>
    </row>
    <row r="415" spans="1:21" ht="14.45" customHeight="1" x14ac:dyDescent="0.2">
      <c r="A415" s="813">
        <v>26</v>
      </c>
      <c r="B415" s="814" t="s">
        <v>1600</v>
      </c>
      <c r="C415" s="814" t="s">
        <v>1606</v>
      </c>
      <c r="D415" s="815" t="s">
        <v>2851</v>
      </c>
      <c r="E415" s="816" t="s">
        <v>1620</v>
      </c>
      <c r="F415" s="814" t="s">
        <v>1601</v>
      </c>
      <c r="G415" s="814" t="s">
        <v>1701</v>
      </c>
      <c r="H415" s="814" t="s">
        <v>329</v>
      </c>
      <c r="I415" s="814" t="s">
        <v>2329</v>
      </c>
      <c r="J415" s="814" t="s">
        <v>730</v>
      </c>
      <c r="K415" s="814" t="s">
        <v>2330</v>
      </c>
      <c r="L415" s="817">
        <v>273.33</v>
      </c>
      <c r="M415" s="817">
        <v>546.66</v>
      </c>
      <c r="N415" s="814">
        <v>2</v>
      </c>
      <c r="O415" s="818">
        <v>1</v>
      </c>
      <c r="P415" s="817">
        <v>546.66</v>
      </c>
      <c r="Q415" s="819">
        <v>1</v>
      </c>
      <c r="R415" s="814">
        <v>2</v>
      </c>
      <c r="S415" s="819">
        <v>1</v>
      </c>
      <c r="T415" s="818">
        <v>1</v>
      </c>
      <c r="U415" s="820">
        <v>1</v>
      </c>
    </row>
    <row r="416" spans="1:21" ht="14.45" customHeight="1" x14ac:dyDescent="0.2">
      <c r="A416" s="813">
        <v>26</v>
      </c>
      <c r="B416" s="814" t="s">
        <v>1600</v>
      </c>
      <c r="C416" s="814" t="s">
        <v>1606</v>
      </c>
      <c r="D416" s="815" t="s">
        <v>2851</v>
      </c>
      <c r="E416" s="816" t="s">
        <v>1620</v>
      </c>
      <c r="F416" s="814" t="s">
        <v>1601</v>
      </c>
      <c r="G416" s="814" t="s">
        <v>1701</v>
      </c>
      <c r="H416" s="814" t="s">
        <v>329</v>
      </c>
      <c r="I416" s="814" t="s">
        <v>2212</v>
      </c>
      <c r="J416" s="814" t="s">
        <v>730</v>
      </c>
      <c r="K416" s="814" t="s">
        <v>2213</v>
      </c>
      <c r="L416" s="817">
        <v>273.33</v>
      </c>
      <c r="M416" s="817">
        <v>546.66</v>
      </c>
      <c r="N416" s="814">
        <v>2</v>
      </c>
      <c r="O416" s="818">
        <v>1</v>
      </c>
      <c r="P416" s="817">
        <v>546.66</v>
      </c>
      <c r="Q416" s="819">
        <v>1</v>
      </c>
      <c r="R416" s="814">
        <v>2</v>
      </c>
      <c r="S416" s="819">
        <v>1</v>
      </c>
      <c r="T416" s="818">
        <v>1</v>
      </c>
      <c r="U416" s="820">
        <v>1</v>
      </c>
    </row>
    <row r="417" spans="1:21" ht="14.45" customHeight="1" x14ac:dyDescent="0.2">
      <c r="A417" s="813">
        <v>26</v>
      </c>
      <c r="B417" s="814" t="s">
        <v>1600</v>
      </c>
      <c r="C417" s="814" t="s">
        <v>1606</v>
      </c>
      <c r="D417" s="815" t="s">
        <v>2851</v>
      </c>
      <c r="E417" s="816" t="s">
        <v>1620</v>
      </c>
      <c r="F417" s="814" t="s">
        <v>1601</v>
      </c>
      <c r="G417" s="814" t="s">
        <v>1704</v>
      </c>
      <c r="H417" s="814" t="s">
        <v>329</v>
      </c>
      <c r="I417" s="814" t="s">
        <v>1705</v>
      </c>
      <c r="J417" s="814" t="s">
        <v>1706</v>
      </c>
      <c r="K417" s="814" t="s">
        <v>1707</v>
      </c>
      <c r="L417" s="817">
        <v>29.13</v>
      </c>
      <c r="M417" s="817">
        <v>58.26</v>
      </c>
      <c r="N417" s="814">
        <v>2</v>
      </c>
      <c r="O417" s="818">
        <v>1</v>
      </c>
      <c r="P417" s="817">
        <v>58.26</v>
      </c>
      <c r="Q417" s="819">
        <v>1</v>
      </c>
      <c r="R417" s="814">
        <v>2</v>
      </c>
      <c r="S417" s="819">
        <v>1</v>
      </c>
      <c r="T417" s="818">
        <v>1</v>
      </c>
      <c r="U417" s="820">
        <v>1</v>
      </c>
    </row>
    <row r="418" spans="1:21" ht="14.45" customHeight="1" x14ac:dyDescent="0.2">
      <c r="A418" s="813">
        <v>26</v>
      </c>
      <c r="B418" s="814" t="s">
        <v>1600</v>
      </c>
      <c r="C418" s="814" t="s">
        <v>1606</v>
      </c>
      <c r="D418" s="815" t="s">
        <v>2851</v>
      </c>
      <c r="E418" s="816" t="s">
        <v>1620</v>
      </c>
      <c r="F418" s="814" t="s">
        <v>1601</v>
      </c>
      <c r="G418" s="814" t="s">
        <v>2331</v>
      </c>
      <c r="H418" s="814" t="s">
        <v>329</v>
      </c>
      <c r="I418" s="814" t="s">
        <v>2332</v>
      </c>
      <c r="J418" s="814" t="s">
        <v>2333</v>
      </c>
      <c r="K418" s="814" t="s">
        <v>2334</v>
      </c>
      <c r="L418" s="817">
        <v>0</v>
      </c>
      <c r="M418" s="817">
        <v>0</v>
      </c>
      <c r="N418" s="814">
        <v>4</v>
      </c>
      <c r="O418" s="818">
        <v>4</v>
      </c>
      <c r="P418" s="817">
        <v>0</v>
      </c>
      <c r="Q418" s="819"/>
      <c r="R418" s="814">
        <v>4</v>
      </c>
      <c r="S418" s="819">
        <v>1</v>
      </c>
      <c r="T418" s="818">
        <v>4</v>
      </c>
      <c r="U418" s="820">
        <v>1</v>
      </c>
    </row>
    <row r="419" spans="1:21" ht="14.45" customHeight="1" x14ac:dyDescent="0.2">
      <c r="A419" s="813">
        <v>26</v>
      </c>
      <c r="B419" s="814" t="s">
        <v>1600</v>
      </c>
      <c r="C419" s="814" t="s">
        <v>1606</v>
      </c>
      <c r="D419" s="815" t="s">
        <v>2851</v>
      </c>
      <c r="E419" s="816" t="s">
        <v>1620</v>
      </c>
      <c r="F419" s="814" t="s">
        <v>1601</v>
      </c>
      <c r="G419" s="814" t="s">
        <v>1708</v>
      </c>
      <c r="H419" s="814" t="s">
        <v>329</v>
      </c>
      <c r="I419" s="814" t="s">
        <v>2335</v>
      </c>
      <c r="J419" s="814" t="s">
        <v>1565</v>
      </c>
      <c r="K419" s="814" t="s">
        <v>2336</v>
      </c>
      <c r="L419" s="817">
        <v>123.2</v>
      </c>
      <c r="M419" s="817">
        <v>123.2</v>
      </c>
      <c r="N419" s="814">
        <v>1</v>
      </c>
      <c r="O419" s="818">
        <v>0.5</v>
      </c>
      <c r="P419" s="817"/>
      <c r="Q419" s="819">
        <v>0</v>
      </c>
      <c r="R419" s="814"/>
      <c r="S419" s="819">
        <v>0</v>
      </c>
      <c r="T419" s="818"/>
      <c r="U419" s="820">
        <v>0</v>
      </c>
    </row>
    <row r="420" spans="1:21" ht="14.45" customHeight="1" x14ac:dyDescent="0.2">
      <c r="A420" s="813">
        <v>26</v>
      </c>
      <c r="B420" s="814" t="s">
        <v>1600</v>
      </c>
      <c r="C420" s="814" t="s">
        <v>1606</v>
      </c>
      <c r="D420" s="815" t="s">
        <v>2851</v>
      </c>
      <c r="E420" s="816" t="s">
        <v>1620</v>
      </c>
      <c r="F420" s="814" t="s">
        <v>1601</v>
      </c>
      <c r="G420" s="814" t="s">
        <v>1708</v>
      </c>
      <c r="H420" s="814" t="s">
        <v>329</v>
      </c>
      <c r="I420" s="814" t="s">
        <v>1564</v>
      </c>
      <c r="J420" s="814" t="s">
        <v>1565</v>
      </c>
      <c r="K420" s="814" t="s">
        <v>1566</v>
      </c>
      <c r="L420" s="817">
        <v>431.18</v>
      </c>
      <c r="M420" s="817">
        <v>862.36</v>
      </c>
      <c r="N420" s="814">
        <v>2</v>
      </c>
      <c r="O420" s="818">
        <v>1.5</v>
      </c>
      <c r="P420" s="817">
        <v>862.36</v>
      </c>
      <c r="Q420" s="819">
        <v>1</v>
      </c>
      <c r="R420" s="814">
        <v>2</v>
      </c>
      <c r="S420" s="819">
        <v>1</v>
      </c>
      <c r="T420" s="818">
        <v>1.5</v>
      </c>
      <c r="U420" s="820">
        <v>1</v>
      </c>
    </row>
    <row r="421" spans="1:21" ht="14.45" customHeight="1" x14ac:dyDescent="0.2">
      <c r="A421" s="813">
        <v>26</v>
      </c>
      <c r="B421" s="814" t="s">
        <v>1600</v>
      </c>
      <c r="C421" s="814" t="s">
        <v>1606</v>
      </c>
      <c r="D421" s="815" t="s">
        <v>2851</v>
      </c>
      <c r="E421" s="816" t="s">
        <v>1620</v>
      </c>
      <c r="F421" s="814" t="s">
        <v>1601</v>
      </c>
      <c r="G421" s="814" t="s">
        <v>2337</v>
      </c>
      <c r="H421" s="814" t="s">
        <v>329</v>
      </c>
      <c r="I421" s="814" t="s">
        <v>2338</v>
      </c>
      <c r="J421" s="814" t="s">
        <v>2339</v>
      </c>
      <c r="K421" s="814" t="s">
        <v>2340</v>
      </c>
      <c r="L421" s="817">
        <v>644.83000000000004</v>
      </c>
      <c r="M421" s="817">
        <v>1289.6600000000001</v>
      </c>
      <c r="N421" s="814">
        <v>2</v>
      </c>
      <c r="O421" s="818">
        <v>0.5</v>
      </c>
      <c r="P421" s="817">
        <v>1289.6600000000001</v>
      </c>
      <c r="Q421" s="819">
        <v>1</v>
      </c>
      <c r="R421" s="814">
        <v>2</v>
      </c>
      <c r="S421" s="819">
        <v>1</v>
      </c>
      <c r="T421" s="818">
        <v>0.5</v>
      </c>
      <c r="U421" s="820">
        <v>1</v>
      </c>
    </row>
    <row r="422" spans="1:21" ht="14.45" customHeight="1" x14ac:dyDescent="0.2">
      <c r="A422" s="813">
        <v>26</v>
      </c>
      <c r="B422" s="814" t="s">
        <v>1600</v>
      </c>
      <c r="C422" s="814" t="s">
        <v>1606</v>
      </c>
      <c r="D422" s="815" t="s">
        <v>2851</v>
      </c>
      <c r="E422" s="816" t="s">
        <v>1620</v>
      </c>
      <c r="F422" s="814" t="s">
        <v>1601</v>
      </c>
      <c r="G422" s="814" t="s">
        <v>1975</v>
      </c>
      <c r="H422" s="814" t="s">
        <v>599</v>
      </c>
      <c r="I422" s="814" t="s">
        <v>1521</v>
      </c>
      <c r="J422" s="814" t="s">
        <v>1517</v>
      </c>
      <c r="K422" s="814" t="s">
        <v>1522</v>
      </c>
      <c r="L422" s="817">
        <v>339.47</v>
      </c>
      <c r="M422" s="817">
        <v>2376.29</v>
      </c>
      <c r="N422" s="814">
        <v>7</v>
      </c>
      <c r="O422" s="818">
        <v>4</v>
      </c>
      <c r="P422" s="817">
        <v>1357.88</v>
      </c>
      <c r="Q422" s="819">
        <v>0.57142857142857151</v>
      </c>
      <c r="R422" s="814">
        <v>4</v>
      </c>
      <c r="S422" s="819">
        <v>0.5714285714285714</v>
      </c>
      <c r="T422" s="818">
        <v>2</v>
      </c>
      <c r="U422" s="820">
        <v>0.5</v>
      </c>
    </row>
    <row r="423" spans="1:21" ht="14.45" customHeight="1" x14ac:dyDescent="0.2">
      <c r="A423" s="813">
        <v>26</v>
      </c>
      <c r="B423" s="814" t="s">
        <v>1600</v>
      </c>
      <c r="C423" s="814" t="s">
        <v>1606</v>
      </c>
      <c r="D423" s="815" t="s">
        <v>2851</v>
      </c>
      <c r="E423" s="816" t="s">
        <v>1620</v>
      </c>
      <c r="F423" s="814" t="s">
        <v>1601</v>
      </c>
      <c r="G423" s="814" t="s">
        <v>1713</v>
      </c>
      <c r="H423" s="814" t="s">
        <v>329</v>
      </c>
      <c r="I423" s="814" t="s">
        <v>2341</v>
      </c>
      <c r="J423" s="814" t="s">
        <v>2342</v>
      </c>
      <c r="K423" s="814" t="s">
        <v>2343</v>
      </c>
      <c r="L423" s="817">
        <v>0</v>
      </c>
      <c r="M423" s="817">
        <v>0</v>
      </c>
      <c r="N423" s="814">
        <v>2</v>
      </c>
      <c r="O423" s="818">
        <v>2</v>
      </c>
      <c r="P423" s="817">
        <v>0</v>
      </c>
      <c r="Q423" s="819"/>
      <c r="R423" s="814">
        <v>1</v>
      </c>
      <c r="S423" s="819">
        <v>0.5</v>
      </c>
      <c r="T423" s="818">
        <v>1</v>
      </c>
      <c r="U423" s="820">
        <v>0.5</v>
      </c>
    </row>
    <row r="424" spans="1:21" ht="14.45" customHeight="1" x14ac:dyDescent="0.2">
      <c r="A424" s="813">
        <v>26</v>
      </c>
      <c r="B424" s="814" t="s">
        <v>1600</v>
      </c>
      <c r="C424" s="814" t="s">
        <v>1606</v>
      </c>
      <c r="D424" s="815" t="s">
        <v>2851</v>
      </c>
      <c r="E424" s="816" t="s">
        <v>1620</v>
      </c>
      <c r="F424" s="814" t="s">
        <v>1601</v>
      </c>
      <c r="G424" s="814" t="s">
        <v>1713</v>
      </c>
      <c r="H424" s="814" t="s">
        <v>329</v>
      </c>
      <c r="I424" s="814" t="s">
        <v>2344</v>
      </c>
      <c r="J424" s="814" t="s">
        <v>2345</v>
      </c>
      <c r="K424" s="814" t="s">
        <v>2346</v>
      </c>
      <c r="L424" s="817">
        <v>0</v>
      </c>
      <c r="M424" s="817">
        <v>0</v>
      </c>
      <c r="N424" s="814">
        <v>2</v>
      </c>
      <c r="O424" s="818">
        <v>2</v>
      </c>
      <c r="P424" s="817"/>
      <c r="Q424" s="819"/>
      <c r="R424" s="814"/>
      <c r="S424" s="819">
        <v>0</v>
      </c>
      <c r="T424" s="818"/>
      <c r="U424" s="820">
        <v>0</v>
      </c>
    </row>
    <row r="425" spans="1:21" ht="14.45" customHeight="1" x14ac:dyDescent="0.2">
      <c r="A425" s="813">
        <v>26</v>
      </c>
      <c r="B425" s="814" t="s">
        <v>1600</v>
      </c>
      <c r="C425" s="814" t="s">
        <v>1606</v>
      </c>
      <c r="D425" s="815" t="s">
        <v>2851</v>
      </c>
      <c r="E425" s="816" t="s">
        <v>1620</v>
      </c>
      <c r="F425" s="814" t="s">
        <v>1601</v>
      </c>
      <c r="G425" s="814" t="s">
        <v>1717</v>
      </c>
      <c r="H425" s="814" t="s">
        <v>329</v>
      </c>
      <c r="I425" s="814" t="s">
        <v>1718</v>
      </c>
      <c r="J425" s="814" t="s">
        <v>1719</v>
      </c>
      <c r="K425" s="814" t="s">
        <v>1720</v>
      </c>
      <c r="L425" s="817">
        <v>0</v>
      </c>
      <c r="M425" s="817">
        <v>0</v>
      </c>
      <c r="N425" s="814">
        <v>5</v>
      </c>
      <c r="O425" s="818">
        <v>1.5</v>
      </c>
      <c r="P425" s="817">
        <v>0</v>
      </c>
      <c r="Q425" s="819"/>
      <c r="R425" s="814">
        <v>3</v>
      </c>
      <c r="S425" s="819">
        <v>0.6</v>
      </c>
      <c r="T425" s="818">
        <v>1</v>
      </c>
      <c r="U425" s="820">
        <v>0.66666666666666663</v>
      </c>
    </row>
    <row r="426" spans="1:21" ht="14.45" customHeight="1" x14ac:dyDescent="0.2">
      <c r="A426" s="813">
        <v>26</v>
      </c>
      <c r="B426" s="814" t="s">
        <v>1600</v>
      </c>
      <c r="C426" s="814" t="s">
        <v>1606</v>
      </c>
      <c r="D426" s="815" t="s">
        <v>2851</v>
      </c>
      <c r="E426" s="816" t="s">
        <v>1620</v>
      </c>
      <c r="F426" s="814" t="s">
        <v>1601</v>
      </c>
      <c r="G426" s="814" t="s">
        <v>2347</v>
      </c>
      <c r="H426" s="814" t="s">
        <v>329</v>
      </c>
      <c r="I426" s="814" t="s">
        <v>2348</v>
      </c>
      <c r="J426" s="814" t="s">
        <v>2349</v>
      </c>
      <c r="K426" s="814" t="s">
        <v>2042</v>
      </c>
      <c r="L426" s="817">
        <v>32.81</v>
      </c>
      <c r="M426" s="817">
        <v>65.62</v>
      </c>
      <c r="N426" s="814">
        <v>2</v>
      </c>
      <c r="O426" s="818">
        <v>1</v>
      </c>
      <c r="P426" s="817">
        <v>65.62</v>
      </c>
      <c r="Q426" s="819">
        <v>1</v>
      </c>
      <c r="R426" s="814">
        <v>2</v>
      </c>
      <c r="S426" s="819">
        <v>1</v>
      </c>
      <c r="T426" s="818">
        <v>1</v>
      </c>
      <c r="U426" s="820">
        <v>1</v>
      </c>
    </row>
    <row r="427" spans="1:21" ht="14.45" customHeight="1" x14ac:dyDescent="0.2">
      <c r="A427" s="813">
        <v>26</v>
      </c>
      <c r="B427" s="814" t="s">
        <v>1600</v>
      </c>
      <c r="C427" s="814" t="s">
        <v>1606</v>
      </c>
      <c r="D427" s="815" t="s">
        <v>2851</v>
      </c>
      <c r="E427" s="816" t="s">
        <v>1620</v>
      </c>
      <c r="F427" s="814" t="s">
        <v>1601</v>
      </c>
      <c r="G427" s="814" t="s">
        <v>1980</v>
      </c>
      <c r="H427" s="814" t="s">
        <v>329</v>
      </c>
      <c r="I427" s="814" t="s">
        <v>2350</v>
      </c>
      <c r="J427" s="814" t="s">
        <v>886</v>
      </c>
      <c r="K427" s="814" t="s">
        <v>2351</v>
      </c>
      <c r="L427" s="817">
        <v>45.03</v>
      </c>
      <c r="M427" s="817">
        <v>45.03</v>
      </c>
      <c r="N427" s="814">
        <v>1</v>
      </c>
      <c r="O427" s="818">
        <v>1</v>
      </c>
      <c r="P427" s="817"/>
      <c r="Q427" s="819">
        <v>0</v>
      </c>
      <c r="R427" s="814"/>
      <c r="S427" s="819">
        <v>0</v>
      </c>
      <c r="T427" s="818"/>
      <c r="U427" s="820">
        <v>0</v>
      </c>
    </row>
    <row r="428" spans="1:21" ht="14.45" customHeight="1" x14ac:dyDescent="0.2">
      <c r="A428" s="813">
        <v>26</v>
      </c>
      <c r="B428" s="814" t="s">
        <v>1600</v>
      </c>
      <c r="C428" s="814" t="s">
        <v>1606</v>
      </c>
      <c r="D428" s="815" t="s">
        <v>2851</v>
      </c>
      <c r="E428" s="816" t="s">
        <v>1620</v>
      </c>
      <c r="F428" s="814" t="s">
        <v>1601</v>
      </c>
      <c r="G428" s="814" t="s">
        <v>2352</v>
      </c>
      <c r="H428" s="814" t="s">
        <v>329</v>
      </c>
      <c r="I428" s="814" t="s">
        <v>2353</v>
      </c>
      <c r="J428" s="814" t="s">
        <v>2354</v>
      </c>
      <c r="K428" s="814" t="s">
        <v>2355</v>
      </c>
      <c r="L428" s="817">
        <v>164.01</v>
      </c>
      <c r="M428" s="817">
        <v>164.01</v>
      </c>
      <c r="N428" s="814">
        <v>1</v>
      </c>
      <c r="O428" s="818">
        <v>0.5</v>
      </c>
      <c r="P428" s="817"/>
      <c r="Q428" s="819">
        <v>0</v>
      </c>
      <c r="R428" s="814"/>
      <c r="S428" s="819">
        <v>0</v>
      </c>
      <c r="T428" s="818"/>
      <c r="U428" s="820">
        <v>0</v>
      </c>
    </row>
    <row r="429" spans="1:21" ht="14.45" customHeight="1" x14ac:dyDescent="0.2">
      <c r="A429" s="813">
        <v>26</v>
      </c>
      <c r="B429" s="814" t="s">
        <v>1600</v>
      </c>
      <c r="C429" s="814" t="s">
        <v>1606</v>
      </c>
      <c r="D429" s="815" t="s">
        <v>2851</v>
      </c>
      <c r="E429" s="816" t="s">
        <v>1620</v>
      </c>
      <c r="F429" s="814" t="s">
        <v>1601</v>
      </c>
      <c r="G429" s="814" t="s">
        <v>2352</v>
      </c>
      <c r="H429" s="814" t="s">
        <v>329</v>
      </c>
      <c r="I429" s="814" t="s">
        <v>2356</v>
      </c>
      <c r="J429" s="814" t="s">
        <v>2357</v>
      </c>
      <c r="K429" s="814" t="s">
        <v>2358</v>
      </c>
      <c r="L429" s="817">
        <v>164.01</v>
      </c>
      <c r="M429" s="817">
        <v>164.01</v>
      </c>
      <c r="N429" s="814">
        <v>1</v>
      </c>
      <c r="O429" s="818">
        <v>1</v>
      </c>
      <c r="P429" s="817">
        <v>164.01</v>
      </c>
      <c r="Q429" s="819">
        <v>1</v>
      </c>
      <c r="R429" s="814">
        <v>1</v>
      </c>
      <c r="S429" s="819">
        <v>1</v>
      </c>
      <c r="T429" s="818">
        <v>1</v>
      </c>
      <c r="U429" s="820">
        <v>1</v>
      </c>
    </row>
    <row r="430" spans="1:21" ht="14.45" customHeight="1" x14ac:dyDescent="0.2">
      <c r="A430" s="813">
        <v>26</v>
      </c>
      <c r="B430" s="814" t="s">
        <v>1600</v>
      </c>
      <c r="C430" s="814" t="s">
        <v>1606</v>
      </c>
      <c r="D430" s="815" t="s">
        <v>2851</v>
      </c>
      <c r="E430" s="816" t="s">
        <v>1620</v>
      </c>
      <c r="F430" s="814" t="s">
        <v>1601</v>
      </c>
      <c r="G430" s="814" t="s">
        <v>2216</v>
      </c>
      <c r="H430" s="814" t="s">
        <v>329</v>
      </c>
      <c r="I430" s="814" t="s">
        <v>2217</v>
      </c>
      <c r="J430" s="814" t="s">
        <v>2218</v>
      </c>
      <c r="K430" s="814" t="s">
        <v>2219</v>
      </c>
      <c r="L430" s="817">
        <v>91.78</v>
      </c>
      <c r="M430" s="817">
        <v>91.78</v>
      </c>
      <c r="N430" s="814">
        <v>1</v>
      </c>
      <c r="O430" s="818">
        <v>1</v>
      </c>
      <c r="P430" s="817"/>
      <c r="Q430" s="819">
        <v>0</v>
      </c>
      <c r="R430" s="814"/>
      <c r="S430" s="819">
        <v>0</v>
      </c>
      <c r="T430" s="818"/>
      <c r="U430" s="820">
        <v>0</v>
      </c>
    </row>
    <row r="431" spans="1:21" ht="14.45" customHeight="1" x14ac:dyDescent="0.2">
      <c r="A431" s="813">
        <v>26</v>
      </c>
      <c r="B431" s="814" t="s">
        <v>1600</v>
      </c>
      <c r="C431" s="814" t="s">
        <v>1606</v>
      </c>
      <c r="D431" s="815" t="s">
        <v>2851</v>
      </c>
      <c r="E431" s="816" t="s">
        <v>1620</v>
      </c>
      <c r="F431" s="814" t="s">
        <v>1601</v>
      </c>
      <c r="G431" s="814" t="s">
        <v>2132</v>
      </c>
      <c r="H431" s="814" t="s">
        <v>329</v>
      </c>
      <c r="I431" s="814" t="s">
        <v>2133</v>
      </c>
      <c r="J431" s="814" t="s">
        <v>2134</v>
      </c>
      <c r="K431" s="814" t="s">
        <v>2135</v>
      </c>
      <c r="L431" s="817">
        <v>24.37</v>
      </c>
      <c r="M431" s="817">
        <v>24.37</v>
      </c>
      <c r="N431" s="814">
        <v>1</v>
      </c>
      <c r="O431" s="818">
        <v>0.5</v>
      </c>
      <c r="P431" s="817"/>
      <c r="Q431" s="819">
        <v>0</v>
      </c>
      <c r="R431" s="814"/>
      <c r="S431" s="819">
        <v>0</v>
      </c>
      <c r="T431" s="818"/>
      <c r="U431" s="820">
        <v>0</v>
      </c>
    </row>
    <row r="432" spans="1:21" ht="14.45" customHeight="1" x14ac:dyDescent="0.2">
      <c r="A432" s="813">
        <v>26</v>
      </c>
      <c r="B432" s="814" t="s">
        <v>1600</v>
      </c>
      <c r="C432" s="814" t="s">
        <v>1606</v>
      </c>
      <c r="D432" s="815" t="s">
        <v>2851</v>
      </c>
      <c r="E432" s="816" t="s">
        <v>1620</v>
      </c>
      <c r="F432" s="814" t="s">
        <v>1601</v>
      </c>
      <c r="G432" s="814" t="s">
        <v>2132</v>
      </c>
      <c r="H432" s="814" t="s">
        <v>329</v>
      </c>
      <c r="I432" s="814" t="s">
        <v>2136</v>
      </c>
      <c r="J432" s="814" t="s">
        <v>2134</v>
      </c>
      <c r="K432" s="814" t="s">
        <v>2137</v>
      </c>
      <c r="L432" s="817">
        <v>16.079999999999998</v>
      </c>
      <c r="M432" s="817">
        <v>16.079999999999998</v>
      </c>
      <c r="N432" s="814">
        <v>1</v>
      </c>
      <c r="O432" s="818">
        <v>0.5</v>
      </c>
      <c r="P432" s="817">
        <v>16.079999999999998</v>
      </c>
      <c r="Q432" s="819">
        <v>1</v>
      </c>
      <c r="R432" s="814">
        <v>1</v>
      </c>
      <c r="S432" s="819">
        <v>1</v>
      </c>
      <c r="T432" s="818">
        <v>0.5</v>
      </c>
      <c r="U432" s="820">
        <v>1</v>
      </c>
    </row>
    <row r="433" spans="1:21" ht="14.45" customHeight="1" x14ac:dyDescent="0.2">
      <c r="A433" s="813">
        <v>26</v>
      </c>
      <c r="B433" s="814" t="s">
        <v>1600</v>
      </c>
      <c r="C433" s="814" t="s">
        <v>1606</v>
      </c>
      <c r="D433" s="815" t="s">
        <v>2851</v>
      </c>
      <c r="E433" s="816" t="s">
        <v>1620</v>
      </c>
      <c r="F433" s="814" t="s">
        <v>1601</v>
      </c>
      <c r="G433" s="814" t="s">
        <v>1995</v>
      </c>
      <c r="H433" s="814" t="s">
        <v>599</v>
      </c>
      <c r="I433" s="814" t="s">
        <v>1332</v>
      </c>
      <c r="J433" s="814" t="s">
        <v>1333</v>
      </c>
      <c r="K433" s="814" t="s">
        <v>1334</v>
      </c>
      <c r="L433" s="817">
        <v>186.87</v>
      </c>
      <c r="M433" s="817">
        <v>934.35</v>
      </c>
      <c r="N433" s="814">
        <v>5</v>
      </c>
      <c r="O433" s="818">
        <v>2.5</v>
      </c>
      <c r="P433" s="817">
        <v>560.61</v>
      </c>
      <c r="Q433" s="819">
        <v>0.6</v>
      </c>
      <c r="R433" s="814">
        <v>3</v>
      </c>
      <c r="S433" s="819">
        <v>0.6</v>
      </c>
      <c r="T433" s="818">
        <v>1.5</v>
      </c>
      <c r="U433" s="820">
        <v>0.6</v>
      </c>
    </row>
    <row r="434" spans="1:21" ht="14.45" customHeight="1" x14ac:dyDescent="0.2">
      <c r="A434" s="813">
        <v>26</v>
      </c>
      <c r="B434" s="814" t="s">
        <v>1600</v>
      </c>
      <c r="C434" s="814" t="s">
        <v>1606</v>
      </c>
      <c r="D434" s="815" t="s">
        <v>2851</v>
      </c>
      <c r="E434" s="816" t="s">
        <v>1620</v>
      </c>
      <c r="F434" s="814" t="s">
        <v>1601</v>
      </c>
      <c r="G434" s="814" t="s">
        <v>1748</v>
      </c>
      <c r="H434" s="814" t="s">
        <v>329</v>
      </c>
      <c r="I434" s="814" t="s">
        <v>1749</v>
      </c>
      <c r="J434" s="814" t="s">
        <v>1750</v>
      </c>
      <c r="K434" s="814" t="s">
        <v>1751</v>
      </c>
      <c r="L434" s="817">
        <v>73.989999999999995</v>
      </c>
      <c r="M434" s="817">
        <v>73.989999999999995</v>
      </c>
      <c r="N434" s="814">
        <v>1</v>
      </c>
      <c r="O434" s="818">
        <v>1</v>
      </c>
      <c r="P434" s="817">
        <v>73.989999999999995</v>
      </c>
      <c r="Q434" s="819">
        <v>1</v>
      </c>
      <c r="R434" s="814">
        <v>1</v>
      </c>
      <c r="S434" s="819">
        <v>1</v>
      </c>
      <c r="T434" s="818">
        <v>1</v>
      </c>
      <c r="U434" s="820">
        <v>1</v>
      </c>
    </row>
    <row r="435" spans="1:21" ht="14.45" customHeight="1" x14ac:dyDescent="0.2">
      <c r="A435" s="813">
        <v>26</v>
      </c>
      <c r="B435" s="814" t="s">
        <v>1600</v>
      </c>
      <c r="C435" s="814" t="s">
        <v>1606</v>
      </c>
      <c r="D435" s="815" t="s">
        <v>2851</v>
      </c>
      <c r="E435" s="816" t="s">
        <v>1620</v>
      </c>
      <c r="F435" s="814" t="s">
        <v>1601</v>
      </c>
      <c r="G435" s="814" t="s">
        <v>2359</v>
      </c>
      <c r="H435" s="814" t="s">
        <v>329</v>
      </c>
      <c r="I435" s="814" t="s">
        <v>2360</v>
      </c>
      <c r="J435" s="814" t="s">
        <v>2361</v>
      </c>
      <c r="K435" s="814" t="s">
        <v>2362</v>
      </c>
      <c r="L435" s="817">
        <v>231.16</v>
      </c>
      <c r="M435" s="817">
        <v>924.64</v>
      </c>
      <c r="N435" s="814">
        <v>4</v>
      </c>
      <c r="O435" s="818">
        <v>1.5</v>
      </c>
      <c r="P435" s="817">
        <v>924.64</v>
      </c>
      <c r="Q435" s="819">
        <v>1</v>
      </c>
      <c r="R435" s="814">
        <v>4</v>
      </c>
      <c r="S435" s="819">
        <v>1</v>
      </c>
      <c r="T435" s="818">
        <v>1.5</v>
      </c>
      <c r="U435" s="820">
        <v>1</v>
      </c>
    </row>
    <row r="436" spans="1:21" ht="14.45" customHeight="1" x14ac:dyDescent="0.2">
      <c r="A436" s="813">
        <v>26</v>
      </c>
      <c r="B436" s="814" t="s">
        <v>1600</v>
      </c>
      <c r="C436" s="814" t="s">
        <v>1606</v>
      </c>
      <c r="D436" s="815" t="s">
        <v>2851</v>
      </c>
      <c r="E436" s="816" t="s">
        <v>1620</v>
      </c>
      <c r="F436" s="814" t="s">
        <v>1601</v>
      </c>
      <c r="G436" s="814" t="s">
        <v>1998</v>
      </c>
      <c r="H436" s="814" t="s">
        <v>329</v>
      </c>
      <c r="I436" s="814" t="s">
        <v>2363</v>
      </c>
      <c r="J436" s="814" t="s">
        <v>2364</v>
      </c>
      <c r="K436" s="814" t="s">
        <v>2365</v>
      </c>
      <c r="L436" s="817">
        <v>52.75</v>
      </c>
      <c r="M436" s="817">
        <v>52.75</v>
      </c>
      <c r="N436" s="814">
        <v>1</v>
      </c>
      <c r="O436" s="818">
        <v>1</v>
      </c>
      <c r="P436" s="817"/>
      <c r="Q436" s="819">
        <v>0</v>
      </c>
      <c r="R436" s="814"/>
      <c r="S436" s="819">
        <v>0</v>
      </c>
      <c r="T436" s="818"/>
      <c r="U436" s="820">
        <v>0</v>
      </c>
    </row>
    <row r="437" spans="1:21" ht="14.45" customHeight="1" x14ac:dyDescent="0.2">
      <c r="A437" s="813">
        <v>26</v>
      </c>
      <c r="B437" s="814" t="s">
        <v>1600</v>
      </c>
      <c r="C437" s="814" t="s">
        <v>1606</v>
      </c>
      <c r="D437" s="815" t="s">
        <v>2851</v>
      </c>
      <c r="E437" s="816" t="s">
        <v>1620</v>
      </c>
      <c r="F437" s="814" t="s">
        <v>1601</v>
      </c>
      <c r="G437" s="814" t="s">
        <v>1998</v>
      </c>
      <c r="H437" s="814" t="s">
        <v>329</v>
      </c>
      <c r="I437" s="814" t="s">
        <v>2366</v>
      </c>
      <c r="J437" s="814" t="s">
        <v>2000</v>
      </c>
      <c r="K437" s="814" t="s">
        <v>2367</v>
      </c>
      <c r="L437" s="817">
        <v>52.75</v>
      </c>
      <c r="M437" s="817">
        <v>633</v>
      </c>
      <c r="N437" s="814">
        <v>12</v>
      </c>
      <c r="O437" s="818">
        <v>6.5</v>
      </c>
      <c r="P437" s="817">
        <v>263.75</v>
      </c>
      <c r="Q437" s="819">
        <v>0.41666666666666669</v>
      </c>
      <c r="R437" s="814">
        <v>5</v>
      </c>
      <c r="S437" s="819">
        <v>0.41666666666666669</v>
      </c>
      <c r="T437" s="818">
        <v>3</v>
      </c>
      <c r="U437" s="820">
        <v>0.46153846153846156</v>
      </c>
    </row>
    <row r="438" spans="1:21" ht="14.45" customHeight="1" x14ac:dyDescent="0.2">
      <c r="A438" s="813">
        <v>26</v>
      </c>
      <c r="B438" s="814" t="s">
        <v>1600</v>
      </c>
      <c r="C438" s="814" t="s">
        <v>1606</v>
      </c>
      <c r="D438" s="815" t="s">
        <v>2851</v>
      </c>
      <c r="E438" s="816" t="s">
        <v>1620</v>
      </c>
      <c r="F438" s="814" t="s">
        <v>1601</v>
      </c>
      <c r="G438" s="814" t="s">
        <v>1998</v>
      </c>
      <c r="H438" s="814" t="s">
        <v>329</v>
      </c>
      <c r="I438" s="814" t="s">
        <v>2368</v>
      </c>
      <c r="J438" s="814" t="s">
        <v>2369</v>
      </c>
      <c r="K438" s="814" t="s">
        <v>2370</v>
      </c>
      <c r="L438" s="817">
        <v>51.69</v>
      </c>
      <c r="M438" s="817">
        <v>51.69</v>
      </c>
      <c r="N438" s="814">
        <v>1</v>
      </c>
      <c r="O438" s="818">
        <v>0.5</v>
      </c>
      <c r="P438" s="817">
        <v>51.69</v>
      </c>
      <c r="Q438" s="819">
        <v>1</v>
      </c>
      <c r="R438" s="814">
        <v>1</v>
      </c>
      <c r="S438" s="819">
        <v>1</v>
      </c>
      <c r="T438" s="818">
        <v>0.5</v>
      </c>
      <c r="U438" s="820">
        <v>1</v>
      </c>
    </row>
    <row r="439" spans="1:21" ht="14.45" customHeight="1" x14ac:dyDescent="0.2">
      <c r="A439" s="813">
        <v>26</v>
      </c>
      <c r="B439" s="814" t="s">
        <v>1600</v>
      </c>
      <c r="C439" s="814" t="s">
        <v>1606</v>
      </c>
      <c r="D439" s="815" t="s">
        <v>2851</v>
      </c>
      <c r="E439" s="816" t="s">
        <v>1620</v>
      </c>
      <c r="F439" s="814" t="s">
        <v>1601</v>
      </c>
      <c r="G439" s="814" t="s">
        <v>2371</v>
      </c>
      <c r="H439" s="814" t="s">
        <v>329</v>
      </c>
      <c r="I439" s="814" t="s">
        <v>2372</v>
      </c>
      <c r="J439" s="814" t="s">
        <v>2373</v>
      </c>
      <c r="K439" s="814" t="s">
        <v>1526</v>
      </c>
      <c r="L439" s="817">
        <v>1520.46</v>
      </c>
      <c r="M439" s="817">
        <v>12163.68</v>
      </c>
      <c r="N439" s="814">
        <v>8</v>
      </c>
      <c r="O439" s="818">
        <v>3</v>
      </c>
      <c r="P439" s="817">
        <v>12163.68</v>
      </c>
      <c r="Q439" s="819">
        <v>1</v>
      </c>
      <c r="R439" s="814">
        <v>8</v>
      </c>
      <c r="S439" s="819">
        <v>1</v>
      </c>
      <c r="T439" s="818">
        <v>3</v>
      </c>
      <c r="U439" s="820">
        <v>1</v>
      </c>
    </row>
    <row r="440" spans="1:21" ht="14.45" customHeight="1" x14ac:dyDescent="0.2">
      <c r="A440" s="813">
        <v>26</v>
      </c>
      <c r="B440" s="814" t="s">
        <v>1600</v>
      </c>
      <c r="C440" s="814" t="s">
        <v>1606</v>
      </c>
      <c r="D440" s="815" t="s">
        <v>2851</v>
      </c>
      <c r="E440" s="816" t="s">
        <v>1620</v>
      </c>
      <c r="F440" s="814" t="s">
        <v>1601</v>
      </c>
      <c r="G440" s="814" t="s">
        <v>1754</v>
      </c>
      <c r="H440" s="814" t="s">
        <v>599</v>
      </c>
      <c r="I440" s="814" t="s">
        <v>2374</v>
      </c>
      <c r="J440" s="814" t="s">
        <v>1756</v>
      </c>
      <c r="K440" s="814" t="s">
        <v>2375</v>
      </c>
      <c r="L440" s="817">
        <v>54.75</v>
      </c>
      <c r="M440" s="817">
        <v>164.25</v>
      </c>
      <c r="N440" s="814">
        <v>3</v>
      </c>
      <c r="O440" s="818">
        <v>2.5</v>
      </c>
      <c r="P440" s="817">
        <v>164.25</v>
      </c>
      <c r="Q440" s="819">
        <v>1</v>
      </c>
      <c r="R440" s="814">
        <v>3</v>
      </c>
      <c r="S440" s="819">
        <v>1</v>
      </c>
      <c r="T440" s="818">
        <v>2.5</v>
      </c>
      <c r="U440" s="820">
        <v>1</v>
      </c>
    </row>
    <row r="441" spans="1:21" ht="14.45" customHeight="1" x14ac:dyDescent="0.2">
      <c r="A441" s="813">
        <v>26</v>
      </c>
      <c r="B441" s="814" t="s">
        <v>1600</v>
      </c>
      <c r="C441" s="814" t="s">
        <v>1606</v>
      </c>
      <c r="D441" s="815" t="s">
        <v>2851</v>
      </c>
      <c r="E441" s="816" t="s">
        <v>1620</v>
      </c>
      <c r="F441" s="814" t="s">
        <v>1601</v>
      </c>
      <c r="G441" s="814" t="s">
        <v>1754</v>
      </c>
      <c r="H441" s="814" t="s">
        <v>599</v>
      </c>
      <c r="I441" s="814" t="s">
        <v>2374</v>
      </c>
      <c r="J441" s="814" t="s">
        <v>1756</v>
      </c>
      <c r="K441" s="814" t="s">
        <v>2375</v>
      </c>
      <c r="L441" s="817">
        <v>115.27</v>
      </c>
      <c r="M441" s="817">
        <v>230.54</v>
      </c>
      <c r="N441" s="814">
        <v>2</v>
      </c>
      <c r="O441" s="818">
        <v>2</v>
      </c>
      <c r="P441" s="817">
        <v>230.54</v>
      </c>
      <c r="Q441" s="819">
        <v>1</v>
      </c>
      <c r="R441" s="814">
        <v>2</v>
      </c>
      <c r="S441" s="819">
        <v>1</v>
      </c>
      <c r="T441" s="818">
        <v>2</v>
      </c>
      <c r="U441" s="820">
        <v>1</v>
      </c>
    </row>
    <row r="442" spans="1:21" ht="14.45" customHeight="1" x14ac:dyDescent="0.2">
      <c r="A442" s="813">
        <v>26</v>
      </c>
      <c r="B442" s="814" t="s">
        <v>1600</v>
      </c>
      <c r="C442" s="814" t="s">
        <v>1606</v>
      </c>
      <c r="D442" s="815" t="s">
        <v>2851</v>
      </c>
      <c r="E442" s="816" t="s">
        <v>1620</v>
      </c>
      <c r="F442" s="814" t="s">
        <v>1601</v>
      </c>
      <c r="G442" s="814" t="s">
        <v>2376</v>
      </c>
      <c r="H442" s="814" t="s">
        <v>329</v>
      </c>
      <c r="I442" s="814" t="s">
        <v>2377</v>
      </c>
      <c r="J442" s="814" t="s">
        <v>2378</v>
      </c>
      <c r="K442" s="814" t="s">
        <v>1679</v>
      </c>
      <c r="L442" s="817">
        <v>794.68</v>
      </c>
      <c r="M442" s="817">
        <v>794.68</v>
      </c>
      <c r="N442" s="814">
        <v>1</v>
      </c>
      <c r="O442" s="818">
        <v>0.5</v>
      </c>
      <c r="P442" s="817">
        <v>794.68</v>
      </c>
      <c r="Q442" s="819">
        <v>1</v>
      </c>
      <c r="R442" s="814">
        <v>1</v>
      </c>
      <c r="S442" s="819">
        <v>1</v>
      </c>
      <c r="T442" s="818">
        <v>0.5</v>
      </c>
      <c r="U442" s="820">
        <v>1</v>
      </c>
    </row>
    <row r="443" spans="1:21" ht="14.45" customHeight="1" x14ac:dyDescent="0.2">
      <c r="A443" s="813">
        <v>26</v>
      </c>
      <c r="B443" s="814" t="s">
        <v>1600</v>
      </c>
      <c r="C443" s="814" t="s">
        <v>1606</v>
      </c>
      <c r="D443" s="815" t="s">
        <v>2851</v>
      </c>
      <c r="E443" s="816" t="s">
        <v>1620</v>
      </c>
      <c r="F443" s="814" t="s">
        <v>1601</v>
      </c>
      <c r="G443" s="814" t="s">
        <v>2379</v>
      </c>
      <c r="H443" s="814" t="s">
        <v>599</v>
      </c>
      <c r="I443" s="814" t="s">
        <v>2380</v>
      </c>
      <c r="J443" s="814" t="s">
        <v>2381</v>
      </c>
      <c r="K443" s="814" t="s">
        <v>2382</v>
      </c>
      <c r="L443" s="817">
        <v>103.64</v>
      </c>
      <c r="M443" s="817">
        <v>103.64</v>
      </c>
      <c r="N443" s="814">
        <v>1</v>
      </c>
      <c r="O443" s="818">
        <v>1</v>
      </c>
      <c r="P443" s="817">
        <v>103.64</v>
      </c>
      <c r="Q443" s="819">
        <v>1</v>
      </c>
      <c r="R443" s="814">
        <v>1</v>
      </c>
      <c r="S443" s="819">
        <v>1</v>
      </c>
      <c r="T443" s="818">
        <v>1</v>
      </c>
      <c r="U443" s="820">
        <v>1</v>
      </c>
    </row>
    <row r="444" spans="1:21" ht="14.45" customHeight="1" x14ac:dyDescent="0.2">
      <c r="A444" s="813">
        <v>26</v>
      </c>
      <c r="B444" s="814" t="s">
        <v>1600</v>
      </c>
      <c r="C444" s="814" t="s">
        <v>1606</v>
      </c>
      <c r="D444" s="815" t="s">
        <v>2851</v>
      </c>
      <c r="E444" s="816" t="s">
        <v>1620</v>
      </c>
      <c r="F444" s="814" t="s">
        <v>1601</v>
      </c>
      <c r="G444" s="814" t="s">
        <v>2383</v>
      </c>
      <c r="H444" s="814" t="s">
        <v>599</v>
      </c>
      <c r="I444" s="814" t="s">
        <v>1414</v>
      </c>
      <c r="J444" s="814" t="s">
        <v>1415</v>
      </c>
      <c r="K444" s="814" t="s">
        <v>1416</v>
      </c>
      <c r="L444" s="817">
        <v>12.79</v>
      </c>
      <c r="M444" s="817">
        <v>25.58</v>
      </c>
      <c r="N444" s="814">
        <v>2</v>
      </c>
      <c r="O444" s="818">
        <v>2</v>
      </c>
      <c r="P444" s="817"/>
      <c r="Q444" s="819">
        <v>0</v>
      </c>
      <c r="R444" s="814"/>
      <c r="S444" s="819">
        <v>0</v>
      </c>
      <c r="T444" s="818"/>
      <c r="U444" s="820">
        <v>0</v>
      </c>
    </row>
    <row r="445" spans="1:21" ht="14.45" customHeight="1" x14ac:dyDescent="0.2">
      <c r="A445" s="813">
        <v>26</v>
      </c>
      <c r="B445" s="814" t="s">
        <v>1600</v>
      </c>
      <c r="C445" s="814" t="s">
        <v>1606</v>
      </c>
      <c r="D445" s="815" t="s">
        <v>2851</v>
      </c>
      <c r="E445" s="816" t="s">
        <v>1620</v>
      </c>
      <c r="F445" s="814" t="s">
        <v>1601</v>
      </c>
      <c r="G445" s="814" t="s">
        <v>2383</v>
      </c>
      <c r="H445" s="814" t="s">
        <v>599</v>
      </c>
      <c r="I445" s="814" t="s">
        <v>1417</v>
      </c>
      <c r="J445" s="814" t="s">
        <v>1415</v>
      </c>
      <c r="K445" s="814" t="s">
        <v>1418</v>
      </c>
      <c r="L445" s="817">
        <v>118.65</v>
      </c>
      <c r="M445" s="817">
        <v>118.65</v>
      </c>
      <c r="N445" s="814">
        <v>1</v>
      </c>
      <c r="O445" s="818">
        <v>0.5</v>
      </c>
      <c r="P445" s="817"/>
      <c r="Q445" s="819">
        <v>0</v>
      </c>
      <c r="R445" s="814"/>
      <c r="S445" s="819">
        <v>0</v>
      </c>
      <c r="T445" s="818"/>
      <c r="U445" s="820">
        <v>0</v>
      </c>
    </row>
    <row r="446" spans="1:21" ht="14.45" customHeight="1" x14ac:dyDescent="0.2">
      <c r="A446" s="813">
        <v>26</v>
      </c>
      <c r="B446" s="814" t="s">
        <v>1600</v>
      </c>
      <c r="C446" s="814" t="s">
        <v>1606</v>
      </c>
      <c r="D446" s="815" t="s">
        <v>2851</v>
      </c>
      <c r="E446" s="816" t="s">
        <v>1620</v>
      </c>
      <c r="F446" s="814" t="s">
        <v>1601</v>
      </c>
      <c r="G446" s="814" t="s">
        <v>2002</v>
      </c>
      <c r="H446" s="814" t="s">
        <v>329</v>
      </c>
      <c r="I446" s="814" t="s">
        <v>2384</v>
      </c>
      <c r="J446" s="814" t="s">
        <v>749</v>
      </c>
      <c r="K446" s="814" t="s">
        <v>750</v>
      </c>
      <c r="L446" s="817">
        <v>38.56</v>
      </c>
      <c r="M446" s="817">
        <v>38.56</v>
      </c>
      <c r="N446" s="814">
        <v>1</v>
      </c>
      <c r="O446" s="818">
        <v>0.5</v>
      </c>
      <c r="P446" s="817">
        <v>38.56</v>
      </c>
      <c r="Q446" s="819">
        <v>1</v>
      </c>
      <c r="R446" s="814">
        <v>1</v>
      </c>
      <c r="S446" s="819">
        <v>1</v>
      </c>
      <c r="T446" s="818">
        <v>0.5</v>
      </c>
      <c r="U446" s="820">
        <v>1</v>
      </c>
    </row>
    <row r="447" spans="1:21" ht="14.45" customHeight="1" x14ac:dyDescent="0.2">
      <c r="A447" s="813">
        <v>26</v>
      </c>
      <c r="B447" s="814" t="s">
        <v>1600</v>
      </c>
      <c r="C447" s="814" t="s">
        <v>1606</v>
      </c>
      <c r="D447" s="815" t="s">
        <v>2851</v>
      </c>
      <c r="E447" s="816" t="s">
        <v>1620</v>
      </c>
      <c r="F447" s="814" t="s">
        <v>1601</v>
      </c>
      <c r="G447" s="814" t="s">
        <v>2002</v>
      </c>
      <c r="H447" s="814" t="s">
        <v>329</v>
      </c>
      <c r="I447" s="814" t="s">
        <v>1858</v>
      </c>
      <c r="J447" s="814" t="s">
        <v>2003</v>
      </c>
      <c r="K447" s="814" t="s">
        <v>750</v>
      </c>
      <c r="L447" s="817">
        <v>38.56</v>
      </c>
      <c r="M447" s="817">
        <v>77.12</v>
      </c>
      <c r="N447" s="814">
        <v>2</v>
      </c>
      <c r="O447" s="818">
        <v>1.5</v>
      </c>
      <c r="P447" s="817">
        <v>38.56</v>
      </c>
      <c r="Q447" s="819">
        <v>0.5</v>
      </c>
      <c r="R447" s="814">
        <v>1</v>
      </c>
      <c r="S447" s="819">
        <v>0.5</v>
      </c>
      <c r="T447" s="818">
        <v>0.5</v>
      </c>
      <c r="U447" s="820">
        <v>0.33333333333333331</v>
      </c>
    </row>
    <row r="448" spans="1:21" ht="14.45" customHeight="1" x14ac:dyDescent="0.2">
      <c r="A448" s="813">
        <v>26</v>
      </c>
      <c r="B448" s="814" t="s">
        <v>1600</v>
      </c>
      <c r="C448" s="814" t="s">
        <v>1606</v>
      </c>
      <c r="D448" s="815" t="s">
        <v>2851</v>
      </c>
      <c r="E448" s="816" t="s">
        <v>1620</v>
      </c>
      <c r="F448" s="814" t="s">
        <v>1601</v>
      </c>
      <c r="G448" s="814" t="s">
        <v>2143</v>
      </c>
      <c r="H448" s="814" t="s">
        <v>599</v>
      </c>
      <c r="I448" s="814" t="s">
        <v>1306</v>
      </c>
      <c r="J448" s="814" t="s">
        <v>1307</v>
      </c>
      <c r="K448" s="814" t="s">
        <v>1308</v>
      </c>
      <c r="L448" s="817">
        <v>86.41</v>
      </c>
      <c r="M448" s="817">
        <v>86.41</v>
      </c>
      <c r="N448" s="814">
        <v>1</v>
      </c>
      <c r="O448" s="818">
        <v>1</v>
      </c>
      <c r="P448" s="817"/>
      <c r="Q448" s="819">
        <v>0</v>
      </c>
      <c r="R448" s="814"/>
      <c r="S448" s="819">
        <v>0</v>
      </c>
      <c r="T448" s="818"/>
      <c r="U448" s="820">
        <v>0</v>
      </c>
    </row>
    <row r="449" spans="1:21" ht="14.45" customHeight="1" x14ac:dyDescent="0.2">
      <c r="A449" s="813">
        <v>26</v>
      </c>
      <c r="B449" s="814" t="s">
        <v>1600</v>
      </c>
      <c r="C449" s="814" t="s">
        <v>1606</v>
      </c>
      <c r="D449" s="815" t="s">
        <v>2851</v>
      </c>
      <c r="E449" s="816" t="s">
        <v>1620</v>
      </c>
      <c r="F449" s="814" t="s">
        <v>1601</v>
      </c>
      <c r="G449" s="814" t="s">
        <v>2143</v>
      </c>
      <c r="H449" s="814" t="s">
        <v>599</v>
      </c>
      <c r="I449" s="814" t="s">
        <v>1310</v>
      </c>
      <c r="J449" s="814" t="s">
        <v>1307</v>
      </c>
      <c r="K449" s="814" t="s">
        <v>1311</v>
      </c>
      <c r="L449" s="817">
        <v>73.45</v>
      </c>
      <c r="M449" s="817">
        <v>73.45</v>
      </c>
      <c r="N449" s="814">
        <v>1</v>
      </c>
      <c r="O449" s="818">
        <v>0.5</v>
      </c>
      <c r="P449" s="817">
        <v>73.45</v>
      </c>
      <c r="Q449" s="819">
        <v>1</v>
      </c>
      <c r="R449" s="814">
        <v>1</v>
      </c>
      <c r="S449" s="819">
        <v>1</v>
      </c>
      <c r="T449" s="818">
        <v>0.5</v>
      </c>
      <c r="U449" s="820">
        <v>1</v>
      </c>
    </row>
    <row r="450" spans="1:21" ht="14.45" customHeight="1" x14ac:dyDescent="0.2">
      <c r="A450" s="813">
        <v>26</v>
      </c>
      <c r="B450" s="814" t="s">
        <v>1600</v>
      </c>
      <c r="C450" s="814" t="s">
        <v>1606</v>
      </c>
      <c r="D450" s="815" t="s">
        <v>2851</v>
      </c>
      <c r="E450" s="816" t="s">
        <v>1620</v>
      </c>
      <c r="F450" s="814" t="s">
        <v>1601</v>
      </c>
      <c r="G450" s="814" t="s">
        <v>2143</v>
      </c>
      <c r="H450" s="814" t="s">
        <v>329</v>
      </c>
      <c r="I450" s="814" t="s">
        <v>2385</v>
      </c>
      <c r="J450" s="814" t="s">
        <v>2386</v>
      </c>
      <c r="K450" s="814" t="s">
        <v>1703</v>
      </c>
      <c r="L450" s="817">
        <v>43.21</v>
      </c>
      <c r="M450" s="817">
        <v>43.21</v>
      </c>
      <c r="N450" s="814">
        <v>1</v>
      </c>
      <c r="O450" s="818">
        <v>0.5</v>
      </c>
      <c r="P450" s="817">
        <v>43.21</v>
      </c>
      <c r="Q450" s="819">
        <v>1</v>
      </c>
      <c r="R450" s="814">
        <v>1</v>
      </c>
      <c r="S450" s="819">
        <v>1</v>
      </c>
      <c r="T450" s="818">
        <v>0.5</v>
      </c>
      <c r="U450" s="820">
        <v>1</v>
      </c>
    </row>
    <row r="451" spans="1:21" ht="14.45" customHeight="1" x14ac:dyDescent="0.2">
      <c r="A451" s="813">
        <v>26</v>
      </c>
      <c r="B451" s="814" t="s">
        <v>1600</v>
      </c>
      <c r="C451" s="814" t="s">
        <v>1606</v>
      </c>
      <c r="D451" s="815" t="s">
        <v>2851</v>
      </c>
      <c r="E451" s="816" t="s">
        <v>1620</v>
      </c>
      <c r="F451" s="814" t="s">
        <v>1601</v>
      </c>
      <c r="G451" s="814" t="s">
        <v>2009</v>
      </c>
      <c r="H451" s="814" t="s">
        <v>329</v>
      </c>
      <c r="I451" s="814" t="s">
        <v>2387</v>
      </c>
      <c r="J451" s="814" t="s">
        <v>2011</v>
      </c>
      <c r="K451" s="814" t="s">
        <v>2388</v>
      </c>
      <c r="L451" s="817">
        <v>32.869999999999997</v>
      </c>
      <c r="M451" s="817">
        <v>32.869999999999997</v>
      </c>
      <c r="N451" s="814">
        <v>1</v>
      </c>
      <c r="O451" s="818">
        <v>0.5</v>
      </c>
      <c r="P451" s="817">
        <v>32.869999999999997</v>
      </c>
      <c r="Q451" s="819">
        <v>1</v>
      </c>
      <c r="R451" s="814">
        <v>1</v>
      </c>
      <c r="S451" s="819">
        <v>1</v>
      </c>
      <c r="T451" s="818">
        <v>0.5</v>
      </c>
      <c r="U451" s="820">
        <v>1</v>
      </c>
    </row>
    <row r="452" spans="1:21" ht="14.45" customHeight="1" x14ac:dyDescent="0.2">
      <c r="A452" s="813">
        <v>26</v>
      </c>
      <c r="B452" s="814" t="s">
        <v>1600</v>
      </c>
      <c r="C452" s="814" t="s">
        <v>1606</v>
      </c>
      <c r="D452" s="815" t="s">
        <v>2851</v>
      </c>
      <c r="E452" s="816" t="s">
        <v>1620</v>
      </c>
      <c r="F452" s="814" t="s">
        <v>1601</v>
      </c>
      <c r="G452" s="814" t="s">
        <v>1770</v>
      </c>
      <c r="H452" s="814" t="s">
        <v>599</v>
      </c>
      <c r="I452" s="814" t="s">
        <v>2389</v>
      </c>
      <c r="J452" s="814" t="s">
        <v>663</v>
      </c>
      <c r="K452" s="814" t="s">
        <v>2390</v>
      </c>
      <c r="L452" s="817">
        <v>10.65</v>
      </c>
      <c r="M452" s="817">
        <v>21.3</v>
      </c>
      <c r="N452" s="814">
        <v>2</v>
      </c>
      <c r="O452" s="818">
        <v>1</v>
      </c>
      <c r="P452" s="817">
        <v>10.65</v>
      </c>
      <c r="Q452" s="819">
        <v>0.5</v>
      </c>
      <c r="R452" s="814">
        <v>1</v>
      </c>
      <c r="S452" s="819">
        <v>0.5</v>
      </c>
      <c r="T452" s="818">
        <v>0.5</v>
      </c>
      <c r="U452" s="820">
        <v>0.5</v>
      </c>
    </row>
    <row r="453" spans="1:21" ht="14.45" customHeight="1" x14ac:dyDescent="0.2">
      <c r="A453" s="813">
        <v>26</v>
      </c>
      <c r="B453" s="814" t="s">
        <v>1600</v>
      </c>
      <c r="C453" s="814" t="s">
        <v>1606</v>
      </c>
      <c r="D453" s="815" t="s">
        <v>2851</v>
      </c>
      <c r="E453" s="816" t="s">
        <v>1620</v>
      </c>
      <c r="F453" s="814" t="s">
        <v>1601</v>
      </c>
      <c r="G453" s="814" t="s">
        <v>2391</v>
      </c>
      <c r="H453" s="814" t="s">
        <v>329</v>
      </c>
      <c r="I453" s="814" t="s">
        <v>2392</v>
      </c>
      <c r="J453" s="814" t="s">
        <v>2393</v>
      </c>
      <c r="K453" s="814" t="s">
        <v>2394</v>
      </c>
      <c r="L453" s="817">
        <v>140.59</v>
      </c>
      <c r="M453" s="817">
        <v>140.59</v>
      </c>
      <c r="N453" s="814">
        <v>1</v>
      </c>
      <c r="O453" s="818">
        <v>1</v>
      </c>
      <c r="P453" s="817">
        <v>140.59</v>
      </c>
      <c r="Q453" s="819">
        <v>1</v>
      </c>
      <c r="R453" s="814">
        <v>1</v>
      </c>
      <c r="S453" s="819">
        <v>1</v>
      </c>
      <c r="T453" s="818">
        <v>1</v>
      </c>
      <c r="U453" s="820">
        <v>1</v>
      </c>
    </row>
    <row r="454" spans="1:21" ht="14.45" customHeight="1" x14ac:dyDescent="0.2">
      <c r="A454" s="813">
        <v>26</v>
      </c>
      <c r="B454" s="814" t="s">
        <v>1600</v>
      </c>
      <c r="C454" s="814" t="s">
        <v>1606</v>
      </c>
      <c r="D454" s="815" t="s">
        <v>2851</v>
      </c>
      <c r="E454" s="816" t="s">
        <v>1620</v>
      </c>
      <c r="F454" s="814" t="s">
        <v>1601</v>
      </c>
      <c r="G454" s="814" t="s">
        <v>1626</v>
      </c>
      <c r="H454" s="814" t="s">
        <v>599</v>
      </c>
      <c r="I454" s="814" t="s">
        <v>1323</v>
      </c>
      <c r="J454" s="814" t="s">
        <v>814</v>
      </c>
      <c r="K454" s="814" t="s">
        <v>1324</v>
      </c>
      <c r="L454" s="817">
        <v>1385.62</v>
      </c>
      <c r="M454" s="817">
        <v>2771.24</v>
      </c>
      <c r="N454" s="814">
        <v>2</v>
      </c>
      <c r="O454" s="818">
        <v>0.5</v>
      </c>
      <c r="P454" s="817">
        <v>2771.24</v>
      </c>
      <c r="Q454" s="819">
        <v>1</v>
      </c>
      <c r="R454" s="814">
        <v>2</v>
      </c>
      <c r="S454" s="819">
        <v>1</v>
      </c>
      <c r="T454" s="818">
        <v>0.5</v>
      </c>
      <c r="U454" s="820">
        <v>1</v>
      </c>
    </row>
    <row r="455" spans="1:21" ht="14.45" customHeight="1" x14ac:dyDescent="0.2">
      <c r="A455" s="813">
        <v>26</v>
      </c>
      <c r="B455" s="814" t="s">
        <v>1600</v>
      </c>
      <c r="C455" s="814" t="s">
        <v>1606</v>
      </c>
      <c r="D455" s="815" t="s">
        <v>2851</v>
      </c>
      <c r="E455" s="816" t="s">
        <v>1620</v>
      </c>
      <c r="F455" s="814" t="s">
        <v>1601</v>
      </c>
      <c r="G455" s="814" t="s">
        <v>1626</v>
      </c>
      <c r="H455" s="814" t="s">
        <v>599</v>
      </c>
      <c r="I455" s="814" t="s">
        <v>1329</v>
      </c>
      <c r="J455" s="814" t="s">
        <v>812</v>
      </c>
      <c r="K455" s="814" t="s">
        <v>1330</v>
      </c>
      <c r="L455" s="817">
        <v>736.33</v>
      </c>
      <c r="M455" s="817">
        <v>27980.54</v>
      </c>
      <c r="N455" s="814">
        <v>38</v>
      </c>
      <c r="O455" s="818">
        <v>16.5</v>
      </c>
      <c r="P455" s="817">
        <v>20617.240000000002</v>
      </c>
      <c r="Q455" s="819">
        <v>0.73684210526315796</v>
      </c>
      <c r="R455" s="814">
        <v>28</v>
      </c>
      <c r="S455" s="819">
        <v>0.73684210526315785</v>
      </c>
      <c r="T455" s="818">
        <v>10.5</v>
      </c>
      <c r="U455" s="820">
        <v>0.63636363636363635</v>
      </c>
    </row>
    <row r="456" spans="1:21" ht="14.45" customHeight="1" x14ac:dyDescent="0.2">
      <c r="A456" s="813">
        <v>26</v>
      </c>
      <c r="B456" s="814" t="s">
        <v>1600</v>
      </c>
      <c r="C456" s="814" t="s">
        <v>1606</v>
      </c>
      <c r="D456" s="815" t="s">
        <v>2851</v>
      </c>
      <c r="E456" s="816" t="s">
        <v>1620</v>
      </c>
      <c r="F456" s="814" t="s">
        <v>1601</v>
      </c>
      <c r="G456" s="814" t="s">
        <v>1626</v>
      </c>
      <c r="H456" s="814" t="s">
        <v>599</v>
      </c>
      <c r="I456" s="814" t="s">
        <v>2395</v>
      </c>
      <c r="J456" s="814" t="s">
        <v>812</v>
      </c>
      <c r="K456" s="814" t="s">
        <v>2396</v>
      </c>
      <c r="L456" s="817">
        <v>1154.68</v>
      </c>
      <c r="M456" s="817">
        <v>1154.68</v>
      </c>
      <c r="N456" s="814">
        <v>1</v>
      </c>
      <c r="O456" s="818">
        <v>1</v>
      </c>
      <c r="P456" s="817">
        <v>1154.68</v>
      </c>
      <c r="Q456" s="819">
        <v>1</v>
      </c>
      <c r="R456" s="814">
        <v>1</v>
      </c>
      <c r="S456" s="819">
        <v>1</v>
      </c>
      <c r="T456" s="818">
        <v>1</v>
      </c>
      <c r="U456" s="820">
        <v>1</v>
      </c>
    </row>
    <row r="457" spans="1:21" ht="14.45" customHeight="1" x14ac:dyDescent="0.2">
      <c r="A457" s="813">
        <v>26</v>
      </c>
      <c r="B457" s="814" t="s">
        <v>1600</v>
      </c>
      <c r="C457" s="814" t="s">
        <v>1606</v>
      </c>
      <c r="D457" s="815" t="s">
        <v>2851</v>
      </c>
      <c r="E457" s="816" t="s">
        <v>1620</v>
      </c>
      <c r="F457" s="814" t="s">
        <v>1601</v>
      </c>
      <c r="G457" s="814" t="s">
        <v>1626</v>
      </c>
      <c r="H457" s="814" t="s">
        <v>599</v>
      </c>
      <c r="I457" s="814" t="s">
        <v>2023</v>
      </c>
      <c r="J457" s="814" t="s">
        <v>812</v>
      </c>
      <c r="K457" s="814" t="s">
        <v>2024</v>
      </c>
      <c r="L457" s="817">
        <v>923.74</v>
      </c>
      <c r="M457" s="817">
        <v>2771.2200000000003</v>
      </c>
      <c r="N457" s="814">
        <v>3</v>
      </c>
      <c r="O457" s="818">
        <v>1.5</v>
      </c>
      <c r="P457" s="817">
        <v>923.74</v>
      </c>
      <c r="Q457" s="819">
        <v>0.33333333333333331</v>
      </c>
      <c r="R457" s="814">
        <v>1</v>
      </c>
      <c r="S457" s="819">
        <v>0.33333333333333331</v>
      </c>
      <c r="T457" s="818">
        <v>0.5</v>
      </c>
      <c r="U457" s="820">
        <v>0.33333333333333331</v>
      </c>
    </row>
    <row r="458" spans="1:21" ht="14.45" customHeight="1" x14ac:dyDescent="0.2">
      <c r="A458" s="813">
        <v>26</v>
      </c>
      <c r="B458" s="814" t="s">
        <v>1600</v>
      </c>
      <c r="C458" s="814" t="s">
        <v>1606</v>
      </c>
      <c r="D458" s="815" t="s">
        <v>2851</v>
      </c>
      <c r="E458" s="816" t="s">
        <v>1620</v>
      </c>
      <c r="F458" s="814" t="s">
        <v>1601</v>
      </c>
      <c r="G458" s="814" t="s">
        <v>2027</v>
      </c>
      <c r="H458" s="814" t="s">
        <v>329</v>
      </c>
      <c r="I458" s="814" t="s">
        <v>2397</v>
      </c>
      <c r="J458" s="814" t="s">
        <v>2029</v>
      </c>
      <c r="K458" s="814" t="s">
        <v>665</v>
      </c>
      <c r="L458" s="817">
        <v>88.07</v>
      </c>
      <c r="M458" s="817">
        <v>176.14</v>
      </c>
      <c r="N458" s="814">
        <v>2</v>
      </c>
      <c r="O458" s="818">
        <v>1.5</v>
      </c>
      <c r="P458" s="817">
        <v>176.14</v>
      </c>
      <c r="Q458" s="819">
        <v>1</v>
      </c>
      <c r="R458" s="814">
        <v>2</v>
      </c>
      <c r="S458" s="819">
        <v>1</v>
      </c>
      <c r="T458" s="818">
        <v>1.5</v>
      </c>
      <c r="U458" s="820">
        <v>1</v>
      </c>
    </row>
    <row r="459" spans="1:21" ht="14.45" customHeight="1" x14ac:dyDescent="0.2">
      <c r="A459" s="813">
        <v>26</v>
      </c>
      <c r="B459" s="814" t="s">
        <v>1600</v>
      </c>
      <c r="C459" s="814" t="s">
        <v>1606</v>
      </c>
      <c r="D459" s="815" t="s">
        <v>2851</v>
      </c>
      <c r="E459" s="816" t="s">
        <v>1620</v>
      </c>
      <c r="F459" s="814" t="s">
        <v>1601</v>
      </c>
      <c r="G459" s="814" t="s">
        <v>1783</v>
      </c>
      <c r="H459" s="814" t="s">
        <v>329</v>
      </c>
      <c r="I459" s="814" t="s">
        <v>1786</v>
      </c>
      <c r="J459" s="814" t="s">
        <v>648</v>
      </c>
      <c r="K459" s="814" t="s">
        <v>1787</v>
      </c>
      <c r="L459" s="817">
        <v>35.25</v>
      </c>
      <c r="M459" s="817">
        <v>105.75</v>
      </c>
      <c r="N459" s="814">
        <v>3</v>
      </c>
      <c r="O459" s="818">
        <v>3</v>
      </c>
      <c r="P459" s="817">
        <v>70.5</v>
      </c>
      <c r="Q459" s="819">
        <v>0.66666666666666663</v>
      </c>
      <c r="R459" s="814">
        <v>2</v>
      </c>
      <c r="S459" s="819">
        <v>0.66666666666666663</v>
      </c>
      <c r="T459" s="818">
        <v>2</v>
      </c>
      <c r="U459" s="820">
        <v>0.66666666666666663</v>
      </c>
    </row>
    <row r="460" spans="1:21" ht="14.45" customHeight="1" x14ac:dyDescent="0.2">
      <c r="A460" s="813">
        <v>26</v>
      </c>
      <c r="B460" s="814" t="s">
        <v>1600</v>
      </c>
      <c r="C460" s="814" t="s">
        <v>1606</v>
      </c>
      <c r="D460" s="815" t="s">
        <v>2851</v>
      </c>
      <c r="E460" s="816" t="s">
        <v>1620</v>
      </c>
      <c r="F460" s="814" t="s">
        <v>1601</v>
      </c>
      <c r="G460" s="814" t="s">
        <v>1783</v>
      </c>
      <c r="H460" s="814" t="s">
        <v>329</v>
      </c>
      <c r="I460" s="814" t="s">
        <v>1788</v>
      </c>
      <c r="J460" s="814" t="s">
        <v>1789</v>
      </c>
      <c r="K460" s="814" t="s">
        <v>1790</v>
      </c>
      <c r="L460" s="817">
        <v>35.25</v>
      </c>
      <c r="M460" s="817">
        <v>246.75</v>
      </c>
      <c r="N460" s="814">
        <v>7</v>
      </c>
      <c r="O460" s="818">
        <v>6</v>
      </c>
      <c r="P460" s="817">
        <v>246.75</v>
      </c>
      <c r="Q460" s="819">
        <v>1</v>
      </c>
      <c r="R460" s="814">
        <v>7</v>
      </c>
      <c r="S460" s="819">
        <v>1</v>
      </c>
      <c r="T460" s="818">
        <v>6</v>
      </c>
      <c r="U460" s="820">
        <v>1</v>
      </c>
    </row>
    <row r="461" spans="1:21" ht="14.45" customHeight="1" x14ac:dyDescent="0.2">
      <c r="A461" s="813">
        <v>26</v>
      </c>
      <c r="B461" s="814" t="s">
        <v>1600</v>
      </c>
      <c r="C461" s="814" t="s">
        <v>1606</v>
      </c>
      <c r="D461" s="815" t="s">
        <v>2851</v>
      </c>
      <c r="E461" s="816" t="s">
        <v>1620</v>
      </c>
      <c r="F461" s="814" t="s">
        <v>1601</v>
      </c>
      <c r="G461" s="814" t="s">
        <v>2398</v>
      </c>
      <c r="H461" s="814" t="s">
        <v>329</v>
      </c>
      <c r="I461" s="814" t="s">
        <v>2399</v>
      </c>
      <c r="J461" s="814" t="s">
        <v>2400</v>
      </c>
      <c r="K461" s="814" t="s">
        <v>2401</v>
      </c>
      <c r="L461" s="817">
        <v>185.26</v>
      </c>
      <c r="M461" s="817">
        <v>1296.82</v>
      </c>
      <c r="N461" s="814">
        <v>7</v>
      </c>
      <c r="O461" s="818">
        <v>6.5</v>
      </c>
      <c r="P461" s="817">
        <v>926.3</v>
      </c>
      <c r="Q461" s="819">
        <v>0.7142857142857143</v>
      </c>
      <c r="R461" s="814">
        <v>5</v>
      </c>
      <c r="S461" s="819">
        <v>0.7142857142857143</v>
      </c>
      <c r="T461" s="818">
        <v>4.5</v>
      </c>
      <c r="U461" s="820">
        <v>0.69230769230769229</v>
      </c>
    </row>
    <row r="462" spans="1:21" ht="14.45" customHeight="1" x14ac:dyDescent="0.2">
      <c r="A462" s="813">
        <v>26</v>
      </c>
      <c r="B462" s="814" t="s">
        <v>1600</v>
      </c>
      <c r="C462" s="814" t="s">
        <v>1606</v>
      </c>
      <c r="D462" s="815" t="s">
        <v>2851</v>
      </c>
      <c r="E462" s="816" t="s">
        <v>1620</v>
      </c>
      <c r="F462" s="814" t="s">
        <v>1601</v>
      </c>
      <c r="G462" s="814" t="s">
        <v>2398</v>
      </c>
      <c r="H462" s="814" t="s">
        <v>329</v>
      </c>
      <c r="I462" s="814" t="s">
        <v>2399</v>
      </c>
      <c r="J462" s="814" t="s">
        <v>2400</v>
      </c>
      <c r="K462" s="814" t="s">
        <v>2401</v>
      </c>
      <c r="L462" s="817">
        <v>87.98</v>
      </c>
      <c r="M462" s="817">
        <v>527.88</v>
      </c>
      <c r="N462" s="814">
        <v>6</v>
      </c>
      <c r="O462" s="818">
        <v>4.5</v>
      </c>
      <c r="P462" s="817">
        <v>527.88</v>
      </c>
      <c r="Q462" s="819">
        <v>1</v>
      </c>
      <c r="R462" s="814">
        <v>6</v>
      </c>
      <c r="S462" s="819">
        <v>1</v>
      </c>
      <c r="T462" s="818">
        <v>4.5</v>
      </c>
      <c r="U462" s="820">
        <v>1</v>
      </c>
    </row>
    <row r="463" spans="1:21" ht="14.45" customHeight="1" x14ac:dyDescent="0.2">
      <c r="A463" s="813">
        <v>26</v>
      </c>
      <c r="B463" s="814" t="s">
        <v>1600</v>
      </c>
      <c r="C463" s="814" t="s">
        <v>1606</v>
      </c>
      <c r="D463" s="815" t="s">
        <v>2851</v>
      </c>
      <c r="E463" s="816" t="s">
        <v>1620</v>
      </c>
      <c r="F463" s="814" t="s">
        <v>1601</v>
      </c>
      <c r="G463" s="814" t="s">
        <v>2398</v>
      </c>
      <c r="H463" s="814" t="s">
        <v>329</v>
      </c>
      <c r="I463" s="814" t="s">
        <v>2402</v>
      </c>
      <c r="J463" s="814" t="s">
        <v>2400</v>
      </c>
      <c r="K463" s="814" t="s">
        <v>2401</v>
      </c>
      <c r="L463" s="817">
        <v>87.98</v>
      </c>
      <c r="M463" s="817">
        <v>263.94</v>
      </c>
      <c r="N463" s="814">
        <v>3</v>
      </c>
      <c r="O463" s="818">
        <v>1.5</v>
      </c>
      <c r="P463" s="817">
        <v>87.98</v>
      </c>
      <c r="Q463" s="819">
        <v>0.33333333333333337</v>
      </c>
      <c r="R463" s="814">
        <v>1</v>
      </c>
      <c r="S463" s="819">
        <v>0.33333333333333331</v>
      </c>
      <c r="T463" s="818">
        <v>0.5</v>
      </c>
      <c r="U463" s="820">
        <v>0.33333333333333331</v>
      </c>
    </row>
    <row r="464" spans="1:21" ht="14.45" customHeight="1" x14ac:dyDescent="0.2">
      <c r="A464" s="813">
        <v>26</v>
      </c>
      <c r="B464" s="814" t="s">
        <v>1600</v>
      </c>
      <c r="C464" s="814" t="s">
        <v>1606</v>
      </c>
      <c r="D464" s="815" t="s">
        <v>2851</v>
      </c>
      <c r="E464" s="816" t="s">
        <v>1620</v>
      </c>
      <c r="F464" s="814" t="s">
        <v>1601</v>
      </c>
      <c r="G464" s="814" t="s">
        <v>1796</v>
      </c>
      <c r="H464" s="814" t="s">
        <v>329</v>
      </c>
      <c r="I464" s="814" t="s">
        <v>2403</v>
      </c>
      <c r="J464" s="814" t="s">
        <v>1291</v>
      </c>
      <c r="K464" s="814" t="s">
        <v>2404</v>
      </c>
      <c r="L464" s="817">
        <v>57.64</v>
      </c>
      <c r="M464" s="817">
        <v>57.64</v>
      </c>
      <c r="N464" s="814">
        <v>1</v>
      </c>
      <c r="O464" s="818">
        <v>1</v>
      </c>
      <c r="P464" s="817"/>
      <c r="Q464" s="819">
        <v>0</v>
      </c>
      <c r="R464" s="814"/>
      <c r="S464" s="819">
        <v>0</v>
      </c>
      <c r="T464" s="818"/>
      <c r="U464" s="820">
        <v>0</v>
      </c>
    </row>
    <row r="465" spans="1:21" ht="14.45" customHeight="1" x14ac:dyDescent="0.2">
      <c r="A465" s="813">
        <v>26</v>
      </c>
      <c r="B465" s="814" t="s">
        <v>1600</v>
      </c>
      <c r="C465" s="814" t="s">
        <v>1606</v>
      </c>
      <c r="D465" s="815" t="s">
        <v>2851</v>
      </c>
      <c r="E465" s="816" t="s">
        <v>1620</v>
      </c>
      <c r="F465" s="814" t="s">
        <v>1601</v>
      </c>
      <c r="G465" s="814" t="s">
        <v>1796</v>
      </c>
      <c r="H465" s="814" t="s">
        <v>599</v>
      </c>
      <c r="I465" s="814" t="s">
        <v>1293</v>
      </c>
      <c r="J465" s="814" t="s">
        <v>1291</v>
      </c>
      <c r="K465" s="814" t="s">
        <v>1294</v>
      </c>
      <c r="L465" s="817">
        <v>102.93</v>
      </c>
      <c r="M465" s="817">
        <v>205.86</v>
      </c>
      <c r="N465" s="814">
        <v>2</v>
      </c>
      <c r="O465" s="818">
        <v>2</v>
      </c>
      <c r="P465" s="817">
        <v>102.93</v>
      </c>
      <c r="Q465" s="819">
        <v>0.5</v>
      </c>
      <c r="R465" s="814">
        <v>1</v>
      </c>
      <c r="S465" s="819">
        <v>0.5</v>
      </c>
      <c r="T465" s="818">
        <v>1</v>
      </c>
      <c r="U465" s="820">
        <v>0.5</v>
      </c>
    </row>
    <row r="466" spans="1:21" ht="14.45" customHeight="1" x14ac:dyDescent="0.2">
      <c r="A466" s="813">
        <v>26</v>
      </c>
      <c r="B466" s="814" t="s">
        <v>1600</v>
      </c>
      <c r="C466" s="814" t="s">
        <v>1606</v>
      </c>
      <c r="D466" s="815" t="s">
        <v>2851</v>
      </c>
      <c r="E466" s="816" t="s">
        <v>1620</v>
      </c>
      <c r="F466" s="814" t="s">
        <v>1601</v>
      </c>
      <c r="G466" s="814" t="s">
        <v>1796</v>
      </c>
      <c r="H466" s="814" t="s">
        <v>599</v>
      </c>
      <c r="I466" s="814" t="s">
        <v>1293</v>
      </c>
      <c r="J466" s="814" t="s">
        <v>1291</v>
      </c>
      <c r="K466" s="814" t="s">
        <v>1294</v>
      </c>
      <c r="L466" s="817">
        <v>48.89</v>
      </c>
      <c r="M466" s="817">
        <v>293.33999999999997</v>
      </c>
      <c r="N466" s="814">
        <v>6</v>
      </c>
      <c r="O466" s="818">
        <v>4.5</v>
      </c>
      <c r="P466" s="817">
        <v>244.45</v>
      </c>
      <c r="Q466" s="819">
        <v>0.83333333333333337</v>
      </c>
      <c r="R466" s="814">
        <v>5</v>
      </c>
      <c r="S466" s="819">
        <v>0.83333333333333337</v>
      </c>
      <c r="T466" s="818">
        <v>4</v>
      </c>
      <c r="U466" s="820">
        <v>0.88888888888888884</v>
      </c>
    </row>
    <row r="467" spans="1:21" ht="14.45" customHeight="1" x14ac:dyDescent="0.2">
      <c r="A467" s="813">
        <v>26</v>
      </c>
      <c r="B467" s="814" t="s">
        <v>1600</v>
      </c>
      <c r="C467" s="814" t="s">
        <v>1606</v>
      </c>
      <c r="D467" s="815" t="s">
        <v>2851</v>
      </c>
      <c r="E467" s="816" t="s">
        <v>1620</v>
      </c>
      <c r="F467" s="814" t="s">
        <v>1601</v>
      </c>
      <c r="G467" s="814" t="s">
        <v>2034</v>
      </c>
      <c r="H467" s="814" t="s">
        <v>599</v>
      </c>
      <c r="I467" s="814" t="s">
        <v>2035</v>
      </c>
      <c r="J467" s="814" t="s">
        <v>1031</v>
      </c>
      <c r="K467" s="814" t="s">
        <v>676</v>
      </c>
      <c r="L467" s="817">
        <v>34.47</v>
      </c>
      <c r="M467" s="817">
        <v>34.47</v>
      </c>
      <c r="N467" s="814">
        <v>1</v>
      </c>
      <c r="O467" s="818">
        <v>0.5</v>
      </c>
      <c r="P467" s="817">
        <v>34.47</v>
      </c>
      <c r="Q467" s="819">
        <v>1</v>
      </c>
      <c r="R467" s="814">
        <v>1</v>
      </c>
      <c r="S467" s="819">
        <v>1</v>
      </c>
      <c r="T467" s="818">
        <v>0.5</v>
      </c>
      <c r="U467" s="820">
        <v>1</v>
      </c>
    </row>
    <row r="468" spans="1:21" ht="14.45" customHeight="1" x14ac:dyDescent="0.2">
      <c r="A468" s="813">
        <v>26</v>
      </c>
      <c r="B468" s="814" t="s">
        <v>1600</v>
      </c>
      <c r="C468" s="814" t="s">
        <v>1606</v>
      </c>
      <c r="D468" s="815" t="s">
        <v>2851</v>
      </c>
      <c r="E468" s="816" t="s">
        <v>1620</v>
      </c>
      <c r="F468" s="814" t="s">
        <v>1601</v>
      </c>
      <c r="G468" s="814" t="s">
        <v>2034</v>
      </c>
      <c r="H468" s="814" t="s">
        <v>599</v>
      </c>
      <c r="I468" s="814" t="s">
        <v>1391</v>
      </c>
      <c r="J468" s="814" t="s">
        <v>1031</v>
      </c>
      <c r="K468" s="814" t="s">
        <v>1392</v>
      </c>
      <c r="L468" s="817">
        <v>103.4</v>
      </c>
      <c r="M468" s="817">
        <v>206.8</v>
      </c>
      <c r="N468" s="814">
        <v>2</v>
      </c>
      <c r="O468" s="818">
        <v>1</v>
      </c>
      <c r="P468" s="817">
        <v>103.4</v>
      </c>
      <c r="Q468" s="819">
        <v>0.5</v>
      </c>
      <c r="R468" s="814">
        <v>1</v>
      </c>
      <c r="S468" s="819">
        <v>0.5</v>
      </c>
      <c r="T468" s="818">
        <v>0.5</v>
      </c>
      <c r="U468" s="820">
        <v>0.5</v>
      </c>
    </row>
    <row r="469" spans="1:21" ht="14.45" customHeight="1" x14ac:dyDescent="0.2">
      <c r="A469" s="813">
        <v>26</v>
      </c>
      <c r="B469" s="814" t="s">
        <v>1600</v>
      </c>
      <c r="C469" s="814" t="s">
        <v>1606</v>
      </c>
      <c r="D469" s="815" t="s">
        <v>2851</v>
      </c>
      <c r="E469" s="816" t="s">
        <v>1620</v>
      </c>
      <c r="F469" s="814" t="s">
        <v>1601</v>
      </c>
      <c r="G469" s="814" t="s">
        <v>2253</v>
      </c>
      <c r="H469" s="814" t="s">
        <v>329</v>
      </c>
      <c r="I469" s="814" t="s">
        <v>2405</v>
      </c>
      <c r="J469" s="814" t="s">
        <v>2255</v>
      </c>
      <c r="K469" s="814" t="s">
        <v>2406</v>
      </c>
      <c r="L469" s="817">
        <v>72.88</v>
      </c>
      <c r="M469" s="817">
        <v>145.76</v>
      </c>
      <c r="N469" s="814">
        <v>2</v>
      </c>
      <c r="O469" s="818">
        <v>1.5</v>
      </c>
      <c r="P469" s="817"/>
      <c r="Q469" s="819">
        <v>0</v>
      </c>
      <c r="R469" s="814"/>
      <c r="S469" s="819">
        <v>0</v>
      </c>
      <c r="T469" s="818"/>
      <c r="U469" s="820">
        <v>0</v>
      </c>
    </row>
    <row r="470" spans="1:21" ht="14.45" customHeight="1" x14ac:dyDescent="0.2">
      <c r="A470" s="813">
        <v>26</v>
      </c>
      <c r="B470" s="814" t="s">
        <v>1600</v>
      </c>
      <c r="C470" s="814" t="s">
        <v>1606</v>
      </c>
      <c r="D470" s="815" t="s">
        <v>2851</v>
      </c>
      <c r="E470" s="816" t="s">
        <v>1620</v>
      </c>
      <c r="F470" s="814" t="s">
        <v>1601</v>
      </c>
      <c r="G470" s="814" t="s">
        <v>2253</v>
      </c>
      <c r="H470" s="814" t="s">
        <v>329</v>
      </c>
      <c r="I470" s="814" t="s">
        <v>2407</v>
      </c>
      <c r="J470" s="814" t="s">
        <v>2255</v>
      </c>
      <c r="K470" s="814" t="s">
        <v>2408</v>
      </c>
      <c r="L470" s="817">
        <v>218.62</v>
      </c>
      <c r="M470" s="817">
        <v>874.48</v>
      </c>
      <c r="N470" s="814">
        <v>4</v>
      </c>
      <c r="O470" s="818">
        <v>4</v>
      </c>
      <c r="P470" s="817">
        <v>655.86</v>
      </c>
      <c r="Q470" s="819">
        <v>0.75</v>
      </c>
      <c r="R470" s="814">
        <v>3</v>
      </c>
      <c r="S470" s="819">
        <v>0.75</v>
      </c>
      <c r="T470" s="818">
        <v>3</v>
      </c>
      <c r="U470" s="820">
        <v>0.75</v>
      </c>
    </row>
    <row r="471" spans="1:21" ht="14.45" customHeight="1" x14ac:dyDescent="0.2">
      <c r="A471" s="813">
        <v>26</v>
      </c>
      <c r="B471" s="814" t="s">
        <v>1600</v>
      </c>
      <c r="C471" s="814" t="s">
        <v>1606</v>
      </c>
      <c r="D471" s="815" t="s">
        <v>2851</v>
      </c>
      <c r="E471" s="816" t="s">
        <v>1620</v>
      </c>
      <c r="F471" s="814" t="s">
        <v>1601</v>
      </c>
      <c r="G471" s="814" t="s">
        <v>2253</v>
      </c>
      <c r="H471" s="814" t="s">
        <v>329</v>
      </c>
      <c r="I471" s="814" t="s">
        <v>2409</v>
      </c>
      <c r="J471" s="814" t="s">
        <v>2255</v>
      </c>
      <c r="K471" s="814" t="s">
        <v>2410</v>
      </c>
      <c r="L471" s="817">
        <v>437.23</v>
      </c>
      <c r="M471" s="817">
        <v>1311.69</v>
      </c>
      <c r="N471" s="814">
        <v>3</v>
      </c>
      <c r="O471" s="818">
        <v>2.5</v>
      </c>
      <c r="P471" s="817">
        <v>1311.69</v>
      </c>
      <c r="Q471" s="819">
        <v>1</v>
      </c>
      <c r="R471" s="814">
        <v>3</v>
      </c>
      <c r="S471" s="819">
        <v>1</v>
      </c>
      <c r="T471" s="818">
        <v>2.5</v>
      </c>
      <c r="U471" s="820">
        <v>1</v>
      </c>
    </row>
    <row r="472" spans="1:21" ht="14.45" customHeight="1" x14ac:dyDescent="0.2">
      <c r="A472" s="813">
        <v>26</v>
      </c>
      <c r="B472" s="814" t="s">
        <v>1600</v>
      </c>
      <c r="C472" s="814" t="s">
        <v>1606</v>
      </c>
      <c r="D472" s="815" t="s">
        <v>2851</v>
      </c>
      <c r="E472" s="816" t="s">
        <v>1620</v>
      </c>
      <c r="F472" s="814" t="s">
        <v>1601</v>
      </c>
      <c r="G472" s="814" t="s">
        <v>1799</v>
      </c>
      <c r="H472" s="814" t="s">
        <v>329</v>
      </c>
      <c r="I472" s="814" t="s">
        <v>1800</v>
      </c>
      <c r="J472" s="814" t="s">
        <v>612</v>
      </c>
      <c r="K472" s="814" t="s">
        <v>1801</v>
      </c>
      <c r="L472" s="817">
        <v>127.91</v>
      </c>
      <c r="M472" s="817">
        <v>383.73</v>
      </c>
      <c r="N472" s="814">
        <v>3</v>
      </c>
      <c r="O472" s="818">
        <v>2</v>
      </c>
      <c r="P472" s="817">
        <v>127.91</v>
      </c>
      <c r="Q472" s="819">
        <v>0.33333333333333331</v>
      </c>
      <c r="R472" s="814">
        <v>1</v>
      </c>
      <c r="S472" s="819">
        <v>0.33333333333333331</v>
      </c>
      <c r="T472" s="818">
        <v>1</v>
      </c>
      <c r="U472" s="820">
        <v>0.5</v>
      </c>
    </row>
    <row r="473" spans="1:21" ht="14.45" customHeight="1" x14ac:dyDescent="0.2">
      <c r="A473" s="813">
        <v>26</v>
      </c>
      <c r="B473" s="814" t="s">
        <v>1600</v>
      </c>
      <c r="C473" s="814" t="s">
        <v>1606</v>
      </c>
      <c r="D473" s="815" t="s">
        <v>2851</v>
      </c>
      <c r="E473" s="816" t="s">
        <v>1620</v>
      </c>
      <c r="F473" s="814" t="s">
        <v>1601</v>
      </c>
      <c r="G473" s="814" t="s">
        <v>1813</v>
      </c>
      <c r="H473" s="814" t="s">
        <v>329</v>
      </c>
      <c r="I473" s="814" t="s">
        <v>2038</v>
      </c>
      <c r="J473" s="814" t="s">
        <v>1150</v>
      </c>
      <c r="K473" s="814" t="s">
        <v>2039</v>
      </c>
      <c r="L473" s="817">
        <v>1653.72</v>
      </c>
      <c r="M473" s="817">
        <v>1653.72</v>
      </c>
      <c r="N473" s="814">
        <v>1</v>
      </c>
      <c r="O473" s="818">
        <v>0.5</v>
      </c>
      <c r="P473" s="817">
        <v>1653.72</v>
      </c>
      <c r="Q473" s="819">
        <v>1</v>
      </c>
      <c r="R473" s="814">
        <v>1</v>
      </c>
      <c r="S473" s="819">
        <v>1</v>
      </c>
      <c r="T473" s="818">
        <v>0.5</v>
      </c>
      <c r="U473" s="820">
        <v>1</v>
      </c>
    </row>
    <row r="474" spans="1:21" ht="14.45" customHeight="1" x14ac:dyDescent="0.2">
      <c r="A474" s="813">
        <v>26</v>
      </c>
      <c r="B474" s="814" t="s">
        <v>1600</v>
      </c>
      <c r="C474" s="814" t="s">
        <v>1606</v>
      </c>
      <c r="D474" s="815" t="s">
        <v>2851</v>
      </c>
      <c r="E474" s="816" t="s">
        <v>1620</v>
      </c>
      <c r="F474" s="814" t="s">
        <v>1601</v>
      </c>
      <c r="G474" s="814" t="s">
        <v>1813</v>
      </c>
      <c r="H474" s="814" t="s">
        <v>329</v>
      </c>
      <c r="I474" s="814" t="s">
        <v>1814</v>
      </c>
      <c r="J474" s="814" t="s">
        <v>1150</v>
      </c>
      <c r="K474" s="814" t="s">
        <v>1815</v>
      </c>
      <c r="L474" s="817">
        <v>515</v>
      </c>
      <c r="M474" s="817">
        <v>515</v>
      </c>
      <c r="N474" s="814">
        <v>1</v>
      </c>
      <c r="O474" s="818">
        <v>1</v>
      </c>
      <c r="P474" s="817">
        <v>515</v>
      </c>
      <c r="Q474" s="819">
        <v>1</v>
      </c>
      <c r="R474" s="814">
        <v>1</v>
      </c>
      <c r="S474" s="819">
        <v>1</v>
      </c>
      <c r="T474" s="818">
        <v>1</v>
      </c>
      <c r="U474" s="820">
        <v>1</v>
      </c>
    </row>
    <row r="475" spans="1:21" ht="14.45" customHeight="1" x14ac:dyDescent="0.2">
      <c r="A475" s="813">
        <v>26</v>
      </c>
      <c r="B475" s="814" t="s">
        <v>1600</v>
      </c>
      <c r="C475" s="814" t="s">
        <v>1606</v>
      </c>
      <c r="D475" s="815" t="s">
        <v>2851</v>
      </c>
      <c r="E475" s="816" t="s">
        <v>1620</v>
      </c>
      <c r="F475" s="814" t="s">
        <v>1601</v>
      </c>
      <c r="G475" s="814" t="s">
        <v>2411</v>
      </c>
      <c r="H475" s="814" t="s">
        <v>329</v>
      </c>
      <c r="I475" s="814" t="s">
        <v>2412</v>
      </c>
      <c r="J475" s="814" t="s">
        <v>2413</v>
      </c>
      <c r="K475" s="814" t="s">
        <v>2309</v>
      </c>
      <c r="L475" s="817">
        <v>254.49</v>
      </c>
      <c r="M475" s="817">
        <v>254.49</v>
      </c>
      <c r="N475" s="814">
        <v>1</v>
      </c>
      <c r="O475" s="818">
        <v>0.5</v>
      </c>
      <c r="P475" s="817">
        <v>254.49</v>
      </c>
      <c r="Q475" s="819">
        <v>1</v>
      </c>
      <c r="R475" s="814">
        <v>1</v>
      </c>
      <c r="S475" s="819">
        <v>1</v>
      </c>
      <c r="T475" s="818">
        <v>0.5</v>
      </c>
      <c r="U475" s="820">
        <v>1</v>
      </c>
    </row>
    <row r="476" spans="1:21" ht="14.45" customHeight="1" x14ac:dyDescent="0.2">
      <c r="A476" s="813">
        <v>26</v>
      </c>
      <c r="B476" s="814" t="s">
        <v>1600</v>
      </c>
      <c r="C476" s="814" t="s">
        <v>1606</v>
      </c>
      <c r="D476" s="815" t="s">
        <v>2851</v>
      </c>
      <c r="E476" s="816" t="s">
        <v>1620</v>
      </c>
      <c r="F476" s="814" t="s">
        <v>1601</v>
      </c>
      <c r="G476" s="814" t="s">
        <v>2414</v>
      </c>
      <c r="H476" s="814" t="s">
        <v>329</v>
      </c>
      <c r="I476" s="814" t="s">
        <v>2415</v>
      </c>
      <c r="J476" s="814" t="s">
        <v>2416</v>
      </c>
      <c r="K476" s="814" t="s">
        <v>2417</v>
      </c>
      <c r="L476" s="817">
        <v>45.56</v>
      </c>
      <c r="M476" s="817">
        <v>136.68</v>
      </c>
      <c r="N476" s="814">
        <v>3</v>
      </c>
      <c r="O476" s="818">
        <v>1</v>
      </c>
      <c r="P476" s="817">
        <v>136.68</v>
      </c>
      <c r="Q476" s="819">
        <v>1</v>
      </c>
      <c r="R476" s="814">
        <v>3</v>
      </c>
      <c r="S476" s="819">
        <v>1</v>
      </c>
      <c r="T476" s="818">
        <v>1</v>
      </c>
      <c r="U476" s="820">
        <v>1</v>
      </c>
    </row>
    <row r="477" spans="1:21" ht="14.45" customHeight="1" x14ac:dyDescent="0.2">
      <c r="A477" s="813">
        <v>26</v>
      </c>
      <c r="B477" s="814" t="s">
        <v>1600</v>
      </c>
      <c r="C477" s="814" t="s">
        <v>1606</v>
      </c>
      <c r="D477" s="815" t="s">
        <v>2851</v>
      </c>
      <c r="E477" s="816" t="s">
        <v>1620</v>
      </c>
      <c r="F477" s="814" t="s">
        <v>1601</v>
      </c>
      <c r="G477" s="814" t="s">
        <v>2418</v>
      </c>
      <c r="H477" s="814" t="s">
        <v>599</v>
      </c>
      <c r="I477" s="814" t="s">
        <v>2419</v>
      </c>
      <c r="J477" s="814" t="s">
        <v>2420</v>
      </c>
      <c r="K477" s="814" t="s">
        <v>2421</v>
      </c>
      <c r="L477" s="817">
        <v>63.75</v>
      </c>
      <c r="M477" s="817">
        <v>127.5</v>
      </c>
      <c r="N477" s="814">
        <v>2</v>
      </c>
      <c r="O477" s="818">
        <v>0.5</v>
      </c>
      <c r="P477" s="817">
        <v>127.5</v>
      </c>
      <c r="Q477" s="819">
        <v>1</v>
      </c>
      <c r="R477" s="814">
        <v>2</v>
      </c>
      <c r="S477" s="819">
        <v>1</v>
      </c>
      <c r="T477" s="818">
        <v>0.5</v>
      </c>
      <c r="U477" s="820">
        <v>1</v>
      </c>
    </row>
    <row r="478" spans="1:21" ht="14.45" customHeight="1" x14ac:dyDescent="0.2">
      <c r="A478" s="813">
        <v>26</v>
      </c>
      <c r="B478" s="814" t="s">
        <v>1600</v>
      </c>
      <c r="C478" s="814" t="s">
        <v>1606</v>
      </c>
      <c r="D478" s="815" t="s">
        <v>2851</v>
      </c>
      <c r="E478" s="816" t="s">
        <v>1620</v>
      </c>
      <c r="F478" s="814" t="s">
        <v>1601</v>
      </c>
      <c r="G478" s="814" t="s">
        <v>2150</v>
      </c>
      <c r="H478" s="814" t="s">
        <v>599</v>
      </c>
      <c r="I478" s="814" t="s">
        <v>1560</v>
      </c>
      <c r="J478" s="814" t="s">
        <v>1561</v>
      </c>
      <c r="K478" s="814" t="s">
        <v>1562</v>
      </c>
      <c r="L478" s="817">
        <v>122.96</v>
      </c>
      <c r="M478" s="817">
        <v>122.96</v>
      </c>
      <c r="N478" s="814">
        <v>1</v>
      </c>
      <c r="O478" s="818">
        <v>1</v>
      </c>
      <c r="P478" s="817">
        <v>122.96</v>
      </c>
      <c r="Q478" s="819">
        <v>1</v>
      </c>
      <c r="R478" s="814">
        <v>1</v>
      </c>
      <c r="S478" s="819">
        <v>1</v>
      </c>
      <c r="T478" s="818">
        <v>1</v>
      </c>
      <c r="U478" s="820">
        <v>1</v>
      </c>
    </row>
    <row r="479" spans="1:21" ht="14.45" customHeight="1" x14ac:dyDescent="0.2">
      <c r="A479" s="813">
        <v>26</v>
      </c>
      <c r="B479" s="814" t="s">
        <v>1600</v>
      </c>
      <c r="C479" s="814" t="s">
        <v>1606</v>
      </c>
      <c r="D479" s="815" t="s">
        <v>2851</v>
      </c>
      <c r="E479" s="816" t="s">
        <v>1620</v>
      </c>
      <c r="F479" s="814" t="s">
        <v>1601</v>
      </c>
      <c r="G479" s="814" t="s">
        <v>2422</v>
      </c>
      <c r="H479" s="814" t="s">
        <v>329</v>
      </c>
      <c r="I479" s="814" t="s">
        <v>2423</v>
      </c>
      <c r="J479" s="814" t="s">
        <v>2424</v>
      </c>
      <c r="K479" s="814" t="s">
        <v>2425</v>
      </c>
      <c r="L479" s="817">
        <v>54.43</v>
      </c>
      <c r="M479" s="817">
        <v>707.58999999999992</v>
      </c>
      <c r="N479" s="814">
        <v>13</v>
      </c>
      <c r="O479" s="818">
        <v>4</v>
      </c>
      <c r="P479" s="817">
        <v>163.29</v>
      </c>
      <c r="Q479" s="819">
        <v>0.23076923076923078</v>
      </c>
      <c r="R479" s="814">
        <v>3</v>
      </c>
      <c r="S479" s="819">
        <v>0.23076923076923078</v>
      </c>
      <c r="T479" s="818">
        <v>1</v>
      </c>
      <c r="U479" s="820">
        <v>0.25</v>
      </c>
    </row>
    <row r="480" spans="1:21" ht="14.45" customHeight="1" x14ac:dyDescent="0.2">
      <c r="A480" s="813">
        <v>26</v>
      </c>
      <c r="B480" s="814" t="s">
        <v>1600</v>
      </c>
      <c r="C480" s="814" t="s">
        <v>1606</v>
      </c>
      <c r="D480" s="815" t="s">
        <v>2851</v>
      </c>
      <c r="E480" s="816" t="s">
        <v>1620</v>
      </c>
      <c r="F480" s="814" t="s">
        <v>1601</v>
      </c>
      <c r="G480" s="814" t="s">
        <v>1816</v>
      </c>
      <c r="H480" s="814" t="s">
        <v>599</v>
      </c>
      <c r="I480" s="814" t="s">
        <v>1500</v>
      </c>
      <c r="J480" s="814" t="s">
        <v>997</v>
      </c>
      <c r="K480" s="814" t="s">
        <v>1000</v>
      </c>
      <c r="L480" s="817">
        <v>0</v>
      </c>
      <c r="M480" s="817">
        <v>0</v>
      </c>
      <c r="N480" s="814">
        <v>9</v>
      </c>
      <c r="O480" s="818">
        <v>7</v>
      </c>
      <c r="P480" s="817">
        <v>0</v>
      </c>
      <c r="Q480" s="819"/>
      <c r="R480" s="814">
        <v>6</v>
      </c>
      <c r="S480" s="819">
        <v>0.66666666666666663</v>
      </c>
      <c r="T480" s="818">
        <v>4</v>
      </c>
      <c r="U480" s="820">
        <v>0.5714285714285714</v>
      </c>
    </row>
    <row r="481" spans="1:21" ht="14.45" customHeight="1" x14ac:dyDescent="0.2">
      <c r="A481" s="813">
        <v>26</v>
      </c>
      <c r="B481" s="814" t="s">
        <v>1600</v>
      </c>
      <c r="C481" s="814" t="s">
        <v>1606</v>
      </c>
      <c r="D481" s="815" t="s">
        <v>2851</v>
      </c>
      <c r="E481" s="816" t="s">
        <v>1620</v>
      </c>
      <c r="F481" s="814" t="s">
        <v>1601</v>
      </c>
      <c r="G481" s="814" t="s">
        <v>1817</v>
      </c>
      <c r="H481" s="814" t="s">
        <v>329</v>
      </c>
      <c r="I481" s="814" t="s">
        <v>2426</v>
      </c>
      <c r="J481" s="814" t="s">
        <v>2427</v>
      </c>
      <c r="K481" s="814" t="s">
        <v>2428</v>
      </c>
      <c r="L481" s="817">
        <v>36.909999999999997</v>
      </c>
      <c r="M481" s="817">
        <v>36.909999999999997</v>
      </c>
      <c r="N481" s="814">
        <v>1</v>
      </c>
      <c r="O481" s="818">
        <v>0.5</v>
      </c>
      <c r="P481" s="817">
        <v>36.909999999999997</v>
      </c>
      <c r="Q481" s="819">
        <v>1</v>
      </c>
      <c r="R481" s="814">
        <v>1</v>
      </c>
      <c r="S481" s="819">
        <v>1</v>
      </c>
      <c r="T481" s="818">
        <v>0.5</v>
      </c>
      <c r="U481" s="820">
        <v>1</v>
      </c>
    </row>
    <row r="482" spans="1:21" ht="14.45" customHeight="1" x14ac:dyDescent="0.2">
      <c r="A482" s="813">
        <v>26</v>
      </c>
      <c r="B482" s="814" t="s">
        <v>1600</v>
      </c>
      <c r="C482" s="814" t="s">
        <v>1606</v>
      </c>
      <c r="D482" s="815" t="s">
        <v>2851</v>
      </c>
      <c r="E482" s="816" t="s">
        <v>1620</v>
      </c>
      <c r="F482" s="814" t="s">
        <v>1601</v>
      </c>
      <c r="G482" s="814" t="s">
        <v>1817</v>
      </c>
      <c r="H482" s="814" t="s">
        <v>329</v>
      </c>
      <c r="I482" s="814" t="s">
        <v>2429</v>
      </c>
      <c r="J482" s="814" t="s">
        <v>1091</v>
      </c>
      <c r="K482" s="814" t="s">
        <v>1092</v>
      </c>
      <c r="L482" s="817">
        <v>118.65</v>
      </c>
      <c r="M482" s="817">
        <v>118.65</v>
      </c>
      <c r="N482" s="814">
        <v>1</v>
      </c>
      <c r="O482" s="818">
        <v>0.5</v>
      </c>
      <c r="P482" s="817">
        <v>118.65</v>
      </c>
      <c r="Q482" s="819">
        <v>1</v>
      </c>
      <c r="R482" s="814">
        <v>1</v>
      </c>
      <c r="S482" s="819">
        <v>1</v>
      </c>
      <c r="T482" s="818">
        <v>0.5</v>
      </c>
      <c r="U482" s="820">
        <v>1</v>
      </c>
    </row>
    <row r="483" spans="1:21" ht="14.45" customHeight="1" x14ac:dyDescent="0.2">
      <c r="A483" s="813">
        <v>26</v>
      </c>
      <c r="B483" s="814" t="s">
        <v>1600</v>
      </c>
      <c r="C483" s="814" t="s">
        <v>1606</v>
      </c>
      <c r="D483" s="815" t="s">
        <v>2851</v>
      </c>
      <c r="E483" s="816" t="s">
        <v>1620</v>
      </c>
      <c r="F483" s="814" t="s">
        <v>1601</v>
      </c>
      <c r="G483" s="814" t="s">
        <v>2430</v>
      </c>
      <c r="H483" s="814" t="s">
        <v>329</v>
      </c>
      <c r="I483" s="814" t="s">
        <v>2431</v>
      </c>
      <c r="J483" s="814" t="s">
        <v>2432</v>
      </c>
      <c r="K483" s="814" t="s">
        <v>2433</v>
      </c>
      <c r="L483" s="817">
        <v>59.88</v>
      </c>
      <c r="M483" s="817">
        <v>538.92000000000007</v>
      </c>
      <c r="N483" s="814">
        <v>9</v>
      </c>
      <c r="O483" s="818">
        <v>2.5</v>
      </c>
      <c r="P483" s="817">
        <v>538.92000000000007</v>
      </c>
      <c r="Q483" s="819">
        <v>1</v>
      </c>
      <c r="R483" s="814">
        <v>9</v>
      </c>
      <c r="S483" s="819">
        <v>1</v>
      </c>
      <c r="T483" s="818">
        <v>2.5</v>
      </c>
      <c r="U483" s="820">
        <v>1</v>
      </c>
    </row>
    <row r="484" spans="1:21" ht="14.45" customHeight="1" x14ac:dyDescent="0.2">
      <c r="A484" s="813">
        <v>26</v>
      </c>
      <c r="B484" s="814" t="s">
        <v>1600</v>
      </c>
      <c r="C484" s="814" t="s">
        <v>1606</v>
      </c>
      <c r="D484" s="815" t="s">
        <v>2851</v>
      </c>
      <c r="E484" s="816" t="s">
        <v>1620</v>
      </c>
      <c r="F484" s="814" t="s">
        <v>1601</v>
      </c>
      <c r="G484" s="814" t="s">
        <v>2430</v>
      </c>
      <c r="H484" s="814" t="s">
        <v>599</v>
      </c>
      <c r="I484" s="814" t="s">
        <v>2434</v>
      </c>
      <c r="J484" s="814" t="s">
        <v>1424</v>
      </c>
      <c r="K484" s="814" t="s">
        <v>2435</v>
      </c>
      <c r="L484" s="817">
        <v>103.72</v>
      </c>
      <c r="M484" s="817">
        <v>103.72</v>
      </c>
      <c r="N484" s="814">
        <v>1</v>
      </c>
      <c r="O484" s="818">
        <v>1</v>
      </c>
      <c r="P484" s="817">
        <v>103.72</v>
      </c>
      <c r="Q484" s="819">
        <v>1</v>
      </c>
      <c r="R484" s="814">
        <v>1</v>
      </c>
      <c r="S484" s="819">
        <v>1</v>
      </c>
      <c r="T484" s="818">
        <v>1</v>
      </c>
      <c r="U484" s="820">
        <v>1</v>
      </c>
    </row>
    <row r="485" spans="1:21" ht="14.45" customHeight="1" x14ac:dyDescent="0.2">
      <c r="A485" s="813">
        <v>26</v>
      </c>
      <c r="B485" s="814" t="s">
        <v>1600</v>
      </c>
      <c r="C485" s="814" t="s">
        <v>1606</v>
      </c>
      <c r="D485" s="815" t="s">
        <v>2851</v>
      </c>
      <c r="E485" s="816" t="s">
        <v>1620</v>
      </c>
      <c r="F485" s="814" t="s">
        <v>1601</v>
      </c>
      <c r="G485" s="814" t="s">
        <v>2430</v>
      </c>
      <c r="H485" s="814" t="s">
        <v>599</v>
      </c>
      <c r="I485" s="814" t="s">
        <v>1423</v>
      </c>
      <c r="J485" s="814" t="s">
        <v>1424</v>
      </c>
      <c r="K485" s="814" t="s">
        <v>1425</v>
      </c>
      <c r="L485" s="817">
        <v>345.69</v>
      </c>
      <c r="M485" s="817">
        <v>345.69</v>
      </c>
      <c r="N485" s="814">
        <v>1</v>
      </c>
      <c r="O485" s="818">
        <v>1</v>
      </c>
      <c r="P485" s="817">
        <v>345.69</v>
      </c>
      <c r="Q485" s="819">
        <v>1</v>
      </c>
      <c r="R485" s="814">
        <v>1</v>
      </c>
      <c r="S485" s="819">
        <v>1</v>
      </c>
      <c r="T485" s="818">
        <v>1</v>
      </c>
      <c r="U485" s="820">
        <v>1</v>
      </c>
    </row>
    <row r="486" spans="1:21" ht="14.45" customHeight="1" x14ac:dyDescent="0.2">
      <c r="A486" s="813">
        <v>26</v>
      </c>
      <c r="B486" s="814" t="s">
        <v>1600</v>
      </c>
      <c r="C486" s="814" t="s">
        <v>1606</v>
      </c>
      <c r="D486" s="815" t="s">
        <v>2851</v>
      </c>
      <c r="E486" s="816" t="s">
        <v>1620</v>
      </c>
      <c r="F486" s="814" t="s">
        <v>1601</v>
      </c>
      <c r="G486" s="814" t="s">
        <v>2436</v>
      </c>
      <c r="H486" s="814" t="s">
        <v>329</v>
      </c>
      <c r="I486" s="814" t="s">
        <v>2437</v>
      </c>
      <c r="J486" s="814" t="s">
        <v>2438</v>
      </c>
      <c r="K486" s="814" t="s">
        <v>2439</v>
      </c>
      <c r="L486" s="817">
        <v>98.2</v>
      </c>
      <c r="M486" s="817">
        <v>98.2</v>
      </c>
      <c r="N486" s="814">
        <v>1</v>
      </c>
      <c r="O486" s="818">
        <v>0.5</v>
      </c>
      <c r="P486" s="817"/>
      <c r="Q486" s="819">
        <v>0</v>
      </c>
      <c r="R486" s="814"/>
      <c r="S486" s="819">
        <v>0</v>
      </c>
      <c r="T486" s="818"/>
      <c r="U486" s="820">
        <v>0</v>
      </c>
    </row>
    <row r="487" spans="1:21" ht="14.45" customHeight="1" x14ac:dyDescent="0.2">
      <c r="A487" s="813">
        <v>26</v>
      </c>
      <c r="B487" s="814" t="s">
        <v>1600</v>
      </c>
      <c r="C487" s="814" t="s">
        <v>1606</v>
      </c>
      <c r="D487" s="815" t="s">
        <v>2851</v>
      </c>
      <c r="E487" s="816" t="s">
        <v>1620</v>
      </c>
      <c r="F487" s="814" t="s">
        <v>1601</v>
      </c>
      <c r="G487" s="814" t="s">
        <v>1828</v>
      </c>
      <c r="H487" s="814" t="s">
        <v>329</v>
      </c>
      <c r="I487" s="814" t="s">
        <v>2055</v>
      </c>
      <c r="J487" s="814" t="s">
        <v>1833</v>
      </c>
      <c r="K487" s="814" t="s">
        <v>2056</v>
      </c>
      <c r="L487" s="817">
        <v>33.4</v>
      </c>
      <c r="M487" s="817">
        <v>66.8</v>
      </c>
      <c r="N487" s="814">
        <v>2</v>
      </c>
      <c r="O487" s="818">
        <v>0.5</v>
      </c>
      <c r="P487" s="817">
        <v>66.8</v>
      </c>
      <c r="Q487" s="819">
        <v>1</v>
      </c>
      <c r="R487" s="814">
        <v>2</v>
      </c>
      <c r="S487" s="819">
        <v>1</v>
      </c>
      <c r="T487" s="818">
        <v>0.5</v>
      </c>
      <c r="U487" s="820">
        <v>1</v>
      </c>
    </row>
    <row r="488" spans="1:21" ht="14.45" customHeight="1" x14ac:dyDescent="0.2">
      <c r="A488" s="813">
        <v>26</v>
      </c>
      <c r="B488" s="814" t="s">
        <v>1600</v>
      </c>
      <c r="C488" s="814" t="s">
        <v>1606</v>
      </c>
      <c r="D488" s="815" t="s">
        <v>2851</v>
      </c>
      <c r="E488" s="816" t="s">
        <v>1620</v>
      </c>
      <c r="F488" s="814" t="s">
        <v>1601</v>
      </c>
      <c r="G488" s="814" t="s">
        <v>2440</v>
      </c>
      <c r="H488" s="814" t="s">
        <v>329</v>
      </c>
      <c r="I488" s="814" t="s">
        <v>2441</v>
      </c>
      <c r="J488" s="814" t="s">
        <v>2442</v>
      </c>
      <c r="K488" s="814" t="s">
        <v>2443</v>
      </c>
      <c r="L488" s="817">
        <v>33.18</v>
      </c>
      <c r="M488" s="817">
        <v>33.18</v>
      </c>
      <c r="N488" s="814">
        <v>1</v>
      </c>
      <c r="O488" s="818">
        <v>1</v>
      </c>
      <c r="P488" s="817">
        <v>33.18</v>
      </c>
      <c r="Q488" s="819">
        <v>1</v>
      </c>
      <c r="R488" s="814">
        <v>1</v>
      </c>
      <c r="S488" s="819">
        <v>1</v>
      </c>
      <c r="T488" s="818">
        <v>1</v>
      </c>
      <c r="U488" s="820">
        <v>1</v>
      </c>
    </row>
    <row r="489" spans="1:21" ht="14.45" customHeight="1" x14ac:dyDescent="0.2">
      <c r="A489" s="813">
        <v>26</v>
      </c>
      <c r="B489" s="814" t="s">
        <v>1600</v>
      </c>
      <c r="C489" s="814" t="s">
        <v>1606</v>
      </c>
      <c r="D489" s="815" t="s">
        <v>2851</v>
      </c>
      <c r="E489" s="816" t="s">
        <v>1620</v>
      </c>
      <c r="F489" s="814" t="s">
        <v>1601</v>
      </c>
      <c r="G489" s="814" t="s">
        <v>2444</v>
      </c>
      <c r="H489" s="814" t="s">
        <v>329</v>
      </c>
      <c r="I489" s="814" t="s">
        <v>2445</v>
      </c>
      <c r="J489" s="814" t="s">
        <v>2446</v>
      </c>
      <c r="K489" s="814" t="s">
        <v>2447</v>
      </c>
      <c r="L489" s="817">
        <v>131.32</v>
      </c>
      <c r="M489" s="817">
        <v>131.32</v>
      </c>
      <c r="N489" s="814">
        <v>1</v>
      </c>
      <c r="O489" s="818">
        <v>1</v>
      </c>
      <c r="P489" s="817"/>
      <c r="Q489" s="819">
        <v>0</v>
      </c>
      <c r="R489" s="814"/>
      <c r="S489" s="819">
        <v>0</v>
      </c>
      <c r="T489" s="818"/>
      <c r="U489" s="820">
        <v>0</v>
      </c>
    </row>
    <row r="490" spans="1:21" ht="14.45" customHeight="1" x14ac:dyDescent="0.2">
      <c r="A490" s="813">
        <v>26</v>
      </c>
      <c r="B490" s="814" t="s">
        <v>1600</v>
      </c>
      <c r="C490" s="814" t="s">
        <v>1606</v>
      </c>
      <c r="D490" s="815" t="s">
        <v>2851</v>
      </c>
      <c r="E490" s="816" t="s">
        <v>1620</v>
      </c>
      <c r="F490" s="814" t="s">
        <v>1601</v>
      </c>
      <c r="G490" s="814" t="s">
        <v>2060</v>
      </c>
      <c r="H490" s="814" t="s">
        <v>329</v>
      </c>
      <c r="I490" s="814" t="s">
        <v>2448</v>
      </c>
      <c r="J490" s="814" t="s">
        <v>694</v>
      </c>
      <c r="K490" s="814" t="s">
        <v>716</v>
      </c>
      <c r="L490" s="817">
        <v>0</v>
      </c>
      <c r="M490" s="817">
        <v>0</v>
      </c>
      <c r="N490" s="814">
        <v>2</v>
      </c>
      <c r="O490" s="818">
        <v>1</v>
      </c>
      <c r="P490" s="817">
        <v>0</v>
      </c>
      <c r="Q490" s="819"/>
      <c r="R490" s="814">
        <v>1</v>
      </c>
      <c r="S490" s="819">
        <v>0.5</v>
      </c>
      <c r="T490" s="818">
        <v>0.5</v>
      </c>
      <c r="U490" s="820">
        <v>0.5</v>
      </c>
    </row>
    <row r="491" spans="1:21" ht="14.45" customHeight="1" x14ac:dyDescent="0.2">
      <c r="A491" s="813">
        <v>26</v>
      </c>
      <c r="B491" s="814" t="s">
        <v>1600</v>
      </c>
      <c r="C491" s="814" t="s">
        <v>1606</v>
      </c>
      <c r="D491" s="815" t="s">
        <v>2851</v>
      </c>
      <c r="E491" s="816" t="s">
        <v>1620</v>
      </c>
      <c r="F491" s="814" t="s">
        <v>1601</v>
      </c>
      <c r="G491" s="814" t="s">
        <v>2060</v>
      </c>
      <c r="H491" s="814" t="s">
        <v>329</v>
      </c>
      <c r="I491" s="814" t="s">
        <v>2449</v>
      </c>
      <c r="J491" s="814" t="s">
        <v>2450</v>
      </c>
      <c r="K491" s="814" t="s">
        <v>2451</v>
      </c>
      <c r="L491" s="817">
        <v>177.92</v>
      </c>
      <c r="M491" s="817">
        <v>889.59999999999991</v>
      </c>
      <c r="N491" s="814">
        <v>5</v>
      </c>
      <c r="O491" s="818">
        <v>2.5</v>
      </c>
      <c r="P491" s="817">
        <v>889.59999999999991</v>
      </c>
      <c r="Q491" s="819">
        <v>1</v>
      </c>
      <c r="R491" s="814">
        <v>5</v>
      </c>
      <c r="S491" s="819">
        <v>1</v>
      </c>
      <c r="T491" s="818">
        <v>2.5</v>
      </c>
      <c r="U491" s="820">
        <v>1</v>
      </c>
    </row>
    <row r="492" spans="1:21" ht="14.45" customHeight="1" x14ac:dyDescent="0.2">
      <c r="A492" s="813">
        <v>26</v>
      </c>
      <c r="B492" s="814" t="s">
        <v>1600</v>
      </c>
      <c r="C492" s="814" t="s">
        <v>1606</v>
      </c>
      <c r="D492" s="815" t="s">
        <v>2851</v>
      </c>
      <c r="E492" s="816" t="s">
        <v>1620</v>
      </c>
      <c r="F492" s="814" t="s">
        <v>1601</v>
      </c>
      <c r="G492" s="814" t="s">
        <v>1840</v>
      </c>
      <c r="H492" s="814" t="s">
        <v>599</v>
      </c>
      <c r="I492" s="814" t="s">
        <v>1554</v>
      </c>
      <c r="J492" s="814" t="s">
        <v>1166</v>
      </c>
      <c r="K492" s="814" t="s">
        <v>1555</v>
      </c>
      <c r="L492" s="817">
        <v>0</v>
      </c>
      <c r="M492" s="817">
        <v>0</v>
      </c>
      <c r="N492" s="814">
        <v>30</v>
      </c>
      <c r="O492" s="818">
        <v>14</v>
      </c>
      <c r="P492" s="817">
        <v>0</v>
      </c>
      <c r="Q492" s="819"/>
      <c r="R492" s="814">
        <v>30</v>
      </c>
      <c r="S492" s="819">
        <v>1</v>
      </c>
      <c r="T492" s="818">
        <v>14</v>
      </c>
      <c r="U492" s="820">
        <v>1</v>
      </c>
    </row>
    <row r="493" spans="1:21" ht="14.45" customHeight="1" x14ac:dyDescent="0.2">
      <c r="A493" s="813">
        <v>26</v>
      </c>
      <c r="B493" s="814" t="s">
        <v>1600</v>
      </c>
      <c r="C493" s="814" t="s">
        <v>1606</v>
      </c>
      <c r="D493" s="815" t="s">
        <v>2851</v>
      </c>
      <c r="E493" s="816" t="s">
        <v>1620</v>
      </c>
      <c r="F493" s="814" t="s">
        <v>1601</v>
      </c>
      <c r="G493" s="814" t="s">
        <v>1840</v>
      </c>
      <c r="H493" s="814" t="s">
        <v>599</v>
      </c>
      <c r="I493" s="814" t="s">
        <v>1841</v>
      </c>
      <c r="J493" s="814" t="s">
        <v>1166</v>
      </c>
      <c r="K493" s="814" t="s">
        <v>1842</v>
      </c>
      <c r="L493" s="817">
        <v>0</v>
      </c>
      <c r="M493" s="817">
        <v>0</v>
      </c>
      <c r="N493" s="814">
        <v>1</v>
      </c>
      <c r="O493" s="818">
        <v>0.5</v>
      </c>
      <c r="P493" s="817"/>
      <c r="Q493" s="819"/>
      <c r="R493" s="814"/>
      <c r="S493" s="819">
        <v>0</v>
      </c>
      <c r="T493" s="818"/>
      <c r="U493" s="820">
        <v>0</v>
      </c>
    </row>
    <row r="494" spans="1:21" ht="14.45" customHeight="1" x14ac:dyDescent="0.2">
      <c r="A494" s="813">
        <v>26</v>
      </c>
      <c r="B494" s="814" t="s">
        <v>1600</v>
      </c>
      <c r="C494" s="814" t="s">
        <v>1606</v>
      </c>
      <c r="D494" s="815" t="s">
        <v>2851</v>
      </c>
      <c r="E494" s="816" t="s">
        <v>1620</v>
      </c>
      <c r="F494" s="814" t="s">
        <v>1601</v>
      </c>
      <c r="G494" s="814" t="s">
        <v>1843</v>
      </c>
      <c r="H494" s="814" t="s">
        <v>329</v>
      </c>
      <c r="I494" s="814" t="s">
        <v>1844</v>
      </c>
      <c r="J494" s="814" t="s">
        <v>657</v>
      </c>
      <c r="K494" s="814" t="s">
        <v>1845</v>
      </c>
      <c r="L494" s="817">
        <v>193.98</v>
      </c>
      <c r="M494" s="817">
        <v>193.98</v>
      </c>
      <c r="N494" s="814">
        <v>1</v>
      </c>
      <c r="O494" s="818">
        <v>0.5</v>
      </c>
      <c r="P494" s="817"/>
      <c r="Q494" s="819">
        <v>0</v>
      </c>
      <c r="R494" s="814"/>
      <c r="S494" s="819">
        <v>0</v>
      </c>
      <c r="T494" s="818"/>
      <c r="U494" s="820">
        <v>0</v>
      </c>
    </row>
    <row r="495" spans="1:21" ht="14.45" customHeight="1" x14ac:dyDescent="0.2">
      <c r="A495" s="813">
        <v>26</v>
      </c>
      <c r="B495" s="814" t="s">
        <v>1600</v>
      </c>
      <c r="C495" s="814" t="s">
        <v>1606</v>
      </c>
      <c r="D495" s="815" t="s">
        <v>2851</v>
      </c>
      <c r="E495" s="816" t="s">
        <v>1620</v>
      </c>
      <c r="F495" s="814" t="s">
        <v>1601</v>
      </c>
      <c r="G495" s="814" t="s">
        <v>2168</v>
      </c>
      <c r="H495" s="814" t="s">
        <v>329</v>
      </c>
      <c r="I495" s="814" t="s">
        <v>2452</v>
      </c>
      <c r="J495" s="814" t="s">
        <v>2170</v>
      </c>
      <c r="K495" s="814" t="s">
        <v>2453</v>
      </c>
      <c r="L495" s="817">
        <v>218.32</v>
      </c>
      <c r="M495" s="817">
        <v>436.64</v>
      </c>
      <c r="N495" s="814">
        <v>2</v>
      </c>
      <c r="O495" s="818">
        <v>1</v>
      </c>
      <c r="P495" s="817">
        <v>218.32</v>
      </c>
      <c r="Q495" s="819">
        <v>0.5</v>
      </c>
      <c r="R495" s="814">
        <v>1</v>
      </c>
      <c r="S495" s="819">
        <v>0.5</v>
      </c>
      <c r="T495" s="818">
        <v>0.5</v>
      </c>
      <c r="U495" s="820">
        <v>0.5</v>
      </c>
    </row>
    <row r="496" spans="1:21" ht="14.45" customHeight="1" x14ac:dyDescent="0.2">
      <c r="A496" s="813">
        <v>26</v>
      </c>
      <c r="B496" s="814" t="s">
        <v>1600</v>
      </c>
      <c r="C496" s="814" t="s">
        <v>1606</v>
      </c>
      <c r="D496" s="815" t="s">
        <v>2851</v>
      </c>
      <c r="E496" s="816" t="s">
        <v>1620</v>
      </c>
      <c r="F496" s="814" t="s">
        <v>1601</v>
      </c>
      <c r="G496" s="814" t="s">
        <v>2454</v>
      </c>
      <c r="H496" s="814" t="s">
        <v>329</v>
      </c>
      <c r="I496" s="814" t="s">
        <v>2455</v>
      </c>
      <c r="J496" s="814" t="s">
        <v>2456</v>
      </c>
      <c r="K496" s="814" t="s">
        <v>2457</v>
      </c>
      <c r="L496" s="817">
        <v>1061.95</v>
      </c>
      <c r="M496" s="817">
        <v>1061.95</v>
      </c>
      <c r="N496" s="814">
        <v>1</v>
      </c>
      <c r="O496" s="818">
        <v>1</v>
      </c>
      <c r="P496" s="817"/>
      <c r="Q496" s="819">
        <v>0</v>
      </c>
      <c r="R496" s="814"/>
      <c r="S496" s="819">
        <v>0</v>
      </c>
      <c r="T496" s="818"/>
      <c r="U496" s="820">
        <v>0</v>
      </c>
    </row>
    <row r="497" spans="1:21" ht="14.45" customHeight="1" x14ac:dyDescent="0.2">
      <c r="A497" s="813">
        <v>26</v>
      </c>
      <c r="B497" s="814" t="s">
        <v>1600</v>
      </c>
      <c r="C497" s="814" t="s">
        <v>1606</v>
      </c>
      <c r="D497" s="815" t="s">
        <v>2851</v>
      </c>
      <c r="E497" s="816" t="s">
        <v>1620</v>
      </c>
      <c r="F497" s="814" t="s">
        <v>1601</v>
      </c>
      <c r="G497" s="814" t="s">
        <v>1846</v>
      </c>
      <c r="H497" s="814" t="s">
        <v>599</v>
      </c>
      <c r="I497" s="814" t="s">
        <v>1847</v>
      </c>
      <c r="J497" s="814" t="s">
        <v>1848</v>
      </c>
      <c r="K497" s="814" t="s">
        <v>1849</v>
      </c>
      <c r="L497" s="817">
        <v>50.32</v>
      </c>
      <c r="M497" s="817">
        <v>100.64</v>
      </c>
      <c r="N497" s="814">
        <v>2</v>
      </c>
      <c r="O497" s="818">
        <v>1.5</v>
      </c>
      <c r="P497" s="817">
        <v>50.32</v>
      </c>
      <c r="Q497" s="819">
        <v>0.5</v>
      </c>
      <c r="R497" s="814">
        <v>1</v>
      </c>
      <c r="S497" s="819">
        <v>0.5</v>
      </c>
      <c r="T497" s="818">
        <v>0.5</v>
      </c>
      <c r="U497" s="820">
        <v>0.33333333333333331</v>
      </c>
    </row>
    <row r="498" spans="1:21" ht="14.45" customHeight="1" x14ac:dyDescent="0.2">
      <c r="A498" s="813">
        <v>26</v>
      </c>
      <c r="B498" s="814" t="s">
        <v>1600</v>
      </c>
      <c r="C498" s="814" t="s">
        <v>1606</v>
      </c>
      <c r="D498" s="815" t="s">
        <v>2851</v>
      </c>
      <c r="E498" s="816" t="s">
        <v>1620</v>
      </c>
      <c r="F498" s="814" t="s">
        <v>1601</v>
      </c>
      <c r="G498" s="814" t="s">
        <v>1846</v>
      </c>
      <c r="H498" s="814" t="s">
        <v>329</v>
      </c>
      <c r="I498" s="814" t="s">
        <v>1850</v>
      </c>
      <c r="J498" s="814" t="s">
        <v>1848</v>
      </c>
      <c r="K498" s="814" t="s">
        <v>1851</v>
      </c>
      <c r="L498" s="817">
        <v>99.94</v>
      </c>
      <c r="M498" s="817">
        <v>699.57999999999993</v>
      </c>
      <c r="N498" s="814">
        <v>7</v>
      </c>
      <c r="O498" s="818">
        <v>4.5</v>
      </c>
      <c r="P498" s="817">
        <v>199.88</v>
      </c>
      <c r="Q498" s="819">
        <v>0.28571428571428575</v>
      </c>
      <c r="R498" s="814">
        <v>2</v>
      </c>
      <c r="S498" s="819">
        <v>0.2857142857142857</v>
      </c>
      <c r="T498" s="818">
        <v>1</v>
      </c>
      <c r="U498" s="820">
        <v>0.22222222222222221</v>
      </c>
    </row>
    <row r="499" spans="1:21" ht="14.45" customHeight="1" x14ac:dyDescent="0.2">
      <c r="A499" s="813">
        <v>26</v>
      </c>
      <c r="B499" s="814" t="s">
        <v>1600</v>
      </c>
      <c r="C499" s="814" t="s">
        <v>1606</v>
      </c>
      <c r="D499" s="815" t="s">
        <v>2851</v>
      </c>
      <c r="E499" s="816" t="s">
        <v>1620</v>
      </c>
      <c r="F499" s="814" t="s">
        <v>1601</v>
      </c>
      <c r="G499" s="814" t="s">
        <v>1846</v>
      </c>
      <c r="H499" s="814" t="s">
        <v>329</v>
      </c>
      <c r="I499" s="814" t="s">
        <v>2174</v>
      </c>
      <c r="J499" s="814" t="s">
        <v>1159</v>
      </c>
      <c r="K499" s="814" t="s">
        <v>1161</v>
      </c>
      <c r="L499" s="817">
        <v>50.32</v>
      </c>
      <c r="M499" s="817">
        <v>150.96</v>
      </c>
      <c r="N499" s="814">
        <v>3</v>
      </c>
      <c r="O499" s="818">
        <v>2</v>
      </c>
      <c r="P499" s="817">
        <v>150.96</v>
      </c>
      <c r="Q499" s="819">
        <v>1</v>
      </c>
      <c r="R499" s="814">
        <v>3</v>
      </c>
      <c r="S499" s="819">
        <v>1</v>
      </c>
      <c r="T499" s="818">
        <v>2</v>
      </c>
      <c r="U499" s="820">
        <v>1</v>
      </c>
    </row>
    <row r="500" spans="1:21" ht="14.45" customHeight="1" x14ac:dyDescent="0.2">
      <c r="A500" s="813">
        <v>26</v>
      </c>
      <c r="B500" s="814" t="s">
        <v>1600</v>
      </c>
      <c r="C500" s="814" t="s">
        <v>1606</v>
      </c>
      <c r="D500" s="815" t="s">
        <v>2851</v>
      </c>
      <c r="E500" s="816" t="s">
        <v>1620</v>
      </c>
      <c r="F500" s="814" t="s">
        <v>1601</v>
      </c>
      <c r="G500" s="814" t="s">
        <v>1846</v>
      </c>
      <c r="H500" s="814" t="s">
        <v>329</v>
      </c>
      <c r="I500" s="814" t="s">
        <v>1854</v>
      </c>
      <c r="J500" s="814" t="s">
        <v>1855</v>
      </c>
      <c r="K500" s="814"/>
      <c r="L500" s="817">
        <v>50.32</v>
      </c>
      <c r="M500" s="817">
        <v>251.6</v>
      </c>
      <c r="N500" s="814">
        <v>5</v>
      </c>
      <c r="O500" s="818">
        <v>3.5</v>
      </c>
      <c r="P500" s="817">
        <v>201.28</v>
      </c>
      <c r="Q500" s="819">
        <v>0.8</v>
      </c>
      <c r="R500" s="814">
        <v>4</v>
      </c>
      <c r="S500" s="819">
        <v>0.8</v>
      </c>
      <c r="T500" s="818">
        <v>3</v>
      </c>
      <c r="U500" s="820">
        <v>0.8571428571428571</v>
      </c>
    </row>
    <row r="501" spans="1:21" ht="14.45" customHeight="1" x14ac:dyDescent="0.2">
      <c r="A501" s="813">
        <v>26</v>
      </c>
      <c r="B501" s="814" t="s">
        <v>1600</v>
      </c>
      <c r="C501" s="814" t="s">
        <v>1606</v>
      </c>
      <c r="D501" s="815" t="s">
        <v>2851</v>
      </c>
      <c r="E501" s="816" t="s">
        <v>1620</v>
      </c>
      <c r="F501" s="814" t="s">
        <v>1601</v>
      </c>
      <c r="G501" s="814" t="s">
        <v>1846</v>
      </c>
      <c r="H501" s="814" t="s">
        <v>329</v>
      </c>
      <c r="I501" s="814" t="s">
        <v>1854</v>
      </c>
      <c r="J501" s="814" t="s">
        <v>1159</v>
      </c>
      <c r="K501" s="814" t="s">
        <v>1856</v>
      </c>
      <c r="L501" s="817">
        <v>50.32</v>
      </c>
      <c r="M501" s="817">
        <v>603.84</v>
      </c>
      <c r="N501" s="814">
        <v>12</v>
      </c>
      <c r="O501" s="818">
        <v>7</v>
      </c>
      <c r="P501" s="817">
        <v>301.92</v>
      </c>
      <c r="Q501" s="819">
        <v>0.5</v>
      </c>
      <c r="R501" s="814">
        <v>6</v>
      </c>
      <c r="S501" s="819">
        <v>0.5</v>
      </c>
      <c r="T501" s="818">
        <v>3</v>
      </c>
      <c r="U501" s="820">
        <v>0.42857142857142855</v>
      </c>
    </row>
    <row r="502" spans="1:21" ht="14.45" customHeight="1" x14ac:dyDescent="0.2">
      <c r="A502" s="813">
        <v>26</v>
      </c>
      <c r="B502" s="814" t="s">
        <v>1600</v>
      </c>
      <c r="C502" s="814" t="s">
        <v>1606</v>
      </c>
      <c r="D502" s="815" t="s">
        <v>2851</v>
      </c>
      <c r="E502" s="816" t="s">
        <v>1620</v>
      </c>
      <c r="F502" s="814" t="s">
        <v>1601</v>
      </c>
      <c r="G502" s="814" t="s">
        <v>2066</v>
      </c>
      <c r="H502" s="814" t="s">
        <v>599</v>
      </c>
      <c r="I502" s="814" t="s">
        <v>2067</v>
      </c>
      <c r="J502" s="814" t="s">
        <v>1182</v>
      </c>
      <c r="K502" s="814" t="s">
        <v>2068</v>
      </c>
      <c r="L502" s="817">
        <v>154.36000000000001</v>
      </c>
      <c r="M502" s="817">
        <v>154.36000000000001</v>
      </c>
      <c r="N502" s="814">
        <v>1</v>
      </c>
      <c r="O502" s="818">
        <v>0.5</v>
      </c>
      <c r="P502" s="817">
        <v>154.36000000000001</v>
      </c>
      <c r="Q502" s="819">
        <v>1</v>
      </c>
      <c r="R502" s="814">
        <v>1</v>
      </c>
      <c r="S502" s="819">
        <v>1</v>
      </c>
      <c r="T502" s="818">
        <v>0.5</v>
      </c>
      <c r="U502" s="820">
        <v>1</v>
      </c>
    </row>
    <row r="503" spans="1:21" ht="14.45" customHeight="1" x14ac:dyDescent="0.2">
      <c r="A503" s="813">
        <v>26</v>
      </c>
      <c r="B503" s="814" t="s">
        <v>1600</v>
      </c>
      <c r="C503" s="814" t="s">
        <v>1606</v>
      </c>
      <c r="D503" s="815" t="s">
        <v>2851</v>
      </c>
      <c r="E503" s="816" t="s">
        <v>1620</v>
      </c>
      <c r="F503" s="814" t="s">
        <v>1601</v>
      </c>
      <c r="G503" s="814" t="s">
        <v>2066</v>
      </c>
      <c r="H503" s="814" t="s">
        <v>329</v>
      </c>
      <c r="I503" s="814" t="s">
        <v>2069</v>
      </c>
      <c r="J503" s="814" t="s">
        <v>1182</v>
      </c>
      <c r="K503" s="814" t="s">
        <v>2070</v>
      </c>
      <c r="L503" s="817">
        <v>225.06</v>
      </c>
      <c r="M503" s="817">
        <v>675.18000000000006</v>
      </c>
      <c r="N503" s="814">
        <v>3</v>
      </c>
      <c r="O503" s="818">
        <v>2</v>
      </c>
      <c r="P503" s="817">
        <v>675.18000000000006</v>
      </c>
      <c r="Q503" s="819">
        <v>1</v>
      </c>
      <c r="R503" s="814">
        <v>3</v>
      </c>
      <c r="S503" s="819">
        <v>1</v>
      </c>
      <c r="T503" s="818">
        <v>2</v>
      </c>
      <c r="U503" s="820">
        <v>1</v>
      </c>
    </row>
    <row r="504" spans="1:21" ht="14.45" customHeight="1" x14ac:dyDescent="0.2">
      <c r="A504" s="813">
        <v>26</v>
      </c>
      <c r="B504" s="814" t="s">
        <v>1600</v>
      </c>
      <c r="C504" s="814" t="s">
        <v>1606</v>
      </c>
      <c r="D504" s="815" t="s">
        <v>2851</v>
      </c>
      <c r="E504" s="816" t="s">
        <v>1620</v>
      </c>
      <c r="F504" s="814" t="s">
        <v>1601</v>
      </c>
      <c r="G504" s="814" t="s">
        <v>2458</v>
      </c>
      <c r="H504" s="814" t="s">
        <v>329</v>
      </c>
      <c r="I504" s="814" t="s">
        <v>2459</v>
      </c>
      <c r="J504" s="814" t="s">
        <v>783</v>
      </c>
      <c r="K504" s="814" t="s">
        <v>1453</v>
      </c>
      <c r="L504" s="817">
        <v>49.08</v>
      </c>
      <c r="M504" s="817">
        <v>49.08</v>
      </c>
      <c r="N504" s="814">
        <v>1</v>
      </c>
      <c r="O504" s="818">
        <v>0.5</v>
      </c>
      <c r="P504" s="817">
        <v>49.08</v>
      </c>
      <c r="Q504" s="819">
        <v>1</v>
      </c>
      <c r="R504" s="814">
        <v>1</v>
      </c>
      <c r="S504" s="819">
        <v>1</v>
      </c>
      <c r="T504" s="818">
        <v>0.5</v>
      </c>
      <c r="U504" s="820">
        <v>1</v>
      </c>
    </row>
    <row r="505" spans="1:21" ht="14.45" customHeight="1" x14ac:dyDescent="0.2">
      <c r="A505" s="813">
        <v>26</v>
      </c>
      <c r="B505" s="814" t="s">
        <v>1600</v>
      </c>
      <c r="C505" s="814" t="s">
        <v>1606</v>
      </c>
      <c r="D505" s="815" t="s">
        <v>2851</v>
      </c>
      <c r="E505" s="816" t="s">
        <v>1620</v>
      </c>
      <c r="F505" s="814" t="s">
        <v>1601</v>
      </c>
      <c r="G505" s="814" t="s">
        <v>2458</v>
      </c>
      <c r="H505" s="814" t="s">
        <v>599</v>
      </c>
      <c r="I505" s="814" t="s">
        <v>1449</v>
      </c>
      <c r="J505" s="814" t="s">
        <v>1445</v>
      </c>
      <c r="K505" s="814" t="s">
        <v>1450</v>
      </c>
      <c r="L505" s="817">
        <v>49.08</v>
      </c>
      <c r="M505" s="817">
        <v>49.08</v>
      </c>
      <c r="N505" s="814">
        <v>1</v>
      </c>
      <c r="O505" s="818">
        <v>1</v>
      </c>
      <c r="P505" s="817">
        <v>49.08</v>
      </c>
      <c r="Q505" s="819">
        <v>1</v>
      </c>
      <c r="R505" s="814">
        <v>1</v>
      </c>
      <c r="S505" s="819">
        <v>1</v>
      </c>
      <c r="T505" s="818">
        <v>1</v>
      </c>
      <c r="U505" s="820">
        <v>1</v>
      </c>
    </row>
    <row r="506" spans="1:21" ht="14.45" customHeight="1" x14ac:dyDescent="0.2">
      <c r="A506" s="813">
        <v>26</v>
      </c>
      <c r="B506" s="814" t="s">
        <v>1600</v>
      </c>
      <c r="C506" s="814" t="s">
        <v>1606</v>
      </c>
      <c r="D506" s="815" t="s">
        <v>2851</v>
      </c>
      <c r="E506" s="816" t="s">
        <v>1620</v>
      </c>
      <c r="F506" s="814" t="s">
        <v>1603</v>
      </c>
      <c r="G506" s="814" t="s">
        <v>1622</v>
      </c>
      <c r="H506" s="814" t="s">
        <v>329</v>
      </c>
      <c r="I506" s="814" t="s">
        <v>2079</v>
      </c>
      <c r="J506" s="814" t="s">
        <v>2080</v>
      </c>
      <c r="K506" s="814" t="s">
        <v>2081</v>
      </c>
      <c r="L506" s="817">
        <v>0</v>
      </c>
      <c r="M506" s="817">
        <v>0</v>
      </c>
      <c r="N506" s="814">
        <v>2</v>
      </c>
      <c r="O506" s="818">
        <v>2</v>
      </c>
      <c r="P506" s="817"/>
      <c r="Q506" s="819"/>
      <c r="R506" s="814"/>
      <c r="S506" s="819">
        <v>0</v>
      </c>
      <c r="T506" s="818"/>
      <c r="U506" s="820">
        <v>0</v>
      </c>
    </row>
    <row r="507" spans="1:21" ht="14.45" customHeight="1" x14ac:dyDescent="0.2">
      <c r="A507" s="813">
        <v>26</v>
      </c>
      <c r="B507" s="814" t="s">
        <v>1600</v>
      </c>
      <c r="C507" s="814" t="s">
        <v>1606</v>
      </c>
      <c r="D507" s="815" t="s">
        <v>2851</v>
      </c>
      <c r="E507" s="816" t="s">
        <v>1620</v>
      </c>
      <c r="F507" s="814" t="s">
        <v>1603</v>
      </c>
      <c r="G507" s="814" t="s">
        <v>1622</v>
      </c>
      <c r="H507" s="814" t="s">
        <v>329</v>
      </c>
      <c r="I507" s="814" t="s">
        <v>1861</v>
      </c>
      <c r="J507" s="814" t="s">
        <v>1862</v>
      </c>
      <c r="K507" s="814" t="s">
        <v>1863</v>
      </c>
      <c r="L507" s="817">
        <v>0</v>
      </c>
      <c r="M507" s="817">
        <v>0</v>
      </c>
      <c r="N507" s="814">
        <v>2</v>
      </c>
      <c r="O507" s="818">
        <v>2</v>
      </c>
      <c r="P507" s="817"/>
      <c r="Q507" s="819"/>
      <c r="R507" s="814"/>
      <c r="S507" s="819">
        <v>0</v>
      </c>
      <c r="T507" s="818"/>
      <c r="U507" s="820">
        <v>0</v>
      </c>
    </row>
    <row r="508" spans="1:21" ht="14.45" customHeight="1" x14ac:dyDescent="0.2">
      <c r="A508" s="813">
        <v>26</v>
      </c>
      <c r="B508" s="814" t="s">
        <v>1600</v>
      </c>
      <c r="C508" s="814" t="s">
        <v>1606</v>
      </c>
      <c r="D508" s="815" t="s">
        <v>2851</v>
      </c>
      <c r="E508" s="816" t="s">
        <v>1620</v>
      </c>
      <c r="F508" s="814" t="s">
        <v>1603</v>
      </c>
      <c r="G508" s="814" t="s">
        <v>1622</v>
      </c>
      <c r="H508" s="814" t="s">
        <v>329</v>
      </c>
      <c r="I508" s="814" t="s">
        <v>1864</v>
      </c>
      <c r="J508" s="814" t="s">
        <v>1865</v>
      </c>
      <c r="K508" s="814" t="s">
        <v>1866</v>
      </c>
      <c r="L508" s="817">
        <v>400.2</v>
      </c>
      <c r="M508" s="817">
        <v>400.2</v>
      </c>
      <c r="N508" s="814">
        <v>1</v>
      </c>
      <c r="O508" s="818">
        <v>1</v>
      </c>
      <c r="P508" s="817"/>
      <c r="Q508" s="819">
        <v>0</v>
      </c>
      <c r="R508" s="814"/>
      <c r="S508" s="819">
        <v>0</v>
      </c>
      <c r="T508" s="818"/>
      <c r="U508" s="820">
        <v>0</v>
      </c>
    </row>
    <row r="509" spans="1:21" ht="14.45" customHeight="1" x14ac:dyDescent="0.2">
      <c r="A509" s="813">
        <v>26</v>
      </c>
      <c r="B509" s="814" t="s">
        <v>1600</v>
      </c>
      <c r="C509" s="814" t="s">
        <v>1606</v>
      </c>
      <c r="D509" s="815" t="s">
        <v>2851</v>
      </c>
      <c r="E509" s="816" t="s">
        <v>1620</v>
      </c>
      <c r="F509" s="814" t="s">
        <v>1603</v>
      </c>
      <c r="G509" s="814" t="s">
        <v>1622</v>
      </c>
      <c r="H509" s="814" t="s">
        <v>329</v>
      </c>
      <c r="I509" s="814" t="s">
        <v>2460</v>
      </c>
      <c r="J509" s="814" t="s">
        <v>2461</v>
      </c>
      <c r="K509" s="814" t="s">
        <v>2084</v>
      </c>
      <c r="L509" s="817">
        <v>0</v>
      </c>
      <c r="M509" s="817">
        <v>0</v>
      </c>
      <c r="N509" s="814">
        <v>1</v>
      </c>
      <c r="O509" s="818">
        <v>1</v>
      </c>
      <c r="P509" s="817"/>
      <c r="Q509" s="819"/>
      <c r="R509" s="814"/>
      <c r="S509" s="819">
        <v>0</v>
      </c>
      <c r="T509" s="818"/>
      <c r="U509" s="820">
        <v>0</v>
      </c>
    </row>
    <row r="510" spans="1:21" ht="14.45" customHeight="1" x14ac:dyDescent="0.2">
      <c r="A510" s="813">
        <v>26</v>
      </c>
      <c r="B510" s="814" t="s">
        <v>1600</v>
      </c>
      <c r="C510" s="814" t="s">
        <v>1606</v>
      </c>
      <c r="D510" s="815" t="s">
        <v>2851</v>
      </c>
      <c r="E510" s="816" t="s">
        <v>1620</v>
      </c>
      <c r="F510" s="814" t="s">
        <v>1603</v>
      </c>
      <c r="G510" s="814" t="s">
        <v>1622</v>
      </c>
      <c r="H510" s="814" t="s">
        <v>329</v>
      </c>
      <c r="I510" s="814" t="s">
        <v>2462</v>
      </c>
      <c r="J510" s="814" t="s">
        <v>2463</v>
      </c>
      <c r="K510" s="814" t="s">
        <v>2464</v>
      </c>
      <c r="L510" s="817">
        <v>0</v>
      </c>
      <c r="M510" s="817">
        <v>0</v>
      </c>
      <c r="N510" s="814">
        <v>4</v>
      </c>
      <c r="O510" s="818">
        <v>4</v>
      </c>
      <c r="P510" s="817"/>
      <c r="Q510" s="819"/>
      <c r="R510" s="814"/>
      <c r="S510" s="819">
        <v>0</v>
      </c>
      <c r="T510" s="818"/>
      <c r="U510" s="820">
        <v>0</v>
      </c>
    </row>
    <row r="511" spans="1:21" ht="14.45" customHeight="1" x14ac:dyDescent="0.2">
      <c r="A511" s="813">
        <v>26</v>
      </c>
      <c r="B511" s="814" t="s">
        <v>1600</v>
      </c>
      <c r="C511" s="814" t="s">
        <v>1606</v>
      </c>
      <c r="D511" s="815" t="s">
        <v>2851</v>
      </c>
      <c r="E511" s="816" t="s">
        <v>1620</v>
      </c>
      <c r="F511" s="814" t="s">
        <v>1603</v>
      </c>
      <c r="G511" s="814" t="s">
        <v>1622</v>
      </c>
      <c r="H511" s="814" t="s">
        <v>329</v>
      </c>
      <c r="I511" s="814" t="s">
        <v>2082</v>
      </c>
      <c r="J511" s="814" t="s">
        <v>2083</v>
      </c>
      <c r="K511" s="814" t="s">
        <v>2084</v>
      </c>
      <c r="L511" s="817">
        <v>0</v>
      </c>
      <c r="M511" s="817">
        <v>0</v>
      </c>
      <c r="N511" s="814">
        <v>1</v>
      </c>
      <c r="O511" s="818">
        <v>1</v>
      </c>
      <c r="P511" s="817"/>
      <c r="Q511" s="819"/>
      <c r="R511" s="814"/>
      <c r="S511" s="819">
        <v>0</v>
      </c>
      <c r="T511" s="818"/>
      <c r="U511" s="820">
        <v>0</v>
      </c>
    </row>
    <row r="512" spans="1:21" ht="14.45" customHeight="1" x14ac:dyDescent="0.2">
      <c r="A512" s="813">
        <v>26</v>
      </c>
      <c r="B512" s="814" t="s">
        <v>1600</v>
      </c>
      <c r="C512" s="814" t="s">
        <v>1606</v>
      </c>
      <c r="D512" s="815" t="s">
        <v>2851</v>
      </c>
      <c r="E512" s="816" t="s">
        <v>1620</v>
      </c>
      <c r="F512" s="814" t="s">
        <v>1603</v>
      </c>
      <c r="G512" s="814" t="s">
        <v>1622</v>
      </c>
      <c r="H512" s="814" t="s">
        <v>329</v>
      </c>
      <c r="I512" s="814" t="s">
        <v>2465</v>
      </c>
      <c r="J512" s="814" t="s">
        <v>2466</v>
      </c>
      <c r="K512" s="814" t="s">
        <v>2467</v>
      </c>
      <c r="L512" s="817">
        <v>0</v>
      </c>
      <c r="M512" s="817">
        <v>0</v>
      </c>
      <c r="N512" s="814">
        <v>2</v>
      </c>
      <c r="O512" s="818">
        <v>2</v>
      </c>
      <c r="P512" s="817"/>
      <c r="Q512" s="819"/>
      <c r="R512" s="814"/>
      <c r="S512" s="819">
        <v>0</v>
      </c>
      <c r="T512" s="818"/>
      <c r="U512" s="820">
        <v>0</v>
      </c>
    </row>
    <row r="513" spans="1:21" ht="14.45" customHeight="1" x14ac:dyDescent="0.2">
      <c r="A513" s="813">
        <v>26</v>
      </c>
      <c r="B513" s="814" t="s">
        <v>1600</v>
      </c>
      <c r="C513" s="814" t="s">
        <v>1606</v>
      </c>
      <c r="D513" s="815" t="s">
        <v>2851</v>
      </c>
      <c r="E513" s="816" t="s">
        <v>1620</v>
      </c>
      <c r="F513" s="814" t="s">
        <v>1603</v>
      </c>
      <c r="G513" s="814" t="s">
        <v>1622</v>
      </c>
      <c r="H513" s="814" t="s">
        <v>329</v>
      </c>
      <c r="I513" s="814" t="s">
        <v>2468</v>
      </c>
      <c r="J513" s="814" t="s">
        <v>2466</v>
      </c>
      <c r="K513" s="814" t="s">
        <v>2469</v>
      </c>
      <c r="L513" s="817">
        <v>0</v>
      </c>
      <c r="M513" s="817">
        <v>0</v>
      </c>
      <c r="N513" s="814">
        <v>2</v>
      </c>
      <c r="O513" s="818">
        <v>2</v>
      </c>
      <c r="P513" s="817"/>
      <c r="Q513" s="819"/>
      <c r="R513" s="814"/>
      <c r="S513" s="819">
        <v>0</v>
      </c>
      <c r="T513" s="818"/>
      <c r="U513" s="820">
        <v>0</v>
      </c>
    </row>
    <row r="514" spans="1:21" ht="14.45" customHeight="1" x14ac:dyDescent="0.2">
      <c r="A514" s="813">
        <v>26</v>
      </c>
      <c r="B514" s="814" t="s">
        <v>1600</v>
      </c>
      <c r="C514" s="814" t="s">
        <v>1606</v>
      </c>
      <c r="D514" s="815" t="s">
        <v>2851</v>
      </c>
      <c r="E514" s="816" t="s">
        <v>1620</v>
      </c>
      <c r="F514" s="814" t="s">
        <v>1603</v>
      </c>
      <c r="G514" s="814" t="s">
        <v>1622</v>
      </c>
      <c r="H514" s="814" t="s">
        <v>329</v>
      </c>
      <c r="I514" s="814" t="s">
        <v>1642</v>
      </c>
      <c r="J514" s="814" t="s">
        <v>1643</v>
      </c>
      <c r="K514" s="814" t="s">
        <v>1644</v>
      </c>
      <c r="L514" s="817">
        <v>700.35</v>
      </c>
      <c r="M514" s="817">
        <v>7003.5000000000018</v>
      </c>
      <c r="N514" s="814">
        <v>10</v>
      </c>
      <c r="O514" s="818">
        <v>10</v>
      </c>
      <c r="P514" s="817">
        <v>7003.5000000000018</v>
      </c>
      <c r="Q514" s="819">
        <v>1</v>
      </c>
      <c r="R514" s="814">
        <v>10</v>
      </c>
      <c r="S514" s="819">
        <v>1</v>
      </c>
      <c r="T514" s="818">
        <v>10</v>
      </c>
      <c r="U514" s="820">
        <v>1</v>
      </c>
    </row>
    <row r="515" spans="1:21" ht="14.45" customHeight="1" x14ac:dyDescent="0.2">
      <c r="A515" s="813">
        <v>26</v>
      </c>
      <c r="B515" s="814" t="s">
        <v>1600</v>
      </c>
      <c r="C515" s="814" t="s">
        <v>1606</v>
      </c>
      <c r="D515" s="815" t="s">
        <v>2851</v>
      </c>
      <c r="E515" s="816" t="s">
        <v>1620</v>
      </c>
      <c r="F515" s="814" t="s">
        <v>1603</v>
      </c>
      <c r="G515" s="814" t="s">
        <v>1622</v>
      </c>
      <c r="H515" s="814" t="s">
        <v>329</v>
      </c>
      <c r="I515" s="814" t="s">
        <v>2470</v>
      </c>
      <c r="J515" s="814" t="s">
        <v>2471</v>
      </c>
      <c r="K515" s="814" t="s">
        <v>2472</v>
      </c>
      <c r="L515" s="817">
        <v>849.85</v>
      </c>
      <c r="M515" s="817">
        <v>849.85</v>
      </c>
      <c r="N515" s="814">
        <v>1</v>
      </c>
      <c r="O515" s="818">
        <v>1</v>
      </c>
      <c r="P515" s="817">
        <v>849.85</v>
      </c>
      <c r="Q515" s="819">
        <v>1</v>
      </c>
      <c r="R515" s="814">
        <v>1</v>
      </c>
      <c r="S515" s="819">
        <v>1</v>
      </c>
      <c r="T515" s="818">
        <v>1</v>
      </c>
      <c r="U515" s="820">
        <v>1</v>
      </c>
    </row>
    <row r="516" spans="1:21" ht="14.45" customHeight="1" x14ac:dyDescent="0.2">
      <c r="A516" s="813">
        <v>26</v>
      </c>
      <c r="B516" s="814" t="s">
        <v>1600</v>
      </c>
      <c r="C516" s="814" t="s">
        <v>1606</v>
      </c>
      <c r="D516" s="815" t="s">
        <v>2851</v>
      </c>
      <c r="E516" s="816" t="s">
        <v>1620</v>
      </c>
      <c r="F516" s="814" t="s">
        <v>1603</v>
      </c>
      <c r="G516" s="814" t="s">
        <v>1622</v>
      </c>
      <c r="H516" s="814" t="s">
        <v>329</v>
      </c>
      <c r="I516" s="814" t="s">
        <v>1867</v>
      </c>
      <c r="J516" s="814" t="s">
        <v>1868</v>
      </c>
      <c r="K516" s="814" t="s">
        <v>1869</v>
      </c>
      <c r="L516" s="817">
        <v>700.35</v>
      </c>
      <c r="M516" s="817">
        <v>4902.4500000000007</v>
      </c>
      <c r="N516" s="814">
        <v>7</v>
      </c>
      <c r="O516" s="818">
        <v>7</v>
      </c>
      <c r="P516" s="817">
        <v>4902.4500000000007</v>
      </c>
      <c r="Q516" s="819">
        <v>1</v>
      </c>
      <c r="R516" s="814">
        <v>7</v>
      </c>
      <c r="S516" s="819">
        <v>1</v>
      </c>
      <c r="T516" s="818">
        <v>7</v>
      </c>
      <c r="U516" s="820">
        <v>1</v>
      </c>
    </row>
    <row r="517" spans="1:21" ht="14.45" customHeight="1" x14ac:dyDescent="0.2">
      <c r="A517" s="813">
        <v>26</v>
      </c>
      <c r="B517" s="814" t="s">
        <v>1600</v>
      </c>
      <c r="C517" s="814" t="s">
        <v>1606</v>
      </c>
      <c r="D517" s="815" t="s">
        <v>2851</v>
      </c>
      <c r="E517" s="816" t="s">
        <v>1620</v>
      </c>
      <c r="F517" s="814" t="s">
        <v>1603</v>
      </c>
      <c r="G517" s="814" t="s">
        <v>1622</v>
      </c>
      <c r="H517" s="814" t="s">
        <v>329</v>
      </c>
      <c r="I517" s="814" t="s">
        <v>1627</v>
      </c>
      <c r="J517" s="814" t="s">
        <v>1628</v>
      </c>
      <c r="K517" s="814" t="s">
        <v>1629</v>
      </c>
      <c r="L517" s="817">
        <v>1493.46</v>
      </c>
      <c r="M517" s="817">
        <v>10454.220000000001</v>
      </c>
      <c r="N517" s="814">
        <v>7</v>
      </c>
      <c r="O517" s="818">
        <v>7</v>
      </c>
      <c r="P517" s="817">
        <v>10454.220000000001</v>
      </c>
      <c r="Q517" s="819">
        <v>1</v>
      </c>
      <c r="R517" s="814">
        <v>7</v>
      </c>
      <c r="S517" s="819">
        <v>1</v>
      </c>
      <c r="T517" s="818">
        <v>7</v>
      </c>
      <c r="U517" s="820">
        <v>1</v>
      </c>
    </row>
    <row r="518" spans="1:21" ht="14.45" customHeight="1" x14ac:dyDescent="0.2">
      <c r="A518" s="813">
        <v>26</v>
      </c>
      <c r="B518" s="814" t="s">
        <v>1600</v>
      </c>
      <c r="C518" s="814" t="s">
        <v>1606</v>
      </c>
      <c r="D518" s="815" t="s">
        <v>2851</v>
      </c>
      <c r="E518" s="816" t="s">
        <v>1620</v>
      </c>
      <c r="F518" s="814" t="s">
        <v>1603</v>
      </c>
      <c r="G518" s="814" t="s">
        <v>1622</v>
      </c>
      <c r="H518" s="814" t="s">
        <v>329</v>
      </c>
      <c r="I518" s="814" t="s">
        <v>1630</v>
      </c>
      <c r="J518" s="814" t="s">
        <v>1631</v>
      </c>
      <c r="K518" s="814" t="s">
        <v>1632</v>
      </c>
      <c r="L518" s="817">
        <v>400.2</v>
      </c>
      <c r="M518" s="817">
        <v>4802.3999999999996</v>
      </c>
      <c r="N518" s="814">
        <v>12</v>
      </c>
      <c r="O518" s="818">
        <v>6</v>
      </c>
      <c r="P518" s="817">
        <v>4802.3999999999996</v>
      </c>
      <c r="Q518" s="819">
        <v>1</v>
      </c>
      <c r="R518" s="814">
        <v>12</v>
      </c>
      <c r="S518" s="819">
        <v>1</v>
      </c>
      <c r="T518" s="818">
        <v>6</v>
      </c>
      <c r="U518" s="820">
        <v>1</v>
      </c>
    </row>
    <row r="519" spans="1:21" ht="14.45" customHeight="1" x14ac:dyDescent="0.2">
      <c r="A519" s="813">
        <v>26</v>
      </c>
      <c r="B519" s="814" t="s">
        <v>1600</v>
      </c>
      <c r="C519" s="814" t="s">
        <v>1606</v>
      </c>
      <c r="D519" s="815" t="s">
        <v>2851</v>
      </c>
      <c r="E519" s="816" t="s">
        <v>1620</v>
      </c>
      <c r="F519" s="814" t="s">
        <v>1603</v>
      </c>
      <c r="G519" s="814" t="s">
        <v>1622</v>
      </c>
      <c r="H519" s="814" t="s">
        <v>329</v>
      </c>
      <c r="I519" s="814" t="s">
        <v>2473</v>
      </c>
      <c r="J519" s="814" t="s">
        <v>2474</v>
      </c>
      <c r="K519" s="814" t="s">
        <v>2475</v>
      </c>
      <c r="L519" s="817">
        <v>12170</v>
      </c>
      <c r="M519" s="817">
        <v>85190</v>
      </c>
      <c r="N519" s="814">
        <v>7</v>
      </c>
      <c r="O519" s="818">
        <v>7</v>
      </c>
      <c r="P519" s="817">
        <v>12170</v>
      </c>
      <c r="Q519" s="819">
        <v>0.14285714285714285</v>
      </c>
      <c r="R519" s="814">
        <v>1</v>
      </c>
      <c r="S519" s="819">
        <v>0.14285714285714285</v>
      </c>
      <c r="T519" s="818">
        <v>1</v>
      </c>
      <c r="U519" s="820">
        <v>0.14285714285714285</v>
      </c>
    </row>
    <row r="520" spans="1:21" ht="14.45" customHeight="1" x14ac:dyDescent="0.2">
      <c r="A520" s="813">
        <v>26</v>
      </c>
      <c r="B520" s="814" t="s">
        <v>1600</v>
      </c>
      <c r="C520" s="814" t="s">
        <v>1606</v>
      </c>
      <c r="D520" s="815" t="s">
        <v>2851</v>
      </c>
      <c r="E520" s="816" t="s">
        <v>1620</v>
      </c>
      <c r="F520" s="814" t="s">
        <v>1603</v>
      </c>
      <c r="G520" s="814" t="s">
        <v>1622</v>
      </c>
      <c r="H520" s="814" t="s">
        <v>329</v>
      </c>
      <c r="I520" s="814" t="s">
        <v>2476</v>
      </c>
      <c r="J520" s="814" t="s">
        <v>2477</v>
      </c>
      <c r="K520" s="814" t="s">
        <v>2478</v>
      </c>
      <c r="L520" s="817">
        <v>8000.5</v>
      </c>
      <c r="M520" s="817">
        <v>16001</v>
      </c>
      <c r="N520" s="814">
        <v>2</v>
      </c>
      <c r="O520" s="818">
        <v>2</v>
      </c>
      <c r="P520" s="817"/>
      <c r="Q520" s="819">
        <v>0</v>
      </c>
      <c r="R520" s="814"/>
      <c r="S520" s="819">
        <v>0</v>
      </c>
      <c r="T520" s="818"/>
      <c r="U520" s="820">
        <v>0</v>
      </c>
    </row>
    <row r="521" spans="1:21" ht="14.45" customHeight="1" x14ac:dyDescent="0.2">
      <c r="A521" s="813">
        <v>26</v>
      </c>
      <c r="B521" s="814" t="s">
        <v>1600</v>
      </c>
      <c r="C521" s="814" t="s">
        <v>1606</v>
      </c>
      <c r="D521" s="815" t="s">
        <v>2851</v>
      </c>
      <c r="E521" s="816" t="s">
        <v>1620</v>
      </c>
      <c r="F521" s="814" t="s">
        <v>1603</v>
      </c>
      <c r="G521" s="814" t="s">
        <v>1622</v>
      </c>
      <c r="H521" s="814" t="s">
        <v>329</v>
      </c>
      <c r="I521" s="814" t="s">
        <v>2479</v>
      </c>
      <c r="J521" s="814" t="s">
        <v>2480</v>
      </c>
      <c r="K521" s="814" t="s">
        <v>2481</v>
      </c>
      <c r="L521" s="817">
        <v>4259.0200000000004</v>
      </c>
      <c r="M521" s="817">
        <v>8518.0400000000009</v>
      </c>
      <c r="N521" s="814">
        <v>2</v>
      </c>
      <c r="O521" s="818">
        <v>2</v>
      </c>
      <c r="P521" s="817"/>
      <c r="Q521" s="819">
        <v>0</v>
      </c>
      <c r="R521" s="814"/>
      <c r="S521" s="819">
        <v>0</v>
      </c>
      <c r="T521" s="818"/>
      <c r="U521" s="820">
        <v>0</v>
      </c>
    </row>
    <row r="522" spans="1:21" ht="14.45" customHeight="1" x14ac:dyDescent="0.2">
      <c r="A522" s="813">
        <v>26</v>
      </c>
      <c r="B522" s="814" t="s">
        <v>1600</v>
      </c>
      <c r="C522" s="814" t="s">
        <v>1606</v>
      </c>
      <c r="D522" s="815" t="s">
        <v>2851</v>
      </c>
      <c r="E522" s="816" t="s">
        <v>1620</v>
      </c>
      <c r="F522" s="814" t="s">
        <v>1603</v>
      </c>
      <c r="G522" s="814" t="s">
        <v>1622</v>
      </c>
      <c r="H522" s="814" t="s">
        <v>329</v>
      </c>
      <c r="I522" s="814" t="s">
        <v>1623</v>
      </c>
      <c r="J522" s="814" t="s">
        <v>1624</v>
      </c>
      <c r="K522" s="814" t="s">
        <v>1625</v>
      </c>
      <c r="L522" s="817">
        <v>249.55</v>
      </c>
      <c r="M522" s="817">
        <v>43421.699999999939</v>
      </c>
      <c r="N522" s="814">
        <v>174</v>
      </c>
      <c r="O522" s="818">
        <v>94</v>
      </c>
      <c r="P522" s="817">
        <v>39927.999999999942</v>
      </c>
      <c r="Q522" s="819">
        <v>0.91954022988505746</v>
      </c>
      <c r="R522" s="814">
        <v>160</v>
      </c>
      <c r="S522" s="819">
        <v>0.91954022988505746</v>
      </c>
      <c r="T522" s="818">
        <v>87</v>
      </c>
      <c r="U522" s="820">
        <v>0.92553191489361697</v>
      </c>
    </row>
    <row r="523" spans="1:21" ht="14.45" customHeight="1" x14ac:dyDescent="0.2">
      <c r="A523" s="813">
        <v>26</v>
      </c>
      <c r="B523" s="814" t="s">
        <v>1600</v>
      </c>
      <c r="C523" s="814" t="s">
        <v>1606</v>
      </c>
      <c r="D523" s="815" t="s">
        <v>2851</v>
      </c>
      <c r="E523" s="816" t="s">
        <v>1620</v>
      </c>
      <c r="F523" s="814" t="s">
        <v>1603</v>
      </c>
      <c r="G523" s="814" t="s">
        <v>1622</v>
      </c>
      <c r="H523" s="814" t="s">
        <v>329</v>
      </c>
      <c r="I523" s="814" t="s">
        <v>1633</v>
      </c>
      <c r="J523" s="814" t="s">
        <v>1634</v>
      </c>
      <c r="K523" s="814" t="s">
        <v>1635</v>
      </c>
      <c r="L523" s="817">
        <v>949.9</v>
      </c>
      <c r="M523" s="817">
        <v>2849.7</v>
      </c>
      <c r="N523" s="814">
        <v>3</v>
      </c>
      <c r="O523" s="818">
        <v>3</v>
      </c>
      <c r="P523" s="817">
        <v>2849.7</v>
      </c>
      <c r="Q523" s="819">
        <v>1</v>
      </c>
      <c r="R523" s="814">
        <v>3</v>
      </c>
      <c r="S523" s="819">
        <v>1</v>
      </c>
      <c r="T523" s="818">
        <v>3</v>
      </c>
      <c r="U523" s="820">
        <v>1</v>
      </c>
    </row>
    <row r="524" spans="1:21" ht="14.45" customHeight="1" x14ac:dyDescent="0.2">
      <c r="A524" s="813">
        <v>26</v>
      </c>
      <c r="B524" s="814" t="s">
        <v>1600</v>
      </c>
      <c r="C524" s="814" t="s">
        <v>1606</v>
      </c>
      <c r="D524" s="815" t="s">
        <v>2851</v>
      </c>
      <c r="E524" s="816" t="s">
        <v>1620</v>
      </c>
      <c r="F524" s="814" t="s">
        <v>1603</v>
      </c>
      <c r="G524" s="814" t="s">
        <v>1622</v>
      </c>
      <c r="H524" s="814" t="s">
        <v>329</v>
      </c>
      <c r="I524" s="814" t="s">
        <v>1636</v>
      </c>
      <c r="J524" s="814" t="s">
        <v>1637</v>
      </c>
      <c r="K524" s="814" t="s">
        <v>1638</v>
      </c>
      <c r="L524" s="817">
        <v>2199.9499999999998</v>
      </c>
      <c r="M524" s="817">
        <v>8799.7999999999993</v>
      </c>
      <c r="N524" s="814">
        <v>4</v>
      </c>
      <c r="O524" s="818">
        <v>4</v>
      </c>
      <c r="P524" s="817">
        <v>6599.8499999999995</v>
      </c>
      <c r="Q524" s="819">
        <v>0.75</v>
      </c>
      <c r="R524" s="814">
        <v>3</v>
      </c>
      <c r="S524" s="819">
        <v>0.75</v>
      </c>
      <c r="T524" s="818">
        <v>3</v>
      </c>
      <c r="U524" s="820">
        <v>0.75</v>
      </c>
    </row>
    <row r="525" spans="1:21" ht="14.45" customHeight="1" x14ac:dyDescent="0.2">
      <c r="A525" s="813">
        <v>26</v>
      </c>
      <c r="B525" s="814" t="s">
        <v>1600</v>
      </c>
      <c r="C525" s="814" t="s">
        <v>1606</v>
      </c>
      <c r="D525" s="815" t="s">
        <v>2851</v>
      </c>
      <c r="E525" s="816" t="s">
        <v>1620</v>
      </c>
      <c r="F525" s="814" t="s">
        <v>1603</v>
      </c>
      <c r="G525" s="814" t="s">
        <v>1622</v>
      </c>
      <c r="H525" s="814" t="s">
        <v>329</v>
      </c>
      <c r="I525" s="814" t="s">
        <v>2286</v>
      </c>
      <c r="J525" s="814" t="s">
        <v>2287</v>
      </c>
      <c r="K525" s="814" t="s">
        <v>2288</v>
      </c>
      <c r="L525" s="817">
        <v>1445.97</v>
      </c>
      <c r="M525" s="817">
        <v>1445.97</v>
      </c>
      <c r="N525" s="814">
        <v>1</v>
      </c>
      <c r="O525" s="818">
        <v>1</v>
      </c>
      <c r="P525" s="817">
        <v>1445.97</v>
      </c>
      <c r="Q525" s="819">
        <v>1</v>
      </c>
      <c r="R525" s="814">
        <v>1</v>
      </c>
      <c r="S525" s="819">
        <v>1</v>
      </c>
      <c r="T525" s="818">
        <v>1</v>
      </c>
      <c r="U525" s="820">
        <v>1</v>
      </c>
    </row>
    <row r="526" spans="1:21" ht="14.45" customHeight="1" x14ac:dyDescent="0.2">
      <c r="A526" s="813">
        <v>26</v>
      </c>
      <c r="B526" s="814" t="s">
        <v>1600</v>
      </c>
      <c r="C526" s="814" t="s">
        <v>1606</v>
      </c>
      <c r="D526" s="815" t="s">
        <v>2851</v>
      </c>
      <c r="E526" s="816" t="s">
        <v>1620</v>
      </c>
      <c r="F526" s="814" t="s">
        <v>1603</v>
      </c>
      <c r="G526" s="814" t="s">
        <v>1622</v>
      </c>
      <c r="H526" s="814" t="s">
        <v>329</v>
      </c>
      <c r="I526" s="814" t="s">
        <v>2482</v>
      </c>
      <c r="J526" s="814" t="s">
        <v>2483</v>
      </c>
      <c r="K526" s="814" t="s">
        <v>2484</v>
      </c>
      <c r="L526" s="817">
        <v>249.55</v>
      </c>
      <c r="M526" s="817">
        <v>1996.3999999999999</v>
      </c>
      <c r="N526" s="814">
        <v>8</v>
      </c>
      <c r="O526" s="818">
        <v>8</v>
      </c>
      <c r="P526" s="817">
        <v>1746.85</v>
      </c>
      <c r="Q526" s="819">
        <v>0.875</v>
      </c>
      <c r="R526" s="814">
        <v>7</v>
      </c>
      <c r="S526" s="819">
        <v>0.875</v>
      </c>
      <c r="T526" s="818">
        <v>7</v>
      </c>
      <c r="U526" s="820">
        <v>0.875</v>
      </c>
    </row>
    <row r="527" spans="1:21" ht="14.45" customHeight="1" x14ac:dyDescent="0.2">
      <c r="A527" s="813">
        <v>26</v>
      </c>
      <c r="B527" s="814" t="s">
        <v>1600</v>
      </c>
      <c r="C527" s="814" t="s">
        <v>1606</v>
      </c>
      <c r="D527" s="815" t="s">
        <v>2851</v>
      </c>
      <c r="E527" s="816" t="s">
        <v>1620</v>
      </c>
      <c r="F527" s="814" t="s">
        <v>1603</v>
      </c>
      <c r="G527" s="814" t="s">
        <v>1622</v>
      </c>
      <c r="H527" s="814" t="s">
        <v>329</v>
      </c>
      <c r="I527" s="814" t="s">
        <v>2485</v>
      </c>
      <c r="J527" s="814" t="s">
        <v>2486</v>
      </c>
      <c r="K527" s="814" t="s">
        <v>2487</v>
      </c>
      <c r="L527" s="817">
        <v>990.01</v>
      </c>
      <c r="M527" s="817">
        <v>1980.02</v>
      </c>
      <c r="N527" s="814">
        <v>2</v>
      </c>
      <c r="O527" s="818">
        <v>2</v>
      </c>
      <c r="P527" s="817"/>
      <c r="Q527" s="819">
        <v>0</v>
      </c>
      <c r="R527" s="814"/>
      <c r="S527" s="819">
        <v>0</v>
      </c>
      <c r="T527" s="818"/>
      <c r="U527" s="820">
        <v>0</v>
      </c>
    </row>
    <row r="528" spans="1:21" ht="14.45" customHeight="1" x14ac:dyDescent="0.2">
      <c r="A528" s="813">
        <v>26</v>
      </c>
      <c r="B528" s="814" t="s">
        <v>1600</v>
      </c>
      <c r="C528" s="814" t="s">
        <v>1606</v>
      </c>
      <c r="D528" s="815" t="s">
        <v>2851</v>
      </c>
      <c r="E528" s="816" t="s">
        <v>1620</v>
      </c>
      <c r="F528" s="814" t="s">
        <v>1603</v>
      </c>
      <c r="G528" s="814" t="s">
        <v>1622</v>
      </c>
      <c r="H528" s="814" t="s">
        <v>329</v>
      </c>
      <c r="I528" s="814" t="s">
        <v>2488</v>
      </c>
      <c r="J528" s="814" t="s">
        <v>2489</v>
      </c>
      <c r="K528" s="814" t="s">
        <v>2490</v>
      </c>
      <c r="L528" s="817">
        <v>3500</v>
      </c>
      <c r="M528" s="817">
        <v>10500</v>
      </c>
      <c r="N528" s="814">
        <v>3</v>
      </c>
      <c r="O528" s="818">
        <v>3</v>
      </c>
      <c r="P528" s="817"/>
      <c r="Q528" s="819">
        <v>0</v>
      </c>
      <c r="R528" s="814"/>
      <c r="S528" s="819">
        <v>0</v>
      </c>
      <c r="T528" s="818"/>
      <c r="U528" s="820">
        <v>0</v>
      </c>
    </row>
    <row r="529" spans="1:21" ht="14.45" customHeight="1" x14ac:dyDescent="0.2">
      <c r="A529" s="813">
        <v>26</v>
      </c>
      <c r="B529" s="814" t="s">
        <v>1600</v>
      </c>
      <c r="C529" s="814" t="s">
        <v>1606</v>
      </c>
      <c r="D529" s="815" t="s">
        <v>2851</v>
      </c>
      <c r="E529" s="816" t="s">
        <v>1620</v>
      </c>
      <c r="F529" s="814" t="s">
        <v>1603</v>
      </c>
      <c r="G529" s="814" t="s">
        <v>1622</v>
      </c>
      <c r="H529" s="814" t="s">
        <v>329</v>
      </c>
      <c r="I529" s="814" t="s">
        <v>2491</v>
      </c>
      <c r="J529" s="814" t="s">
        <v>2492</v>
      </c>
      <c r="K529" s="814" t="s">
        <v>2493</v>
      </c>
      <c r="L529" s="817">
        <v>349.6</v>
      </c>
      <c r="M529" s="817">
        <v>349.6</v>
      </c>
      <c r="N529" s="814">
        <v>1</v>
      </c>
      <c r="O529" s="818">
        <v>1</v>
      </c>
      <c r="P529" s="817">
        <v>349.6</v>
      </c>
      <c r="Q529" s="819">
        <v>1</v>
      </c>
      <c r="R529" s="814">
        <v>1</v>
      </c>
      <c r="S529" s="819">
        <v>1</v>
      </c>
      <c r="T529" s="818">
        <v>1</v>
      </c>
      <c r="U529" s="820">
        <v>1</v>
      </c>
    </row>
    <row r="530" spans="1:21" ht="14.45" customHeight="1" x14ac:dyDescent="0.2">
      <c r="A530" s="813">
        <v>26</v>
      </c>
      <c r="B530" s="814" t="s">
        <v>1600</v>
      </c>
      <c r="C530" s="814" t="s">
        <v>1606</v>
      </c>
      <c r="D530" s="815" t="s">
        <v>2851</v>
      </c>
      <c r="E530" s="816" t="s">
        <v>1620</v>
      </c>
      <c r="F530" s="814" t="s">
        <v>1603</v>
      </c>
      <c r="G530" s="814" t="s">
        <v>1622</v>
      </c>
      <c r="H530" s="814" t="s">
        <v>329</v>
      </c>
      <c r="I530" s="814" t="s">
        <v>1891</v>
      </c>
      <c r="J530" s="814" t="s">
        <v>1892</v>
      </c>
      <c r="K530" s="814" t="s">
        <v>1893</v>
      </c>
      <c r="L530" s="817">
        <v>400.2</v>
      </c>
      <c r="M530" s="817">
        <v>1200.5999999999999</v>
      </c>
      <c r="N530" s="814">
        <v>3</v>
      </c>
      <c r="O530" s="818">
        <v>3</v>
      </c>
      <c r="P530" s="817">
        <v>1200.5999999999999</v>
      </c>
      <c r="Q530" s="819">
        <v>1</v>
      </c>
      <c r="R530" s="814">
        <v>3</v>
      </c>
      <c r="S530" s="819">
        <v>1</v>
      </c>
      <c r="T530" s="818">
        <v>3</v>
      </c>
      <c r="U530" s="820">
        <v>1</v>
      </c>
    </row>
    <row r="531" spans="1:21" ht="14.45" customHeight="1" x14ac:dyDescent="0.2">
      <c r="A531" s="813">
        <v>26</v>
      </c>
      <c r="B531" s="814" t="s">
        <v>1600</v>
      </c>
      <c r="C531" s="814" t="s">
        <v>1606</v>
      </c>
      <c r="D531" s="815" t="s">
        <v>2851</v>
      </c>
      <c r="E531" s="816" t="s">
        <v>1620</v>
      </c>
      <c r="F531" s="814" t="s">
        <v>1603</v>
      </c>
      <c r="G531" s="814" t="s">
        <v>1622</v>
      </c>
      <c r="H531" s="814" t="s">
        <v>329</v>
      </c>
      <c r="I531" s="814" t="s">
        <v>2188</v>
      </c>
      <c r="J531" s="814" t="s">
        <v>2189</v>
      </c>
      <c r="K531" s="814" t="s">
        <v>2190</v>
      </c>
      <c r="L531" s="817">
        <v>991.87</v>
      </c>
      <c r="M531" s="817">
        <v>991.87</v>
      </c>
      <c r="N531" s="814">
        <v>1</v>
      </c>
      <c r="O531" s="818">
        <v>1</v>
      </c>
      <c r="P531" s="817">
        <v>991.87</v>
      </c>
      <c r="Q531" s="819">
        <v>1</v>
      </c>
      <c r="R531" s="814">
        <v>1</v>
      </c>
      <c r="S531" s="819">
        <v>1</v>
      </c>
      <c r="T531" s="818">
        <v>1</v>
      </c>
      <c r="U531" s="820">
        <v>1</v>
      </c>
    </row>
    <row r="532" spans="1:21" ht="14.45" customHeight="1" x14ac:dyDescent="0.2">
      <c r="A532" s="813">
        <v>26</v>
      </c>
      <c r="B532" s="814" t="s">
        <v>1600</v>
      </c>
      <c r="C532" s="814" t="s">
        <v>1606</v>
      </c>
      <c r="D532" s="815" t="s">
        <v>2851</v>
      </c>
      <c r="E532" s="816" t="s">
        <v>1620</v>
      </c>
      <c r="F532" s="814" t="s">
        <v>1603</v>
      </c>
      <c r="G532" s="814" t="s">
        <v>1622</v>
      </c>
      <c r="H532" s="814" t="s">
        <v>329</v>
      </c>
      <c r="I532" s="814" t="s">
        <v>2494</v>
      </c>
      <c r="J532" s="814" t="s">
        <v>2495</v>
      </c>
      <c r="K532" s="814" t="s">
        <v>1901</v>
      </c>
      <c r="L532" s="817">
        <v>3600</v>
      </c>
      <c r="M532" s="817">
        <v>3600</v>
      </c>
      <c r="N532" s="814">
        <v>1</v>
      </c>
      <c r="O532" s="818">
        <v>1</v>
      </c>
      <c r="P532" s="817"/>
      <c r="Q532" s="819">
        <v>0</v>
      </c>
      <c r="R532" s="814"/>
      <c r="S532" s="819">
        <v>0</v>
      </c>
      <c r="T532" s="818"/>
      <c r="U532" s="820">
        <v>0</v>
      </c>
    </row>
    <row r="533" spans="1:21" ht="14.45" customHeight="1" x14ac:dyDescent="0.2">
      <c r="A533" s="813">
        <v>26</v>
      </c>
      <c r="B533" s="814" t="s">
        <v>1600</v>
      </c>
      <c r="C533" s="814" t="s">
        <v>1606</v>
      </c>
      <c r="D533" s="815" t="s">
        <v>2851</v>
      </c>
      <c r="E533" s="816" t="s">
        <v>1620</v>
      </c>
      <c r="F533" s="814" t="s">
        <v>1603</v>
      </c>
      <c r="G533" s="814" t="s">
        <v>1622</v>
      </c>
      <c r="H533" s="814" t="s">
        <v>329</v>
      </c>
      <c r="I533" s="814" t="s">
        <v>2496</v>
      </c>
      <c r="J533" s="814" t="s">
        <v>2497</v>
      </c>
      <c r="K533" s="814" t="s">
        <v>2498</v>
      </c>
      <c r="L533" s="817">
        <v>44999.5</v>
      </c>
      <c r="M533" s="817">
        <v>44999.5</v>
      </c>
      <c r="N533" s="814">
        <v>1</v>
      </c>
      <c r="O533" s="818">
        <v>1</v>
      </c>
      <c r="P533" s="817"/>
      <c r="Q533" s="819">
        <v>0</v>
      </c>
      <c r="R533" s="814"/>
      <c r="S533" s="819">
        <v>0</v>
      </c>
      <c r="T533" s="818"/>
      <c r="U533" s="820">
        <v>0</v>
      </c>
    </row>
    <row r="534" spans="1:21" ht="14.45" customHeight="1" x14ac:dyDescent="0.2">
      <c r="A534" s="813">
        <v>26</v>
      </c>
      <c r="B534" s="814" t="s">
        <v>1600</v>
      </c>
      <c r="C534" s="814" t="s">
        <v>1606</v>
      </c>
      <c r="D534" s="815" t="s">
        <v>2851</v>
      </c>
      <c r="E534" s="816" t="s">
        <v>1620</v>
      </c>
      <c r="F534" s="814" t="s">
        <v>1603</v>
      </c>
      <c r="G534" s="814" t="s">
        <v>1622</v>
      </c>
      <c r="H534" s="814" t="s">
        <v>329</v>
      </c>
      <c r="I534" s="814" t="s">
        <v>2499</v>
      </c>
      <c r="J534" s="814" t="s">
        <v>2500</v>
      </c>
      <c r="K534" s="814" t="s">
        <v>2501</v>
      </c>
      <c r="L534" s="817">
        <v>1769.39</v>
      </c>
      <c r="M534" s="817">
        <v>1769.39</v>
      </c>
      <c r="N534" s="814">
        <v>1</v>
      </c>
      <c r="O534" s="818">
        <v>1</v>
      </c>
      <c r="P534" s="817"/>
      <c r="Q534" s="819">
        <v>0</v>
      </c>
      <c r="R534" s="814"/>
      <c r="S534" s="819">
        <v>0</v>
      </c>
      <c r="T534" s="818"/>
      <c r="U534" s="820">
        <v>0</v>
      </c>
    </row>
    <row r="535" spans="1:21" ht="14.45" customHeight="1" x14ac:dyDescent="0.2">
      <c r="A535" s="813">
        <v>26</v>
      </c>
      <c r="B535" s="814" t="s">
        <v>1600</v>
      </c>
      <c r="C535" s="814" t="s">
        <v>1606</v>
      </c>
      <c r="D535" s="815" t="s">
        <v>2851</v>
      </c>
      <c r="E535" s="816" t="s">
        <v>1620</v>
      </c>
      <c r="F535" s="814" t="s">
        <v>1603</v>
      </c>
      <c r="G535" s="814" t="s">
        <v>1622</v>
      </c>
      <c r="H535" s="814" t="s">
        <v>329</v>
      </c>
      <c r="I535" s="814" t="s">
        <v>1897</v>
      </c>
      <c r="J535" s="814" t="s">
        <v>1898</v>
      </c>
      <c r="K535" s="814" t="s">
        <v>1896</v>
      </c>
      <c r="L535" s="817">
        <v>2223</v>
      </c>
      <c r="M535" s="817">
        <v>2223</v>
      </c>
      <c r="N535" s="814">
        <v>1</v>
      </c>
      <c r="O535" s="818">
        <v>1</v>
      </c>
      <c r="P535" s="817"/>
      <c r="Q535" s="819">
        <v>0</v>
      </c>
      <c r="R535" s="814"/>
      <c r="S535" s="819">
        <v>0</v>
      </c>
      <c r="T535" s="818"/>
      <c r="U535" s="820">
        <v>0</v>
      </c>
    </row>
    <row r="536" spans="1:21" ht="14.45" customHeight="1" x14ac:dyDescent="0.2">
      <c r="A536" s="813">
        <v>26</v>
      </c>
      <c r="B536" s="814" t="s">
        <v>1600</v>
      </c>
      <c r="C536" s="814" t="s">
        <v>1606</v>
      </c>
      <c r="D536" s="815" t="s">
        <v>2851</v>
      </c>
      <c r="E536" s="816" t="s">
        <v>1620</v>
      </c>
      <c r="F536" s="814" t="s">
        <v>1603</v>
      </c>
      <c r="G536" s="814" t="s">
        <v>1622</v>
      </c>
      <c r="H536" s="814" t="s">
        <v>329</v>
      </c>
      <c r="I536" s="814" t="s">
        <v>2502</v>
      </c>
      <c r="J536" s="814" t="s">
        <v>2503</v>
      </c>
      <c r="K536" s="814" t="s">
        <v>2504</v>
      </c>
      <c r="L536" s="817">
        <v>3000.35</v>
      </c>
      <c r="M536" s="817">
        <v>3000.35</v>
      </c>
      <c r="N536" s="814">
        <v>1</v>
      </c>
      <c r="O536" s="818">
        <v>1</v>
      </c>
      <c r="P536" s="817"/>
      <c r="Q536" s="819">
        <v>0</v>
      </c>
      <c r="R536" s="814"/>
      <c r="S536" s="819">
        <v>0</v>
      </c>
      <c r="T536" s="818"/>
      <c r="U536" s="820">
        <v>0</v>
      </c>
    </row>
    <row r="537" spans="1:21" ht="14.45" customHeight="1" x14ac:dyDescent="0.2">
      <c r="A537" s="813">
        <v>26</v>
      </c>
      <c r="B537" s="814" t="s">
        <v>1600</v>
      </c>
      <c r="C537" s="814" t="s">
        <v>1606</v>
      </c>
      <c r="D537" s="815" t="s">
        <v>2851</v>
      </c>
      <c r="E537" s="816" t="s">
        <v>1620</v>
      </c>
      <c r="F537" s="814" t="s">
        <v>1603</v>
      </c>
      <c r="G537" s="814" t="s">
        <v>1622</v>
      </c>
      <c r="H537" s="814" t="s">
        <v>329</v>
      </c>
      <c r="I537" s="814" t="s">
        <v>2505</v>
      </c>
      <c r="J537" s="814" t="s">
        <v>2506</v>
      </c>
      <c r="K537" s="814" t="s">
        <v>2507</v>
      </c>
      <c r="L537" s="817">
        <v>3500</v>
      </c>
      <c r="M537" s="817">
        <v>3500</v>
      </c>
      <c r="N537" s="814">
        <v>1</v>
      </c>
      <c r="O537" s="818">
        <v>1</v>
      </c>
      <c r="P537" s="817"/>
      <c r="Q537" s="819">
        <v>0</v>
      </c>
      <c r="R537" s="814"/>
      <c r="S537" s="819">
        <v>0</v>
      </c>
      <c r="T537" s="818"/>
      <c r="U537" s="820">
        <v>0</v>
      </c>
    </row>
    <row r="538" spans="1:21" ht="14.45" customHeight="1" x14ac:dyDescent="0.2">
      <c r="A538" s="813">
        <v>26</v>
      </c>
      <c r="B538" s="814" t="s">
        <v>1600</v>
      </c>
      <c r="C538" s="814" t="s">
        <v>1606</v>
      </c>
      <c r="D538" s="815" t="s">
        <v>2851</v>
      </c>
      <c r="E538" s="816" t="s">
        <v>1620</v>
      </c>
      <c r="F538" s="814" t="s">
        <v>1603</v>
      </c>
      <c r="G538" s="814" t="s">
        <v>1622</v>
      </c>
      <c r="H538" s="814" t="s">
        <v>329</v>
      </c>
      <c r="I538" s="814" t="s">
        <v>2508</v>
      </c>
      <c r="J538" s="814" t="s">
        <v>2509</v>
      </c>
      <c r="K538" s="814" t="s">
        <v>2507</v>
      </c>
      <c r="L538" s="817">
        <v>3799.6</v>
      </c>
      <c r="M538" s="817">
        <v>3799.6</v>
      </c>
      <c r="N538" s="814">
        <v>1</v>
      </c>
      <c r="O538" s="818">
        <v>1</v>
      </c>
      <c r="P538" s="817"/>
      <c r="Q538" s="819">
        <v>0</v>
      </c>
      <c r="R538" s="814"/>
      <c r="S538" s="819">
        <v>0</v>
      </c>
      <c r="T538" s="818"/>
      <c r="U538" s="820">
        <v>0</v>
      </c>
    </row>
    <row r="539" spans="1:21" ht="14.45" customHeight="1" x14ac:dyDescent="0.2">
      <c r="A539" s="813">
        <v>26</v>
      </c>
      <c r="B539" s="814" t="s">
        <v>1600</v>
      </c>
      <c r="C539" s="814" t="s">
        <v>1606</v>
      </c>
      <c r="D539" s="815" t="s">
        <v>2851</v>
      </c>
      <c r="E539" s="816" t="s">
        <v>1620</v>
      </c>
      <c r="F539" s="814" t="s">
        <v>1603</v>
      </c>
      <c r="G539" s="814" t="s">
        <v>1622</v>
      </c>
      <c r="H539" s="814" t="s">
        <v>329</v>
      </c>
      <c r="I539" s="814" t="s">
        <v>2510</v>
      </c>
      <c r="J539" s="814" t="s">
        <v>2511</v>
      </c>
      <c r="K539" s="814" t="s">
        <v>2507</v>
      </c>
      <c r="L539" s="817">
        <v>3799.6</v>
      </c>
      <c r="M539" s="817">
        <v>3799.6</v>
      </c>
      <c r="N539" s="814">
        <v>1</v>
      </c>
      <c r="O539" s="818">
        <v>1</v>
      </c>
      <c r="P539" s="817">
        <v>3799.6</v>
      </c>
      <c r="Q539" s="819">
        <v>1</v>
      </c>
      <c r="R539" s="814">
        <v>1</v>
      </c>
      <c r="S539" s="819">
        <v>1</v>
      </c>
      <c r="T539" s="818">
        <v>1</v>
      </c>
      <c r="U539" s="820">
        <v>1</v>
      </c>
    </row>
    <row r="540" spans="1:21" ht="14.45" customHeight="1" x14ac:dyDescent="0.2">
      <c r="A540" s="813">
        <v>26</v>
      </c>
      <c r="B540" s="814" t="s">
        <v>1600</v>
      </c>
      <c r="C540" s="814" t="s">
        <v>1606</v>
      </c>
      <c r="D540" s="815" t="s">
        <v>2851</v>
      </c>
      <c r="E540" s="816" t="s">
        <v>1620</v>
      </c>
      <c r="F540" s="814" t="s">
        <v>1603</v>
      </c>
      <c r="G540" s="814" t="s">
        <v>1622</v>
      </c>
      <c r="H540" s="814" t="s">
        <v>329</v>
      </c>
      <c r="I540" s="814" t="s">
        <v>2512</v>
      </c>
      <c r="J540" s="814" t="s">
        <v>2513</v>
      </c>
      <c r="K540" s="814" t="s">
        <v>2514</v>
      </c>
      <c r="L540" s="817">
        <v>24999.99</v>
      </c>
      <c r="M540" s="817">
        <v>124999.95000000001</v>
      </c>
      <c r="N540" s="814">
        <v>5</v>
      </c>
      <c r="O540" s="818">
        <v>5</v>
      </c>
      <c r="P540" s="817">
        <v>24999.99</v>
      </c>
      <c r="Q540" s="819">
        <v>0.19999999999999998</v>
      </c>
      <c r="R540" s="814">
        <v>1</v>
      </c>
      <c r="S540" s="819">
        <v>0.2</v>
      </c>
      <c r="T540" s="818">
        <v>1</v>
      </c>
      <c r="U540" s="820">
        <v>0.2</v>
      </c>
    </row>
    <row r="541" spans="1:21" ht="14.45" customHeight="1" x14ac:dyDescent="0.2">
      <c r="A541" s="813">
        <v>26</v>
      </c>
      <c r="B541" s="814" t="s">
        <v>1600</v>
      </c>
      <c r="C541" s="814" t="s">
        <v>1606</v>
      </c>
      <c r="D541" s="815" t="s">
        <v>2851</v>
      </c>
      <c r="E541" s="816" t="s">
        <v>1620</v>
      </c>
      <c r="F541" s="814" t="s">
        <v>1603</v>
      </c>
      <c r="G541" s="814" t="s">
        <v>1622</v>
      </c>
      <c r="H541" s="814" t="s">
        <v>329</v>
      </c>
      <c r="I541" s="814" t="s">
        <v>2515</v>
      </c>
      <c r="J541" s="814" t="s">
        <v>2299</v>
      </c>
      <c r="K541" s="814" t="s">
        <v>2516</v>
      </c>
      <c r="L541" s="817">
        <v>3000.35</v>
      </c>
      <c r="M541" s="817">
        <v>9001.0499999999993</v>
      </c>
      <c r="N541" s="814">
        <v>3</v>
      </c>
      <c r="O541" s="818">
        <v>3</v>
      </c>
      <c r="P541" s="817">
        <v>3000.35</v>
      </c>
      <c r="Q541" s="819">
        <v>0.33333333333333337</v>
      </c>
      <c r="R541" s="814">
        <v>1</v>
      </c>
      <c r="S541" s="819">
        <v>0.33333333333333331</v>
      </c>
      <c r="T541" s="818">
        <v>1</v>
      </c>
      <c r="U541" s="820">
        <v>0.33333333333333331</v>
      </c>
    </row>
    <row r="542" spans="1:21" ht="14.45" customHeight="1" x14ac:dyDescent="0.2">
      <c r="A542" s="813">
        <v>26</v>
      </c>
      <c r="B542" s="814" t="s">
        <v>1600</v>
      </c>
      <c r="C542" s="814" t="s">
        <v>1606</v>
      </c>
      <c r="D542" s="815" t="s">
        <v>2851</v>
      </c>
      <c r="E542" s="816" t="s">
        <v>1620</v>
      </c>
      <c r="F542" s="814" t="s">
        <v>1603</v>
      </c>
      <c r="G542" s="814" t="s">
        <v>1622</v>
      </c>
      <c r="H542" s="814" t="s">
        <v>329</v>
      </c>
      <c r="I542" s="814" t="s">
        <v>2292</v>
      </c>
      <c r="J542" s="814" t="s">
        <v>2293</v>
      </c>
      <c r="K542" s="814" t="s">
        <v>2294</v>
      </c>
      <c r="L542" s="817">
        <v>25800.01</v>
      </c>
      <c r="M542" s="817">
        <v>25800.01</v>
      </c>
      <c r="N542" s="814">
        <v>1</v>
      </c>
      <c r="O542" s="818">
        <v>1</v>
      </c>
      <c r="P542" s="817"/>
      <c r="Q542" s="819">
        <v>0</v>
      </c>
      <c r="R542" s="814"/>
      <c r="S542" s="819">
        <v>0</v>
      </c>
      <c r="T542" s="818"/>
      <c r="U542" s="820">
        <v>0</v>
      </c>
    </row>
    <row r="543" spans="1:21" ht="14.45" customHeight="1" x14ac:dyDescent="0.2">
      <c r="A543" s="813">
        <v>26</v>
      </c>
      <c r="B543" s="814" t="s">
        <v>1600</v>
      </c>
      <c r="C543" s="814" t="s">
        <v>1606</v>
      </c>
      <c r="D543" s="815" t="s">
        <v>2851</v>
      </c>
      <c r="E543" s="816" t="s">
        <v>1620</v>
      </c>
      <c r="F543" s="814" t="s">
        <v>1603</v>
      </c>
      <c r="G543" s="814" t="s">
        <v>1622</v>
      </c>
      <c r="H543" s="814" t="s">
        <v>329</v>
      </c>
      <c r="I543" s="814" t="s">
        <v>2517</v>
      </c>
      <c r="J543" s="814" t="s">
        <v>2518</v>
      </c>
      <c r="K543" s="814" t="s">
        <v>2519</v>
      </c>
      <c r="L543" s="817">
        <v>12000.25</v>
      </c>
      <c r="M543" s="817">
        <v>36000.75</v>
      </c>
      <c r="N543" s="814">
        <v>3</v>
      </c>
      <c r="O543" s="818">
        <v>3</v>
      </c>
      <c r="P543" s="817"/>
      <c r="Q543" s="819">
        <v>0</v>
      </c>
      <c r="R543" s="814"/>
      <c r="S543" s="819">
        <v>0</v>
      </c>
      <c r="T543" s="818"/>
      <c r="U543" s="820">
        <v>0</v>
      </c>
    </row>
    <row r="544" spans="1:21" ht="14.45" customHeight="1" x14ac:dyDescent="0.2">
      <c r="A544" s="813">
        <v>26</v>
      </c>
      <c r="B544" s="814" t="s">
        <v>1600</v>
      </c>
      <c r="C544" s="814" t="s">
        <v>1606</v>
      </c>
      <c r="D544" s="815" t="s">
        <v>2851</v>
      </c>
      <c r="E544" s="816" t="s">
        <v>1620</v>
      </c>
      <c r="F544" s="814" t="s">
        <v>1603</v>
      </c>
      <c r="G544" s="814" t="s">
        <v>1622</v>
      </c>
      <c r="H544" s="814" t="s">
        <v>329</v>
      </c>
      <c r="I544" s="814" t="s">
        <v>1639</v>
      </c>
      <c r="J544" s="814" t="s">
        <v>1640</v>
      </c>
      <c r="K544" s="814" t="s">
        <v>1641</v>
      </c>
      <c r="L544" s="817">
        <v>184.57</v>
      </c>
      <c r="M544" s="817">
        <v>553.71</v>
      </c>
      <c r="N544" s="814">
        <v>3</v>
      </c>
      <c r="O544" s="818">
        <v>3</v>
      </c>
      <c r="P544" s="817">
        <v>553.71</v>
      </c>
      <c r="Q544" s="819">
        <v>1</v>
      </c>
      <c r="R544" s="814">
        <v>3</v>
      </c>
      <c r="S544" s="819">
        <v>1</v>
      </c>
      <c r="T544" s="818">
        <v>3</v>
      </c>
      <c r="U544" s="820">
        <v>1</v>
      </c>
    </row>
    <row r="545" spans="1:21" ht="14.45" customHeight="1" x14ac:dyDescent="0.2">
      <c r="A545" s="813">
        <v>26</v>
      </c>
      <c r="B545" s="814" t="s">
        <v>1600</v>
      </c>
      <c r="C545" s="814" t="s">
        <v>1606</v>
      </c>
      <c r="D545" s="815" t="s">
        <v>2851</v>
      </c>
      <c r="E545" s="816" t="s">
        <v>1620</v>
      </c>
      <c r="F545" s="814" t="s">
        <v>1603</v>
      </c>
      <c r="G545" s="814" t="s">
        <v>1622</v>
      </c>
      <c r="H545" s="814" t="s">
        <v>329</v>
      </c>
      <c r="I545" s="814" t="s">
        <v>2520</v>
      </c>
      <c r="J545" s="814" t="s">
        <v>2521</v>
      </c>
      <c r="K545" s="814" t="s">
        <v>2522</v>
      </c>
      <c r="L545" s="817">
        <v>0</v>
      </c>
      <c r="M545" s="817">
        <v>0</v>
      </c>
      <c r="N545" s="814">
        <v>1</v>
      </c>
      <c r="O545" s="818">
        <v>1</v>
      </c>
      <c r="P545" s="817"/>
      <c r="Q545" s="819"/>
      <c r="R545" s="814"/>
      <c r="S545" s="819">
        <v>0</v>
      </c>
      <c r="T545" s="818"/>
      <c r="U545" s="820">
        <v>0</v>
      </c>
    </row>
    <row r="546" spans="1:21" ht="14.45" customHeight="1" x14ac:dyDescent="0.2">
      <c r="A546" s="813">
        <v>26</v>
      </c>
      <c r="B546" s="814" t="s">
        <v>1600</v>
      </c>
      <c r="C546" s="814" t="s">
        <v>1606</v>
      </c>
      <c r="D546" s="815" t="s">
        <v>2851</v>
      </c>
      <c r="E546" s="816" t="s">
        <v>1620</v>
      </c>
      <c r="F546" s="814" t="s">
        <v>1603</v>
      </c>
      <c r="G546" s="814" t="s">
        <v>1622</v>
      </c>
      <c r="H546" s="814" t="s">
        <v>329</v>
      </c>
      <c r="I546" s="814" t="s">
        <v>2523</v>
      </c>
      <c r="J546" s="814" t="s">
        <v>2524</v>
      </c>
      <c r="K546" s="814" t="s">
        <v>2525</v>
      </c>
      <c r="L546" s="817">
        <v>18458</v>
      </c>
      <c r="M546" s="817">
        <v>36916</v>
      </c>
      <c r="N546" s="814">
        <v>2</v>
      </c>
      <c r="O546" s="818">
        <v>2</v>
      </c>
      <c r="P546" s="817"/>
      <c r="Q546" s="819">
        <v>0</v>
      </c>
      <c r="R546" s="814"/>
      <c r="S546" s="819">
        <v>0</v>
      </c>
      <c r="T546" s="818"/>
      <c r="U546" s="820">
        <v>0</v>
      </c>
    </row>
    <row r="547" spans="1:21" ht="14.45" customHeight="1" x14ac:dyDescent="0.2">
      <c r="A547" s="813">
        <v>26</v>
      </c>
      <c r="B547" s="814" t="s">
        <v>1600</v>
      </c>
      <c r="C547" s="814" t="s">
        <v>1606</v>
      </c>
      <c r="D547" s="815" t="s">
        <v>2851</v>
      </c>
      <c r="E547" s="816" t="s">
        <v>1620</v>
      </c>
      <c r="F547" s="814" t="s">
        <v>1603</v>
      </c>
      <c r="G547" s="814" t="s">
        <v>1622</v>
      </c>
      <c r="H547" s="814" t="s">
        <v>329</v>
      </c>
      <c r="I547" s="814" t="s">
        <v>2526</v>
      </c>
      <c r="J547" s="814" t="s">
        <v>2527</v>
      </c>
      <c r="K547" s="814" t="s">
        <v>2528</v>
      </c>
      <c r="L547" s="817">
        <v>874.79</v>
      </c>
      <c r="M547" s="817">
        <v>1749.58</v>
      </c>
      <c r="N547" s="814">
        <v>2</v>
      </c>
      <c r="O547" s="818">
        <v>2</v>
      </c>
      <c r="P547" s="817"/>
      <c r="Q547" s="819">
        <v>0</v>
      </c>
      <c r="R547" s="814"/>
      <c r="S547" s="819">
        <v>0</v>
      </c>
      <c r="T547" s="818"/>
      <c r="U547" s="820">
        <v>0</v>
      </c>
    </row>
    <row r="548" spans="1:21" ht="14.45" customHeight="1" x14ac:dyDescent="0.2">
      <c r="A548" s="813">
        <v>26</v>
      </c>
      <c r="B548" s="814" t="s">
        <v>1600</v>
      </c>
      <c r="C548" s="814" t="s">
        <v>1606</v>
      </c>
      <c r="D548" s="815" t="s">
        <v>2851</v>
      </c>
      <c r="E548" s="816" t="s">
        <v>1620</v>
      </c>
      <c r="F548" s="814" t="s">
        <v>1603</v>
      </c>
      <c r="G548" s="814" t="s">
        <v>1622</v>
      </c>
      <c r="H548" s="814" t="s">
        <v>329</v>
      </c>
      <c r="I548" s="814" t="s">
        <v>2529</v>
      </c>
      <c r="J548" s="814" t="s">
        <v>2530</v>
      </c>
      <c r="K548" s="814" t="s">
        <v>2528</v>
      </c>
      <c r="L548" s="817">
        <v>1635.3</v>
      </c>
      <c r="M548" s="817">
        <v>1635.3</v>
      </c>
      <c r="N548" s="814">
        <v>1</v>
      </c>
      <c r="O548" s="818">
        <v>1</v>
      </c>
      <c r="P548" s="817"/>
      <c r="Q548" s="819">
        <v>0</v>
      </c>
      <c r="R548" s="814"/>
      <c r="S548" s="819">
        <v>0</v>
      </c>
      <c r="T548" s="818"/>
      <c r="U548" s="820">
        <v>0</v>
      </c>
    </row>
    <row r="549" spans="1:21" ht="14.45" customHeight="1" x14ac:dyDescent="0.2">
      <c r="A549" s="813">
        <v>26</v>
      </c>
      <c r="B549" s="814" t="s">
        <v>1600</v>
      </c>
      <c r="C549" s="814" t="s">
        <v>1606</v>
      </c>
      <c r="D549" s="815" t="s">
        <v>2851</v>
      </c>
      <c r="E549" s="816" t="s">
        <v>1620</v>
      </c>
      <c r="F549" s="814" t="s">
        <v>1603</v>
      </c>
      <c r="G549" s="814" t="s">
        <v>1622</v>
      </c>
      <c r="H549" s="814" t="s">
        <v>329</v>
      </c>
      <c r="I549" s="814" t="s">
        <v>2531</v>
      </c>
      <c r="J549" s="814" t="s">
        <v>2532</v>
      </c>
      <c r="K549" s="814" t="s">
        <v>2528</v>
      </c>
      <c r="L549" s="817">
        <v>721.8</v>
      </c>
      <c r="M549" s="817">
        <v>721.8</v>
      </c>
      <c r="N549" s="814">
        <v>1</v>
      </c>
      <c r="O549" s="818">
        <v>1</v>
      </c>
      <c r="P549" s="817"/>
      <c r="Q549" s="819">
        <v>0</v>
      </c>
      <c r="R549" s="814"/>
      <c r="S549" s="819">
        <v>0</v>
      </c>
      <c r="T549" s="818"/>
      <c r="U549" s="820">
        <v>0</v>
      </c>
    </row>
    <row r="550" spans="1:21" ht="14.45" customHeight="1" x14ac:dyDescent="0.2">
      <c r="A550" s="813">
        <v>26</v>
      </c>
      <c r="B550" s="814" t="s">
        <v>1600</v>
      </c>
      <c r="C550" s="814" t="s">
        <v>1606</v>
      </c>
      <c r="D550" s="815" t="s">
        <v>2851</v>
      </c>
      <c r="E550" s="816" t="s">
        <v>1620</v>
      </c>
      <c r="F550" s="814" t="s">
        <v>1603</v>
      </c>
      <c r="G550" s="814" t="s">
        <v>1622</v>
      </c>
      <c r="H550" s="814" t="s">
        <v>329</v>
      </c>
      <c r="I550" s="814" t="s">
        <v>2533</v>
      </c>
      <c r="J550" s="814" t="s">
        <v>2534</v>
      </c>
      <c r="K550" s="814" t="s">
        <v>1896</v>
      </c>
      <c r="L550" s="817">
        <v>6749.11</v>
      </c>
      <c r="M550" s="817">
        <v>6749.11</v>
      </c>
      <c r="N550" s="814">
        <v>1</v>
      </c>
      <c r="O550" s="818">
        <v>1</v>
      </c>
      <c r="P550" s="817"/>
      <c r="Q550" s="819">
        <v>0</v>
      </c>
      <c r="R550" s="814"/>
      <c r="S550" s="819">
        <v>0</v>
      </c>
      <c r="T550" s="818"/>
      <c r="U550" s="820">
        <v>0</v>
      </c>
    </row>
    <row r="551" spans="1:21" ht="14.45" customHeight="1" x14ac:dyDescent="0.2">
      <c r="A551" s="813">
        <v>26</v>
      </c>
      <c r="B551" s="814" t="s">
        <v>1600</v>
      </c>
      <c r="C551" s="814" t="s">
        <v>1606</v>
      </c>
      <c r="D551" s="815" t="s">
        <v>2851</v>
      </c>
      <c r="E551" s="816" t="s">
        <v>1620</v>
      </c>
      <c r="F551" s="814" t="s">
        <v>1603</v>
      </c>
      <c r="G551" s="814" t="s">
        <v>1622</v>
      </c>
      <c r="H551" s="814" t="s">
        <v>329</v>
      </c>
      <c r="I551" s="814" t="s">
        <v>2191</v>
      </c>
      <c r="J551" s="814" t="s">
        <v>2192</v>
      </c>
      <c r="K551" s="814" t="s">
        <v>2193</v>
      </c>
      <c r="L551" s="817">
        <v>349.6</v>
      </c>
      <c r="M551" s="817">
        <v>699.2</v>
      </c>
      <c r="N551" s="814">
        <v>2</v>
      </c>
      <c r="O551" s="818">
        <v>2</v>
      </c>
      <c r="P551" s="817">
        <v>699.2</v>
      </c>
      <c r="Q551" s="819">
        <v>1</v>
      </c>
      <c r="R551" s="814">
        <v>2</v>
      </c>
      <c r="S551" s="819">
        <v>1</v>
      </c>
      <c r="T551" s="818">
        <v>2</v>
      </c>
      <c r="U551" s="820">
        <v>1</v>
      </c>
    </row>
    <row r="552" spans="1:21" ht="14.45" customHeight="1" x14ac:dyDescent="0.2">
      <c r="A552" s="813">
        <v>26</v>
      </c>
      <c r="B552" s="814" t="s">
        <v>1600</v>
      </c>
      <c r="C552" s="814" t="s">
        <v>1606</v>
      </c>
      <c r="D552" s="815" t="s">
        <v>2851</v>
      </c>
      <c r="E552" s="816" t="s">
        <v>1620</v>
      </c>
      <c r="F552" s="814" t="s">
        <v>1603</v>
      </c>
      <c r="G552" s="814" t="s">
        <v>1622</v>
      </c>
      <c r="H552" s="814" t="s">
        <v>329</v>
      </c>
      <c r="I552" s="814" t="s">
        <v>2535</v>
      </c>
      <c r="J552" s="814" t="s">
        <v>2536</v>
      </c>
      <c r="K552" s="814" t="s">
        <v>2537</v>
      </c>
      <c r="L552" s="817">
        <v>14486</v>
      </c>
      <c r="M552" s="817">
        <v>14486</v>
      </c>
      <c r="N552" s="814">
        <v>1</v>
      </c>
      <c r="O552" s="818">
        <v>1</v>
      </c>
      <c r="P552" s="817"/>
      <c r="Q552" s="819">
        <v>0</v>
      </c>
      <c r="R552" s="814"/>
      <c r="S552" s="819">
        <v>0</v>
      </c>
      <c r="T552" s="818"/>
      <c r="U552" s="820">
        <v>0</v>
      </c>
    </row>
    <row r="553" spans="1:21" ht="14.45" customHeight="1" x14ac:dyDescent="0.2">
      <c r="A553" s="813">
        <v>26</v>
      </c>
      <c r="B553" s="814" t="s">
        <v>1600</v>
      </c>
      <c r="C553" s="814" t="s">
        <v>1606</v>
      </c>
      <c r="D553" s="815" t="s">
        <v>2851</v>
      </c>
      <c r="E553" s="816" t="s">
        <v>1620</v>
      </c>
      <c r="F553" s="814" t="s">
        <v>1603</v>
      </c>
      <c r="G553" s="814" t="s">
        <v>1622</v>
      </c>
      <c r="H553" s="814" t="s">
        <v>329</v>
      </c>
      <c r="I553" s="814" t="s">
        <v>2538</v>
      </c>
      <c r="J553" s="814" t="s">
        <v>2539</v>
      </c>
      <c r="K553" s="814" t="s">
        <v>2540</v>
      </c>
      <c r="L553" s="817">
        <v>326.7</v>
      </c>
      <c r="M553" s="817">
        <v>326.7</v>
      </c>
      <c r="N553" s="814">
        <v>1</v>
      </c>
      <c r="O553" s="818">
        <v>1</v>
      </c>
      <c r="P553" s="817"/>
      <c r="Q553" s="819">
        <v>0</v>
      </c>
      <c r="R553" s="814"/>
      <c r="S553" s="819">
        <v>0</v>
      </c>
      <c r="T553" s="818"/>
      <c r="U553" s="820">
        <v>0</v>
      </c>
    </row>
    <row r="554" spans="1:21" ht="14.45" customHeight="1" x14ac:dyDescent="0.2">
      <c r="A554" s="813">
        <v>26</v>
      </c>
      <c r="B554" s="814" t="s">
        <v>1600</v>
      </c>
      <c r="C554" s="814" t="s">
        <v>1606</v>
      </c>
      <c r="D554" s="815" t="s">
        <v>2851</v>
      </c>
      <c r="E554" s="816" t="s">
        <v>1620</v>
      </c>
      <c r="F554" s="814" t="s">
        <v>1603</v>
      </c>
      <c r="G554" s="814" t="s">
        <v>1622</v>
      </c>
      <c r="H554" s="814" t="s">
        <v>329</v>
      </c>
      <c r="I554" s="814" t="s">
        <v>2541</v>
      </c>
      <c r="J554" s="814" t="s">
        <v>2542</v>
      </c>
      <c r="K554" s="814" t="s">
        <v>2543</v>
      </c>
      <c r="L554" s="817">
        <v>4995</v>
      </c>
      <c r="M554" s="817">
        <v>9990</v>
      </c>
      <c r="N554" s="814">
        <v>2</v>
      </c>
      <c r="O554" s="818">
        <v>2</v>
      </c>
      <c r="P554" s="817"/>
      <c r="Q554" s="819">
        <v>0</v>
      </c>
      <c r="R554" s="814"/>
      <c r="S554" s="819">
        <v>0</v>
      </c>
      <c r="T554" s="818"/>
      <c r="U554" s="820">
        <v>0</v>
      </c>
    </row>
    <row r="555" spans="1:21" ht="14.45" customHeight="1" x14ac:dyDescent="0.2">
      <c r="A555" s="813">
        <v>26</v>
      </c>
      <c r="B555" s="814" t="s">
        <v>1600</v>
      </c>
      <c r="C555" s="814" t="s">
        <v>1606</v>
      </c>
      <c r="D555" s="815" t="s">
        <v>2851</v>
      </c>
      <c r="E555" s="816" t="s">
        <v>1620</v>
      </c>
      <c r="F555" s="814" t="s">
        <v>1603</v>
      </c>
      <c r="G555" s="814" t="s">
        <v>1622</v>
      </c>
      <c r="H555" s="814" t="s">
        <v>329</v>
      </c>
      <c r="I555" s="814" t="s">
        <v>2544</v>
      </c>
      <c r="J555" s="814" t="s">
        <v>2545</v>
      </c>
      <c r="K555" s="814" t="s">
        <v>2546</v>
      </c>
      <c r="L555" s="817">
        <v>74999.55</v>
      </c>
      <c r="M555" s="817">
        <v>74999.55</v>
      </c>
      <c r="N555" s="814">
        <v>1</v>
      </c>
      <c r="O555" s="818">
        <v>1</v>
      </c>
      <c r="P555" s="817"/>
      <c r="Q555" s="819">
        <v>0</v>
      </c>
      <c r="R555" s="814"/>
      <c r="S555" s="819">
        <v>0</v>
      </c>
      <c r="T555" s="818"/>
      <c r="U555" s="820">
        <v>0</v>
      </c>
    </row>
    <row r="556" spans="1:21" ht="14.45" customHeight="1" x14ac:dyDescent="0.2">
      <c r="A556" s="813">
        <v>26</v>
      </c>
      <c r="B556" s="814" t="s">
        <v>1600</v>
      </c>
      <c r="C556" s="814" t="s">
        <v>1606</v>
      </c>
      <c r="D556" s="815" t="s">
        <v>2851</v>
      </c>
      <c r="E556" s="816" t="s">
        <v>1620</v>
      </c>
      <c r="F556" s="814" t="s">
        <v>1603</v>
      </c>
      <c r="G556" s="814" t="s">
        <v>1622</v>
      </c>
      <c r="H556" s="814" t="s">
        <v>329</v>
      </c>
      <c r="I556" s="814" t="s">
        <v>2100</v>
      </c>
      <c r="J556" s="814" t="s">
        <v>2101</v>
      </c>
      <c r="K556" s="814" t="s">
        <v>2102</v>
      </c>
      <c r="L556" s="817">
        <v>1149.73</v>
      </c>
      <c r="M556" s="817">
        <v>5748.65</v>
      </c>
      <c r="N556" s="814">
        <v>5</v>
      </c>
      <c r="O556" s="818">
        <v>5</v>
      </c>
      <c r="P556" s="817">
        <v>5748.65</v>
      </c>
      <c r="Q556" s="819">
        <v>1</v>
      </c>
      <c r="R556" s="814">
        <v>5</v>
      </c>
      <c r="S556" s="819">
        <v>1</v>
      </c>
      <c r="T556" s="818">
        <v>5</v>
      </c>
      <c r="U556" s="820">
        <v>1</v>
      </c>
    </row>
    <row r="557" spans="1:21" ht="14.45" customHeight="1" x14ac:dyDescent="0.2">
      <c r="A557" s="813">
        <v>26</v>
      </c>
      <c r="B557" s="814" t="s">
        <v>1600</v>
      </c>
      <c r="C557" s="814" t="s">
        <v>1606</v>
      </c>
      <c r="D557" s="815" t="s">
        <v>2851</v>
      </c>
      <c r="E557" s="816" t="s">
        <v>1620</v>
      </c>
      <c r="F557" s="814" t="s">
        <v>1603</v>
      </c>
      <c r="G557" s="814" t="s">
        <v>1622</v>
      </c>
      <c r="H557" s="814" t="s">
        <v>329</v>
      </c>
      <c r="I557" s="814" t="s">
        <v>2547</v>
      </c>
      <c r="J557" s="814" t="s">
        <v>2548</v>
      </c>
      <c r="K557" s="814" t="s">
        <v>2549</v>
      </c>
      <c r="L557" s="817">
        <v>600.29999999999995</v>
      </c>
      <c r="M557" s="817">
        <v>600.29999999999995</v>
      </c>
      <c r="N557" s="814">
        <v>1</v>
      </c>
      <c r="O557" s="818">
        <v>1</v>
      </c>
      <c r="P557" s="817"/>
      <c r="Q557" s="819">
        <v>0</v>
      </c>
      <c r="R557" s="814"/>
      <c r="S557" s="819">
        <v>0</v>
      </c>
      <c r="T557" s="818"/>
      <c r="U557" s="820">
        <v>0</v>
      </c>
    </row>
    <row r="558" spans="1:21" ht="14.45" customHeight="1" x14ac:dyDescent="0.2">
      <c r="A558" s="813">
        <v>26</v>
      </c>
      <c r="B558" s="814" t="s">
        <v>1600</v>
      </c>
      <c r="C558" s="814" t="s">
        <v>1606</v>
      </c>
      <c r="D558" s="815" t="s">
        <v>2851</v>
      </c>
      <c r="E558" s="816" t="s">
        <v>1620</v>
      </c>
      <c r="F558" s="814" t="s">
        <v>1603</v>
      </c>
      <c r="G558" s="814" t="s">
        <v>1622</v>
      </c>
      <c r="H558" s="814" t="s">
        <v>329</v>
      </c>
      <c r="I558" s="814" t="s">
        <v>2550</v>
      </c>
      <c r="J558" s="814" t="s">
        <v>2551</v>
      </c>
      <c r="K558" s="814" t="s">
        <v>2552</v>
      </c>
      <c r="L558" s="817">
        <v>4800.01</v>
      </c>
      <c r="M558" s="817">
        <v>4800.01</v>
      </c>
      <c r="N558" s="814">
        <v>1</v>
      </c>
      <c r="O558" s="818">
        <v>1</v>
      </c>
      <c r="P558" s="817"/>
      <c r="Q558" s="819">
        <v>0</v>
      </c>
      <c r="R558" s="814"/>
      <c r="S558" s="819">
        <v>0</v>
      </c>
      <c r="T558" s="818"/>
      <c r="U558" s="820">
        <v>0</v>
      </c>
    </row>
    <row r="559" spans="1:21" ht="14.45" customHeight="1" x14ac:dyDescent="0.2">
      <c r="A559" s="813">
        <v>26</v>
      </c>
      <c r="B559" s="814" t="s">
        <v>1600</v>
      </c>
      <c r="C559" s="814" t="s">
        <v>1606</v>
      </c>
      <c r="D559" s="815" t="s">
        <v>2851</v>
      </c>
      <c r="E559" s="816" t="s">
        <v>1620</v>
      </c>
      <c r="F559" s="814" t="s">
        <v>1603</v>
      </c>
      <c r="G559" s="814" t="s">
        <v>1622</v>
      </c>
      <c r="H559" s="814" t="s">
        <v>329</v>
      </c>
      <c r="I559" s="814" t="s">
        <v>2553</v>
      </c>
      <c r="J559" s="814" t="s">
        <v>2554</v>
      </c>
      <c r="K559" s="814" t="s">
        <v>2552</v>
      </c>
      <c r="L559" s="817">
        <v>9500.01</v>
      </c>
      <c r="M559" s="817">
        <v>9500.01</v>
      </c>
      <c r="N559" s="814">
        <v>1</v>
      </c>
      <c r="O559" s="818">
        <v>1</v>
      </c>
      <c r="P559" s="817"/>
      <c r="Q559" s="819">
        <v>0</v>
      </c>
      <c r="R559" s="814"/>
      <c r="S559" s="819">
        <v>0</v>
      </c>
      <c r="T559" s="818"/>
      <c r="U559" s="820">
        <v>0</v>
      </c>
    </row>
    <row r="560" spans="1:21" ht="14.45" customHeight="1" x14ac:dyDescent="0.2">
      <c r="A560" s="813">
        <v>26</v>
      </c>
      <c r="B560" s="814" t="s">
        <v>1600</v>
      </c>
      <c r="C560" s="814" t="s">
        <v>1606</v>
      </c>
      <c r="D560" s="815" t="s">
        <v>2851</v>
      </c>
      <c r="E560" s="816" t="s">
        <v>1620</v>
      </c>
      <c r="F560" s="814" t="s">
        <v>1603</v>
      </c>
      <c r="G560" s="814" t="s">
        <v>1622</v>
      </c>
      <c r="H560" s="814" t="s">
        <v>329</v>
      </c>
      <c r="I560" s="814" t="s">
        <v>2555</v>
      </c>
      <c r="J560" s="814" t="s">
        <v>2556</v>
      </c>
      <c r="K560" s="814" t="s">
        <v>2557</v>
      </c>
      <c r="L560" s="817">
        <v>1980.01</v>
      </c>
      <c r="M560" s="817">
        <v>3960.02</v>
      </c>
      <c r="N560" s="814">
        <v>2</v>
      </c>
      <c r="O560" s="818">
        <v>2</v>
      </c>
      <c r="P560" s="817"/>
      <c r="Q560" s="819">
        <v>0</v>
      </c>
      <c r="R560" s="814"/>
      <c r="S560" s="819">
        <v>0</v>
      </c>
      <c r="T560" s="818"/>
      <c r="U560" s="820">
        <v>0</v>
      </c>
    </row>
    <row r="561" spans="1:21" ht="14.45" customHeight="1" x14ac:dyDescent="0.2">
      <c r="A561" s="813">
        <v>26</v>
      </c>
      <c r="B561" s="814" t="s">
        <v>1600</v>
      </c>
      <c r="C561" s="814" t="s">
        <v>1606</v>
      </c>
      <c r="D561" s="815" t="s">
        <v>2851</v>
      </c>
      <c r="E561" s="816" t="s">
        <v>1620</v>
      </c>
      <c r="F561" s="814" t="s">
        <v>1603</v>
      </c>
      <c r="G561" s="814" t="s">
        <v>1622</v>
      </c>
      <c r="H561" s="814" t="s">
        <v>329</v>
      </c>
      <c r="I561" s="814" t="s">
        <v>2558</v>
      </c>
      <c r="J561" s="814" t="s">
        <v>2559</v>
      </c>
      <c r="K561" s="814" t="s">
        <v>2560</v>
      </c>
      <c r="L561" s="817">
        <v>26999.7</v>
      </c>
      <c r="M561" s="817">
        <v>26999.7</v>
      </c>
      <c r="N561" s="814">
        <v>1</v>
      </c>
      <c r="O561" s="818">
        <v>1</v>
      </c>
      <c r="P561" s="817"/>
      <c r="Q561" s="819">
        <v>0</v>
      </c>
      <c r="R561" s="814"/>
      <c r="S561" s="819">
        <v>0</v>
      </c>
      <c r="T561" s="818"/>
      <c r="U561" s="820">
        <v>0</v>
      </c>
    </row>
    <row r="562" spans="1:21" ht="14.45" customHeight="1" x14ac:dyDescent="0.2">
      <c r="A562" s="813">
        <v>26</v>
      </c>
      <c r="B562" s="814" t="s">
        <v>1600</v>
      </c>
      <c r="C562" s="814" t="s">
        <v>1606</v>
      </c>
      <c r="D562" s="815" t="s">
        <v>2851</v>
      </c>
      <c r="E562" s="816" t="s">
        <v>1620</v>
      </c>
      <c r="F562" s="814" t="s">
        <v>1603</v>
      </c>
      <c r="G562" s="814" t="s">
        <v>1622</v>
      </c>
      <c r="H562" s="814" t="s">
        <v>329</v>
      </c>
      <c r="I562" s="814" t="s">
        <v>2561</v>
      </c>
      <c r="J562" s="814" t="s">
        <v>2562</v>
      </c>
      <c r="K562" s="814" t="s">
        <v>2563</v>
      </c>
      <c r="L562" s="817">
        <v>270.25</v>
      </c>
      <c r="M562" s="817">
        <v>270.25</v>
      </c>
      <c r="N562" s="814">
        <v>1</v>
      </c>
      <c r="O562" s="818">
        <v>1</v>
      </c>
      <c r="P562" s="817">
        <v>270.25</v>
      </c>
      <c r="Q562" s="819">
        <v>1</v>
      </c>
      <c r="R562" s="814">
        <v>1</v>
      </c>
      <c r="S562" s="819">
        <v>1</v>
      </c>
      <c r="T562" s="818">
        <v>1</v>
      </c>
      <c r="U562" s="820">
        <v>1</v>
      </c>
    </row>
    <row r="563" spans="1:21" ht="14.45" customHeight="1" x14ac:dyDescent="0.2">
      <c r="A563" s="813">
        <v>26</v>
      </c>
      <c r="B563" s="814" t="s">
        <v>1600</v>
      </c>
      <c r="C563" s="814" t="s">
        <v>1606</v>
      </c>
      <c r="D563" s="815" t="s">
        <v>2851</v>
      </c>
      <c r="E563" s="816" t="s">
        <v>1620</v>
      </c>
      <c r="F563" s="814" t="s">
        <v>1603</v>
      </c>
      <c r="G563" s="814" t="s">
        <v>1622</v>
      </c>
      <c r="H563" s="814" t="s">
        <v>329</v>
      </c>
      <c r="I563" s="814" t="s">
        <v>2564</v>
      </c>
      <c r="J563" s="814" t="s">
        <v>2565</v>
      </c>
      <c r="K563" s="814" t="s">
        <v>2566</v>
      </c>
      <c r="L563" s="817">
        <v>89900.01</v>
      </c>
      <c r="M563" s="817">
        <v>179800.02</v>
      </c>
      <c r="N563" s="814">
        <v>2</v>
      </c>
      <c r="O563" s="818">
        <v>2</v>
      </c>
      <c r="P563" s="817"/>
      <c r="Q563" s="819">
        <v>0</v>
      </c>
      <c r="R563" s="814"/>
      <c r="S563" s="819">
        <v>0</v>
      </c>
      <c r="T563" s="818"/>
      <c r="U563" s="820">
        <v>0</v>
      </c>
    </row>
    <row r="564" spans="1:21" ht="14.45" customHeight="1" x14ac:dyDescent="0.2">
      <c r="A564" s="813">
        <v>26</v>
      </c>
      <c r="B564" s="814" t="s">
        <v>1600</v>
      </c>
      <c r="C564" s="814" t="s">
        <v>1606</v>
      </c>
      <c r="D564" s="815" t="s">
        <v>2851</v>
      </c>
      <c r="E564" s="816" t="s">
        <v>1620</v>
      </c>
      <c r="F564" s="814" t="s">
        <v>1603</v>
      </c>
      <c r="G564" s="814" t="s">
        <v>1622</v>
      </c>
      <c r="H564" s="814" t="s">
        <v>329</v>
      </c>
      <c r="I564" s="814" t="s">
        <v>2567</v>
      </c>
      <c r="J564" s="814" t="s">
        <v>2568</v>
      </c>
      <c r="K564" s="814" t="s">
        <v>2569</v>
      </c>
      <c r="L564" s="817">
        <v>600.29999999999995</v>
      </c>
      <c r="M564" s="817">
        <v>600.29999999999995</v>
      </c>
      <c r="N564" s="814">
        <v>1</v>
      </c>
      <c r="O564" s="818">
        <v>1</v>
      </c>
      <c r="P564" s="817"/>
      <c r="Q564" s="819">
        <v>0</v>
      </c>
      <c r="R564" s="814"/>
      <c r="S564" s="819">
        <v>0</v>
      </c>
      <c r="T564" s="818"/>
      <c r="U564" s="820">
        <v>0</v>
      </c>
    </row>
    <row r="565" spans="1:21" ht="14.45" customHeight="1" x14ac:dyDescent="0.2">
      <c r="A565" s="813">
        <v>26</v>
      </c>
      <c r="B565" s="814" t="s">
        <v>1600</v>
      </c>
      <c r="C565" s="814" t="s">
        <v>1606</v>
      </c>
      <c r="D565" s="815" t="s">
        <v>2851</v>
      </c>
      <c r="E565" s="816" t="s">
        <v>1620</v>
      </c>
      <c r="F565" s="814" t="s">
        <v>1603</v>
      </c>
      <c r="G565" s="814" t="s">
        <v>1622</v>
      </c>
      <c r="H565" s="814" t="s">
        <v>329</v>
      </c>
      <c r="I565" s="814" t="s">
        <v>2106</v>
      </c>
      <c r="J565" s="814" t="s">
        <v>2107</v>
      </c>
      <c r="K565" s="814" t="s">
        <v>2108</v>
      </c>
      <c r="L565" s="817">
        <v>749.8</v>
      </c>
      <c r="M565" s="817">
        <v>1499.6</v>
      </c>
      <c r="N565" s="814">
        <v>2</v>
      </c>
      <c r="O565" s="818">
        <v>2</v>
      </c>
      <c r="P565" s="817">
        <v>1499.6</v>
      </c>
      <c r="Q565" s="819">
        <v>1</v>
      </c>
      <c r="R565" s="814">
        <v>2</v>
      </c>
      <c r="S565" s="819">
        <v>1</v>
      </c>
      <c r="T565" s="818">
        <v>2</v>
      </c>
      <c r="U565" s="820">
        <v>1</v>
      </c>
    </row>
    <row r="566" spans="1:21" ht="14.45" customHeight="1" x14ac:dyDescent="0.2">
      <c r="A566" s="813">
        <v>26</v>
      </c>
      <c r="B566" s="814" t="s">
        <v>1600</v>
      </c>
      <c r="C566" s="814" t="s">
        <v>1606</v>
      </c>
      <c r="D566" s="815" t="s">
        <v>2851</v>
      </c>
      <c r="E566" s="816" t="s">
        <v>1620</v>
      </c>
      <c r="F566" s="814" t="s">
        <v>1603</v>
      </c>
      <c r="G566" s="814" t="s">
        <v>1622</v>
      </c>
      <c r="H566" s="814" t="s">
        <v>329</v>
      </c>
      <c r="I566" s="814" t="s">
        <v>2570</v>
      </c>
      <c r="J566" s="814" t="s">
        <v>2571</v>
      </c>
      <c r="K566" s="814" t="s">
        <v>2572</v>
      </c>
      <c r="L566" s="817">
        <v>3000</v>
      </c>
      <c r="M566" s="817">
        <v>3000</v>
      </c>
      <c r="N566" s="814">
        <v>1</v>
      </c>
      <c r="O566" s="818">
        <v>1</v>
      </c>
      <c r="P566" s="817"/>
      <c r="Q566" s="819">
        <v>0</v>
      </c>
      <c r="R566" s="814"/>
      <c r="S566" s="819">
        <v>0</v>
      </c>
      <c r="T566" s="818"/>
      <c r="U566" s="820">
        <v>0</v>
      </c>
    </row>
    <row r="567" spans="1:21" ht="14.45" customHeight="1" x14ac:dyDescent="0.2">
      <c r="A567" s="813">
        <v>26</v>
      </c>
      <c r="B567" s="814" t="s">
        <v>1600</v>
      </c>
      <c r="C567" s="814" t="s">
        <v>1606</v>
      </c>
      <c r="D567" s="815" t="s">
        <v>2851</v>
      </c>
      <c r="E567" s="816" t="s">
        <v>1620</v>
      </c>
      <c r="F567" s="814" t="s">
        <v>1603</v>
      </c>
      <c r="G567" s="814" t="s">
        <v>1622</v>
      </c>
      <c r="H567" s="814" t="s">
        <v>329</v>
      </c>
      <c r="I567" s="814" t="s">
        <v>2573</v>
      </c>
      <c r="J567" s="814" t="s">
        <v>2574</v>
      </c>
      <c r="K567" s="814" t="s">
        <v>2575</v>
      </c>
      <c r="L567" s="817">
        <v>5500</v>
      </c>
      <c r="M567" s="817">
        <v>5500</v>
      </c>
      <c r="N567" s="814">
        <v>1</v>
      </c>
      <c r="O567" s="818">
        <v>1</v>
      </c>
      <c r="P567" s="817"/>
      <c r="Q567" s="819">
        <v>0</v>
      </c>
      <c r="R567" s="814"/>
      <c r="S567" s="819">
        <v>0</v>
      </c>
      <c r="T567" s="818"/>
      <c r="U567" s="820">
        <v>0</v>
      </c>
    </row>
    <row r="568" spans="1:21" ht="14.45" customHeight="1" x14ac:dyDescent="0.2">
      <c r="A568" s="813">
        <v>26</v>
      </c>
      <c r="B568" s="814" t="s">
        <v>1600</v>
      </c>
      <c r="C568" s="814" t="s">
        <v>1606</v>
      </c>
      <c r="D568" s="815" t="s">
        <v>2851</v>
      </c>
      <c r="E568" s="816" t="s">
        <v>1620</v>
      </c>
      <c r="F568" s="814" t="s">
        <v>1603</v>
      </c>
      <c r="G568" s="814" t="s">
        <v>1622</v>
      </c>
      <c r="H568" s="814" t="s">
        <v>329</v>
      </c>
      <c r="I568" s="814" t="s">
        <v>2576</v>
      </c>
      <c r="J568" s="814" t="s">
        <v>2577</v>
      </c>
      <c r="K568" s="814" t="s">
        <v>2578</v>
      </c>
      <c r="L568" s="817">
        <v>2998.01</v>
      </c>
      <c r="M568" s="817">
        <v>2998.01</v>
      </c>
      <c r="N568" s="814">
        <v>1</v>
      </c>
      <c r="O568" s="818">
        <v>1</v>
      </c>
      <c r="P568" s="817"/>
      <c r="Q568" s="819">
        <v>0</v>
      </c>
      <c r="R568" s="814"/>
      <c r="S568" s="819">
        <v>0</v>
      </c>
      <c r="T568" s="818"/>
      <c r="U568" s="820">
        <v>0</v>
      </c>
    </row>
    <row r="569" spans="1:21" ht="14.45" customHeight="1" x14ac:dyDescent="0.2">
      <c r="A569" s="813">
        <v>26</v>
      </c>
      <c r="B569" s="814" t="s">
        <v>1600</v>
      </c>
      <c r="C569" s="814" t="s">
        <v>1606</v>
      </c>
      <c r="D569" s="815" t="s">
        <v>2851</v>
      </c>
      <c r="E569" s="816" t="s">
        <v>1620</v>
      </c>
      <c r="F569" s="814" t="s">
        <v>1603</v>
      </c>
      <c r="G569" s="814" t="s">
        <v>1622</v>
      </c>
      <c r="H569" s="814" t="s">
        <v>329</v>
      </c>
      <c r="I569" s="814" t="s">
        <v>2579</v>
      </c>
      <c r="J569" s="814" t="s">
        <v>2580</v>
      </c>
      <c r="K569" s="814" t="s">
        <v>2552</v>
      </c>
      <c r="L569" s="817">
        <v>5400.01</v>
      </c>
      <c r="M569" s="817">
        <v>5400.01</v>
      </c>
      <c r="N569" s="814">
        <v>1</v>
      </c>
      <c r="O569" s="818">
        <v>1</v>
      </c>
      <c r="P569" s="817"/>
      <c r="Q569" s="819">
        <v>0</v>
      </c>
      <c r="R569" s="814"/>
      <c r="S569" s="819">
        <v>0</v>
      </c>
      <c r="T569" s="818"/>
      <c r="U569" s="820">
        <v>0</v>
      </c>
    </row>
    <row r="570" spans="1:21" ht="14.45" customHeight="1" x14ac:dyDescent="0.2">
      <c r="A570" s="813">
        <v>26</v>
      </c>
      <c r="B570" s="814" t="s">
        <v>1600</v>
      </c>
      <c r="C570" s="814" t="s">
        <v>1606</v>
      </c>
      <c r="D570" s="815" t="s">
        <v>2851</v>
      </c>
      <c r="E570" s="816" t="s">
        <v>1620</v>
      </c>
      <c r="F570" s="814" t="s">
        <v>1603</v>
      </c>
      <c r="G570" s="814" t="s">
        <v>1622</v>
      </c>
      <c r="H570" s="814" t="s">
        <v>329</v>
      </c>
      <c r="I570" s="814" t="s">
        <v>2581</v>
      </c>
      <c r="J570" s="814" t="s">
        <v>2582</v>
      </c>
      <c r="K570" s="814" t="s">
        <v>2583</v>
      </c>
      <c r="L570" s="817">
        <v>14690.01</v>
      </c>
      <c r="M570" s="817">
        <v>29380.02</v>
      </c>
      <c r="N570" s="814">
        <v>2</v>
      </c>
      <c r="O570" s="818">
        <v>2</v>
      </c>
      <c r="P570" s="817"/>
      <c r="Q570" s="819">
        <v>0</v>
      </c>
      <c r="R570" s="814"/>
      <c r="S570" s="819">
        <v>0</v>
      </c>
      <c r="T570" s="818"/>
      <c r="U570" s="820">
        <v>0</v>
      </c>
    </row>
    <row r="571" spans="1:21" ht="14.45" customHeight="1" x14ac:dyDescent="0.2">
      <c r="A571" s="813">
        <v>26</v>
      </c>
      <c r="B571" s="814" t="s">
        <v>1600</v>
      </c>
      <c r="C571" s="814" t="s">
        <v>1606</v>
      </c>
      <c r="D571" s="815" t="s">
        <v>2851</v>
      </c>
      <c r="E571" s="816" t="s">
        <v>1620</v>
      </c>
      <c r="F571" s="814" t="s">
        <v>1603</v>
      </c>
      <c r="G571" s="814" t="s">
        <v>1622</v>
      </c>
      <c r="H571" s="814" t="s">
        <v>329</v>
      </c>
      <c r="I571" s="814" t="s">
        <v>2584</v>
      </c>
      <c r="J571" s="814" t="s">
        <v>2585</v>
      </c>
      <c r="K571" s="814" t="s">
        <v>2586</v>
      </c>
      <c r="L571" s="817">
        <v>8999.9</v>
      </c>
      <c r="M571" s="817">
        <v>8999.9</v>
      </c>
      <c r="N571" s="814">
        <v>1</v>
      </c>
      <c r="O571" s="818">
        <v>1</v>
      </c>
      <c r="P571" s="817"/>
      <c r="Q571" s="819">
        <v>0</v>
      </c>
      <c r="R571" s="814"/>
      <c r="S571" s="819">
        <v>0</v>
      </c>
      <c r="T571" s="818"/>
      <c r="U571" s="820">
        <v>0</v>
      </c>
    </row>
    <row r="572" spans="1:21" ht="14.45" customHeight="1" x14ac:dyDescent="0.2">
      <c r="A572" s="813">
        <v>26</v>
      </c>
      <c r="B572" s="814" t="s">
        <v>1600</v>
      </c>
      <c r="C572" s="814" t="s">
        <v>1606</v>
      </c>
      <c r="D572" s="815" t="s">
        <v>2851</v>
      </c>
      <c r="E572" s="816" t="s">
        <v>1620</v>
      </c>
      <c r="F572" s="814" t="s">
        <v>1603</v>
      </c>
      <c r="G572" s="814" t="s">
        <v>1622</v>
      </c>
      <c r="H572" s="814" t="s">
        <v>329</v>
      </c>
      <c r="I572" s="814" t="s">
        <v>2587</v>
      </c>
      <c r="J572" s="814" t="s">
        <v>2588</v>
      </c>
      <c r="K572" s="814" t="s">
        <v>2589</v>
      </c>
      <c r="L572" s="817">
        <v>2667.01</v>
      </c>
      <c r="M572" s="817">
        <v>2667.01</v>
      </c>
      <c r="N572" s="814">
        <v>1</v>
      </c>
      <c r="O572" s="818">
        <v>1</v>
      </c>
      <c r="P572" s="817"/>
      <c r="Q572" s="819">
        <v>0</v>
      </c>
      <c r="R572" s="814"/>
      <c r="S572" s="819">
        <v>0</v>
      </c>
      <c r="T572" s="818"/>
      <c r="U572" s="820">
        <v>0</v>
      </c>
    </row>
    <row r="573" spans="1:21" ht="14.45" customHeight="1" x14ac:dyDescent="0.2">
      <c r="A573" s="813">
        <v>26</v>
      </c>
      <c r="B573" s="814" t="s">
        <v>1600</v>
      </c>
      <c r="C573" s="814" t="s">
        <v>1606</v>
      </c>
      <c r="D573" s="815" t="s">
        <v>2851</v>
      </c>
      <c r="E573" s="816" t="s">
        <v>1620</v>
      </c>
      <c r="F573" s="814" t="s">
        <v>1603</v>
      </c>
      <c r="G573" s="814" t="s">
        <v>1622</v>
      </c>
      <c r="H573" s="814" t="s">
        <v>329</v>
      </c>
      <c r="I573" s="814" t="s">
        <v>2587</v>
      </c>
      <c r="J573" s="814" t="s">
        <v>2588</v>
      </c>
      <c r="K573" s="814" t="s">
        <v>2589</v>
      </c>
      <c r="L573" s="817">
        <v>2740.01</v>
      </c>
      <c r="M573" s="817">
        <v>2740.01</v>
      </c>
      <c r="N573" s="814">
        <v>1</v>
      </c>
      <c r="O573" s="818">
        <v>1</v>
      </c>
      <c r="P573" s="817"/>
      <c r="Q573" s="819">
        <v>0</v>
      </c>
      <c r="R573" s="814"/>
      <c r="S573" s="819">
        <v>0</v>
      </c>
      <c r="T573" s="818"/>
      <c r="U573" s="820">
        <v>0</v>
      </c>
    </row>
    <row r="574" spans="1:21" ht="14.45" customHeight="1" x14ac:dyDescent="0.2">
      <c r="A574" s="813">
        <v>26</v>
      </c>
      <c r="B574" s="814" t="s">
        <v>1600</v>
      </c>
      <c r="C574" s="814" t="s">
        <v>1606</v>
      </c>
      <c r="D574" s="815" t="s">
        <v>2851</v>
      </c>
      <c r="E574" s="816" t="s">
        <v>1620</v>
      </c>
      <c r="F574" s="814" t="s">
        <v>1603</v>
      </c>
      <c r="G574" s="814" t="s">
        <v>1622</v>
      </c>
      <c r="H574" s="814" t="s">
        <v>329</v>
      </c>
      <c r="I574" s="814" t="s">
        <v>1651</v>
      </c>
      <c r="J574" s="814" t="s">
        <v>1634</v>
      </c>
      <c r="K574" s="814" t="s">
        <v>1652</v>
      </c>
      <c r="L574" s="817">
        <v>916.69</v>
      </c>
      <c r="M574" s="817">
        <v>2750.07</v>
      </c>
      <c r="N574" s="814">
        <v>3</v>
      </c>
      <c r="O574" s="818">
        <v>3</v>
      </c>
      <c r="P574" s="817">
        <v>2750.07</v>
      </c>
      <c r="Q574" s="819">
        <v>1</v>
      </c>
      <c r="R574" s="814">
        <v>3</v>
      </c>
      <c r="S574" s="819">
        <v>1</v>
      </c>
      <c r="T574" s="818">
        <v>3</v>
      </c>
      <c r="U574" s="820">
        <v>1</v>
      </c>
    </row>
    <row r="575" spans="1:21" ht="14.45" customHeight="1" x14ac:dyDescent="0.2">
      <c r="A575" s="813">
        <v>26</v>
      </c>
      <c r="B575" s="814" t="s">
        <v>1600</v>
      </c>
      <c r="C575" s="814" t="s">
        <v>1606</v>
      </c>
      <c r="D575" s="815" t="s">
        <v>2851</v>
      </c>
      <c r="E575" s="816" t="s">
        <v>1620</v>
      </c>
      <c r="F575" s="814" t="s">
        <v>1603</v>
      </c>
      <c r="G575" s="814" t="s">
        <v>1622</v>
      </c>
      <c r="H575" s="814" t="s">
        <v>329</v>
      </c>
      <c r="I575" s="814" t="s">
        <v>2590</v>
      </c>
      <c r="J575" s="814" t="s">
        <v>2591</v>
      </c>
      <c r="K575" s="814" t="s">
        <v>2592</v>
      </c>
      <c r="L575" s="817">
        <v>0</v>
      </c>
      <c r="M575" s="817">
        <v>0</v>
      </c>
      <c r="N575" s="814">
        <v>1</v>
      </c>
      <c r="O575" s="818">
        <v>1</v>
      </c>
      <c r="P575" s="817"/>
      <c r="Q575" s="819"/>
      <c r="R575" s="814"/>
      <c r="S575" s="819">
        <v>0</v>
      </c>
      <c r="T575" s="818"/>
      <c r="U575" s="820">
        <v>0</v>
      </c>
    </row>
    <row r="576" spans="1:21" ht="14.45" customHeight="1" x14ac:dyDescent="0.2">
      <c r="A576" s="813">
        <v>26</v>
      </c>
      <c r="B576" s="814" t="s">
        <v>1600</v>
      </c>
      <c r="C576" s="814" t="s">
        <v>1606</v>
      </c>
      <c r="D576" s="815" t="s">
        <v>2851</v>
      </c>
      <c r="E576" s="816" t="s">
        <v>1620</v>
      </c>
      <c r="F576" s="814" t="s">
        <v>1603</v>
      </c>
      <c r="G576" s="814" t="s">
        <v>1622</v>
      </c>
      <c r="H576" s="814" t="s">
        <v>329</v>
      </c>
      <c r="I576" s="814" t="s">
        <v>2593</v>
      </c>
      <c r="J576" s="814" t="s">
        <v>2594</v>
      </c>
      <c r="K576" s="814" t="s">
        <v>2595</v>
      </c>
      <c r="L576" s="817">
        <v>7410</v>
      </c>
      <c r="M576" s="817">
        <v>7410</v>
      </c>
      <c r="N576" s="814">
        <v>1</v>
      </c>
      <c r="O576" s="818">
        <v>1</v>
      </c>
      <c r="P576" s="817"/>
      <c r="Q576" s="819">
        <v>0</v>
      </c>
      <c r="R576" s="814"/>
      <c r="S576" s="819">
        <v>0</v>
      </c>
      <c r="T576" s="818"/>
      <c r="U576" s="820">
        <v>0</v>
      </c>
    </row>
    <row r="577" spans="1:21" ht="14.45" customHeight="1" x14ac:dyDescent="0.2">
      <c r="A577" s="813">
        <v>26</v>
      </c>
      <c r="B577" s="814" t="s">
        <v>1600</v>
      </c>
      <c r="C577" s="814" t="s">
        <v>1606</v>
      </c>
      <c r="D577" s="815" t="s">
        <v>2851</v>
      </c>
      <c r="E577" s="816" t="s">
        <v>1620</v>
      </c>
      <c r="F577" s="814" t="s">
        <v>1603</v>
      </c>
      <c r="G577" s="814" t="s">
        <v>1622</v>
      </c>
      <c r="H577" s="814" t="s">
        <v>329</v>
      </c>
      <c r="I577" s="814" t="s">
        <v>2596</v>
      </c>
      <c r="J577" s="814" t="s">
        <v>2597</v>
      </c>
      <c r="K577" s="814" t="s">
        <v>2598</v>
      </c>
      <c r="L577" s="817">
        <v>7779.07</v>
      </c>
      <c r="M577" s="817">
        <v>7779.07</v>
      </c>
      <c r="N577" s="814">
        <v>1</v>
      </c>
      <c r="O577" s="818">
        <v>1</v>
      </c>
      <c r="P577" s="817"/>
      <c r="Q577" s="819">
        <v>0</v>
      </c>
      <c r="R577" s="814"/>
      <c r="S577" s="819">
        <v>0</v>
      </c>
      <c r="T577" s="818"/>
      <c r="U577" s="820">
        <v>0</v>
      </c>
    </row>
    <row r="578" spans="1:21" ht="14.45" customHeight="1" x14ac:dyDescent="0.2">
      <c r="A578" s="813">
        <v>26</v>
      </c>
      <c r="B578" s="814" t="s">
        <v>1600</v>
      </c>
      <c r="C578" s="814" t="s">
        <v>1606</v>
      </c>
      <c r="D578" s="815" t="s">
        <v>2851</v>
      </c>
      <c r="E578" s="816" t="s">
        <v>1620</v>
      </c>
      <c r="F578" s="814" t="s">
        <v>1603</v>
      </c>
      <c r="G578" s="814" t="s">
        <v>1622</v>
      </c>
      <c r="H578" s="814" t="s">
        <v>329</v>
      </c>
      <c r="I578" s="814" t="s">
        <v>2599</v>
      </c>
      <c r="J578" s="814" t="s">
        <v>2600</v>
      </c>
      <c r="K578" s="814" t="s">
        <v>2601</v>
      </c>
      <c r="L578" s="817">
        <v>11850</v>
      </c>
      <c r="M578" s="817">
        <v>11850</v>
      </c>
      <c r="N578" s="814">
        <v>1</v>
      </c>
      <c r="O578" s="818">
        <v>1</v>
      </c>
      <c r="P578" s="817"/>
      <c r="Q578" s="819">
        <v>0</v>
      </c>
      <c r="R578" s="814"/>
      <c r="S578" s="819">
        <v>0</v>
      </c>
      <c r="T578" s="818"/>
      <c r="U578" s="820">
        <v>0</v>
      </c>
    </row>
    <row r="579" spans="1:21" ht="14.45" customHeight="1" x14ac:dyDescent="0.2">
      <c r="A579" s="813">
        <v>26</v>
      </c>
      <c r="B579" s="814" t="s">
        <v>1600</v>
      </c>
      <c r="C579" s="814" t="s">
        <v>1606</v>
      </c>
      <c r="D579" s="815" t="s">
        <v>2851</v>
      </c>
      <c r="E579" s="816" t="s">
        <v>1620</v>
      </c>
      <c r="F579" s="814" t="s">
        <v>1603</v>
      </c>
      <c r="G579" s="814" t="s">
        <v>1622</v>
      </c>
      <c r="H579" s="814" t="s">
        <v>329</v>
      </c>
      <c r="I579" s="814" t="s">
        <v>2602</v>
      </c>
      <c r="J579" s="814" t="s">
        <v>2591</v>
      </c>
      <c r="K579" s="814" t="s">
        <v>2603</v>
      </c>
      <c r="L579" s="817">
        <v>0</v>
      </c>
      <c r="M579" s="817">
        <v>0</v>
      </c>
      <c r="N579" s="814">
        <v>1</v>
      </c>
      <c r="O579" s="818">
        <v>1</v>
      </c>
      <c r="P579" s="817"/>
      <c r="Q579" s="819"/>
      <c r="R579" s="814"/>
      <c r="S579" s="819">
        <v>0</v>
      </c>
      <c r="T579" s="818"/>
      <c r="U579" s="820">
        <v>0</v>
      </c>
    </row>
    <row r="580" spans="1:21" ht="14.45" customHeight="1" x14ac:dyDescent="0.2">
      <c r="A580" s="813">
        <v>26</v>
      </c>
      <c r="B580" s="814" t="s">
        <v>1600</v>
      </c>
      <c r="C580" s="814" t="s">
        <v>1606</v>
      </c>
      <c r="D580" s="815" t="s">
        <v>2851</v>
      </c>
      <c r="E580" s="816" t="s">
        <v>1620</v>
      </c>
      <c r="F580" s="814" t="s">
        <v>1603</v>
      </c>
      <c r="G580" s="814" t="s">
        <v>1622</v>
      </c>
      <c r="H580" s="814" t="s">
        <v>329</v>
      </c>
      <c r="I580" s="814" t="s">
        <v>2604</v>
      </c>
      <c r="J580" s="814" t="s">
        <v>2605</v>
      </c>
      <c r="K580" s="814" t="s">
        <v>2606</v>
      </c>
      <c r="L580" s="817">
        <v>0</v>
      </c>
      <c r="M580" s="817">
        <v>0</v>
      </c>
      <c r="N580" s="814">
        <v>1</v>
      </c>
      <c r="O580" s="818">
        <v>1</v>
      </c>
      <c r="P580" s="817"/>
      <c r="Q580" s="819"/>
      <c r="R580" s="814"/>
      <c r="S580" s="819">
        <v>0</v>
      </c>
      <c r="T580" s="818"/>
      <c r="U580" s="820">
        <v>0</v>
      </c>
    </row>
    <row r="581" spans="1:21" ht="14.45" customHeight="1" x14ac:dyDescent="0.2">
      <c r="A581" s="813">
        <v>26</v>
      </c>
      <c r="B581" s="814" t="s">
        <v>1600</v>
      </c>
      <c r="C581" s="814" t="s">
        <v>1606</v>
      </c>
      <c r="D581" s="815" t="s">
        <v>2851</v>
      </c>
      <c r="E581" s="816" t="s">
        <v>1620</v>
      </c>
      <c r="F581" s="814" t="s">
        <v>1603</v>
      </c>
      <c r="G581" s="814" t="s">
        <v>1622</v>
      </c>
      <c r="H581" s="814" t="s">
        <v>329</v>
      </c>
      <c r="I581" s="814" t="s">
        <v>2607</v>
      </c>
      <c r="J581" s="814" t="s">
        <v>2608</v>
      </c>
      <c r="K581" s="814" t="s">
        <v>2609</v>
      </c>
      <c r="L581" s="817">
        <v>161.88999999999999</v>
      </c>
      <c r="M581" s="817">
        <v>161.88999999999999</v>
      </c>
      <c r="N581" s="814">
        <v>1</v>
      </c>
      <c r="O581" s="818">
        <v>1</v>
      </c>
      <c r="P581" s="817"/>
      <c r="Q581" s="819">
        <v>0</v>
      </c>
      <c r="R581" s="814"/>
      <c r="S581" s="819">
        <v>0</v>
      </c>
      <c r="T581" s="818"/>
      <c r="U581" s="820">
        <v>0</v>
      </c>
    </row>
    <row r="582" spans="1:21" ht="14.45" customHeight="1" x14ac:dyDescent="0.2">
      <c r="A582" s="813">
        <v>26</v>
      </c>
      <c r="B582" s="814" t="s">
        <v>1600</v>
      </c>
      <c r="C582" s="814" t="s">
        <v>1606</v>
      </c>
      <c r="D582" s="815" t="s">
        <v>2851</v>
      </c>
      <c r="E582" s="816" t="s">
        <v>1620</v>
      </c>
      <c r="F582" s="814" t="s">
        <v>1603</v>
      </c>
      <c r="G582" s="814" t="s">
        <v>1622</v>
      </c>
      <c r="H582" s="814" t="s">
        <v>329</v>
      </c>
      <c r="I582" s="814" t="s">
        <v>2610</v>
      </c>
      <c r="J582" s="814" t="s">
        <v>2611</v>
      </c>
      <c r="K582" s="814" t="s">
        <v>2612</v>
      </c>
      <c r="L582" s="817">
        <v>200.1</v>
      </c>
      <c r="M582" s="817">
        <v>200.1</v>
      </c>
      <c r="N582" s="814">
        <v>1</v>
      </c>
      <c r="O582" s="818">
        <v>1</v>
      </c>
      <c r="P582" s="817"/>
      <c r="Q582" s="819">
        <v>0</v>
      </c>
      <c r="R582" s="814"/>
      <c r="S582" s="819">
        <v>0</v>
      </c>
      <c r="T582" s="818"/>
      <c r="U582" s="820">
        <v>0</v>
      </c>
    </row>
    <row r="583" spans="1:21" ht="14.45" customHeight="1" x14ac:dyDescent="0.2">
      <c r="A583" s="813">
        <v>26</v>
      </c>
      <c r="B583" s="814" t="s">
        <v>1600</v>
      </c>
      <c r="C583" s="814" t="s">
        <v>1606</v>
      </c>
      <c r="D583" s="815" t="s">
        <v>2851</v>
      </c>
      <c r="E583" s="816" t="s">
        <v>1620</v>
      </c>
      <c r="F583" s="814" t="s">
        <v>1603</v>
      </c>
      <c r="G583" s="814" t="s">
        <v>1622</v>
      </c>
      <c r="H583" s="814" t="s">
        <v>329</v>
      </c>
      <c r="I583" s="814" t="s">
        <v>2613</v>
      </c>
      <c r="J583" s="814" t="s">
        <v>2614</v>
      </c>
      <c r="K583" s="814" t="s">
        <v>2615</v>
      </c>
      <c r="L583" s="817">
        <v>200.1</v>
      </c>
      <c r="M583" s="817">
        <v>200.1</v>
      </c>
      <c r="N583" s="814">
        <v>1</v>
      </c>
      <c r="O583" s="818">
        <v>1</v>
      </c>
      <c r="P583" s="817"/>
      <c r="Q583" s="819">
        <v>0</v>
      </c>
      <c r="R583" s="814"/>
      <c r="S583" s="819">
        <v>0</v>
      </c>
      <c r="T583" s="818"/>
      <c r="U583" s="820">
        <v>0</v>
      </c>
    </row>
    <row r="584" spans="1:21" ht="14.45" customHeight="1" x14ac:dyDescent="0.2">
      <c r="A584" s="813">
        <v>26</v>
      </c>
      <c r="B584" s="814" t="s">
        <v>1600</v>
      </c>
      <c r="C584" s="814" t="s">
        <v>1606</v>
      </c>
      <c r="D584" s="815" t="s">
        <v>2851</v>
      </c>
      <c r="E584" s="816" t="s">
        <v>1620</v>
      </c>
      <c r="F584" s="814" t="s">
        <v>1603</v>
      </c>
      <c r="G584" s="814" t="s">
        <v>1622</v>
      </c>
      <c r="H584" s="814" t="s">
        <v>329</v>
      </c>
      <c r="I584" s="814" t="s">
        <v>2616</v>
      </c>
      <c r="J584" s="814" t="s">
        <v>2617</v>
      </c>
      <c r="K584" s="814" t="s">
        <v>2618</v>
      </c>
      <c r="L584" s="817">
        <v>2199.9499999999998</v>
      </c>
      <c r="M584" s="817">
        <v>2199.9499999999998</v>
      </c>
      <c r="N584" s="814">
        <v>1</v>
      </c>
      <c r="O584" s="818">
        <v>1</v>
      </c>
      <c r="P584" s="817"/>
      <c r="Q584" s="819">
        <v>0</v>
      </c>
      <c r="R584" s="814"/>
      <c r="S584" s="819">
        <v>0</v>
      </c>
      <c r="T584" s="818"/>
      <c r="U584" s="820">
        <v>0</v>
      </c>
    </row>
    <row r="585" spans="1:21" ht="14.45" customHeight="1" x14ac:dyDescent="0.2">
      <c r="A585" s="813">
        <v>26</v>
      </c>
      <c r="B585" s="814" t="s">
        <v>1600</v>
      </c>
      <c r="C585" s="814" t="s">
        <v>1606</v>
      </c>
      <c r="D585" s="815" t="s">
        <v>2851</v>
      </c>
      <c r="E585" s="816" t="s">
        <v>1620</v>
      </c>
      <c r="F585" s="814" t="s">
        <v>1603</v>
      </c>
      <c r="G585" s="814" t="s">
        <v>1622</v>
      </c>
      <c r="H585" s="814" t="s">
        <v>329</v>
      </c>
      <c r="I585" s="814" t="s">
        <v>2619</v>
      </c>
      <c r="J585" s="814" t="s">
        <v>2620</v>
      </c>
      <c r="K585" s="814" t="s">
        <v>2621</v>
      </c>
      <c r="L585" s="817">
        <v>3000.35</v>
      </c>
      <c r="M585" s="817">
        <v>3000.35</v>
      </c>
      <c r="N585" s="814">
        <v>1</v>
      </c>
      <c r="O585" s="818">
        <v>1</v>
      </c>
      <c r="P585" s="817"/>
      <c r="Q585" s="819">
        <v>0</v>
      </c>
      <c r="R585" s="814"/>
      <c r="S585" s="819">
        <v>0</v>
      </c>
      <c r="T585" s="818"/>
      <c r="U585" s="820">
        <v>0</v>
      </c>
    </row>
    <row r="586" spans="1:21" ht="14.45" customHeight="1" x14ac:dyDescent="0.2">
      <c r="A586" s="813">
        <v>26</v>
      </c>
      <c r="B586" s="814" t="s">
        <v>1600</v>
      </c>
      <c r="C586" s="814" t="s">
        <v>1606</v>
      </c>
      <c r="D586" s="815" t="s">
        <v>2851</v>
      </c>
      <c r="E586" s="816" t="s">
        <v>1614</v>
      </c>
      <c r="F586" s="814" t="s">
        <v>1601</v>
      </c>
      <c r="G586" s="814" t="s">
        <v>2622</v>
      </c>
      <c r="H586" s="814" t="s">
        <v>329</v>
      </c>
      <c r="I586" s="814" t="s">
        <v>2623</v>
      </c>
      <c r="J586" s="814" t="s">
        <v>2624</v>
      </c>
      <c r="K586" s="814" t="s">
        <v>2625</v>
      </c>
      <c r="L586" s="817">
        <v>35.11</v>
      </c>
      <c r="M586" s="817">
        <v>35.11</v>
      </c>
      <c r="N586" s="814">
        <v>1</v>
      </c>
      <c r="O586" s="818">
        <v>0.5</v>
      </c>
      <c r="P586" s="817"/>
      <c r="Q586" s="819">
        <v>0</v>
      </c>
      <c r="R586" s="814"/>
      <c r="S586" s="819">
        <v>0</v>
      </c>
      <c r="T586" s="818"/>
      <c r="U586" s="820">
        <v>0</v>
      </c>
    </row>
    <row r="587" spans="1:21" ht="14.45" customHeight="1" x14ac:dyDescent="0.2">
      <c r="A587" s="813">
        <v>26</v>
      </c>
      <c r="B587" s="814" t="s">
        <v>1600</v>
      </c>
      <c r="C587" s="814" t="s">
        <v>1606</v>
      </c>
      <c r="D587" s="815" t="s">
        <v>2851</v>
      </c>
      <c r="E587" s="816" t="s">
        <v>1614</v>
      </c>
      <c r="F587" s="814" t="s">
        <v>1601</v>
      </c>
      <c r="G587" s="814" t="s">
        <v>1657</v>
      </c>
      <c r="H587" s="814" t="s">
        <v>599</v>
      </c>
      <c r="I587" s="814" t="s">
        <v>1551</v>
      </c>
      <c r="J587" s="814" t="s">
        <v>1547</v>
      </c>
      <c r="K587" s="814" t="s">
        <v>1552</v>
      </c>
      <c r="L587" s="817">
        <v>11.71</v>
      </c>
      <c r="M587" s="817">
        <v>11.71</v>
      </c>
      <c r="N587" s="814">
        <v>1</v>
      </c>
      <c r="O587" s="818">
        <v>1</v>
      </c>
      <c r="P587" s="817"/>
      <c r="Q587" s="819">
        <v>0</v>
      </c>
      <c r="R587" s="814"/>
      <c r="S587" s="819">
        <v>0</v>
      </c>
      <c r="T587" s="818"/>
      <c r="U587" s="820">
        <v>0</v>
      </c>
    </row>
    <row r="588" spans="1:21" ht="14.45" customHeight="1" x14ac:dyDescent="0.2">
      <c r="A588" s="813">
        <v>26</v>
      </c>
      <c r="B588" s="814" t="s">
        <v>1600</v>
      </c>
      <c r="C588" s="814" t="s">
        <v>1606</v>
      </c>
      <c r="D588" s="815" t="s">
        <v>2851</v>
      </c>
      <c r="E588" s="816" t="s">
        <v>1614</v>
      </c>
      <c r="F588" s="814" t="s">
        <v>1601</v>
      </c>
      <c r="G588" s="814" t="s">
        <v>1932</v>
      </c>
      <c r="H588" s="814" t="s">
        <v>599</v>
      </c>
      <c r="I588" s="814" t="s">
        <v>1933</v>
      </c>
      <c r="J588" s="814" t="s">
        <v>1934</v>
      </c>
      <c r="K588" s="814" t="s">
        <v>750</v>
      </c>
      <c r="L588" s="817">
        <v>80.010000000000005</v>
      </c>
      <c r="M588" s="817">
        <v>80.010000000000005</v>
      </c>
      <c r="N588" s="814">
        <v>1</v>
      </c>
      <c r="O588" s="818">
        <v>1</v>
      </c>
      <c r="P588" s="817"/>
      <c r="Q588" s="819">
        <v>0</v>
      </c>
      <c r="R588" s="814"/>
      <c r="S588" s="819">
        <v>0</v>
      </c>
      <c r="T588" s="818"/>
      <c r="U588" s="820">
        <v>0</v>
      </c>
    </row>
    <row r="589" spans="1:21" ht="14.45" customHeight="1" x14ac:dyDescent="0.2">
      <c r="A589" s="813">
        <v>26</v>
      </c>
      <c r="B589" s="814" t="s">
        <v>1600</v>
      </c>
      <c r="C589" s="814" t="s">
        <v>1606</v>
      </c>
      <c r="D589" s="815" t="s">
        <v>2851</v>
      </c>
      <c r="E589" s="816" t="s">
        <v>1614</v>
      </c>
      <c r="F589" s="814" t="s">
        <v>1601</v>
      </c>
      <c r="G589" s="814" t="s">
        <v>2114</v>
      </c>
      <c r="H589" s="814" t="s">
        <v>599</v>
      </c>
      <c r="I589" s="814" t="s">
        <v>2115</v>
      </c>
      <c r="J589" s="814" t="s">
        <v>1382</v>
      </c>
      <c r="K589" s="814" t="s">
        <v>1402</v>
      </c>
      <c r="L589" s="817">
        <v>31.09</v>
      </c>
      <c r="M589" s="817">
        <v>31.09</v>
      </c>
      <c r="N589" s="814">
        <v>1</v>
      </c>
      <c r="O589" s="818">
        <v>0.5</v>
      </c>
      <c r="P589" s="817">
        <v>31.09</v>
      </c>
      <c r="Q589" s="819">
        <v>1</v>
      </c>
      <c r="R589" s="814">
        <v>1</v>
      </c>
      <c r="S589" s="819">
        <v>1</v>
      </c>
      <c r="T589" s="818">
        <v>0.5</v>
      </c>
      <c r="U589" s="820">
        <v>1</v>
      </c>
    </row>
    <row r="590" spans="1:21" ht="14.45" customHeight="1" x14ac:dyDescent="0.2">
      <c r="A590" s="813">
        <v>26</v>
      </c>
      <c r="B590" s="814" t="s">
        <v>1600</v>
      </c>
      <c r="C590" s="814" t="s">
        <v>1606</v>
      </c>
      <c r="D590" s="815" t="s">
        <v>2851</v>
      </c>
      <c r="E590" s="816" t="s">
        <v>1614</v>
      </c>
      <c r="F590" s="814" t="s">
        <v>1601</v>
      </c>
      <c r="G590" s="814" t="s">
        <v>2114</v>
      </c>
      <c r="H590" s="814" t="s">
        <v>599</v>
      </c>
      <c r="I590" s="814" t="s">
        <v>2116</v>
      </c>
      <c r="J590" s="814" t="s">
        <v>1382</v>
      </c>
      <c r="K590" s="814" t="s">
        <v>1584</v>
      </c>
      <c r="L590" s="817">
        <v>62.18</v>
      </c>
      <c r="M590" s="817">
        <v>124.36</v>
      </c>
      <c r="N590" s="814">
        <v>2</v>
      </c>
      <c r="O590" s="818">
        <v>1</v>
      </c>
      <c r="P590" s="817">
        <v>62.18</v>
      </c>
      <c r="Q590" s="819">
        <v>0.5</v>
      </c>
      <c r="R590" s="814">
        <v>1</v>
      </c>
      <c r="S590" s="819">
        <v>0.5</v>
      </c>
      <c r="T590" s="818">
        <v>0.5</v>
      </c>
      <c r="U590" s="820">
        <v>0.5</v>
      </c>
    </row>
    <row r="591" spans="1:21" ht="14.45" customHeight="1" x14ac:dyDescent="0.2">
      <c r="A591" s="813">
        <v>26</v>
      </c>
      <c r="B591" s="814" t="s">
        <v>1600</v>
      </c>
      <c r="C591" s="814" t="s">
        <v>1606</v>
      </c>
      <c r="D591" s="815" t="s">
        <v>2851</v>
      </c>
      <c r="E591" s="816" t="s">
        <v>1614</v>
      </c>
      <c r="F591" s="814" t="s">
        <v>1601</v>
      </c>
      <c r="G591" s="814" t="s">
        <v>2199</v>
      </c>
      <c r="H591" s="814" t="s">
        <v>329</v>
      </c>
      <c r="I591" s="814" t="s">
        <v>2626</v>
      </c>
      <c r="J591" s="814" t="s">
        <v>2201</v>
      </c>
      <c r="K591" s="814" t="s">
        <v>2627</v>
      </c>
      <c r="L591" s="817">
        <v>0</v>
      </c>
      <c r="M591" s="817">
        <v>0</v>
      </c>
      <c r="N591" s="814">
        <v>1</v>
      </c>
      <c r="O591" s="818">
        <v>1</v>
      </c>
      <c r="P591" s="817">
        <v>0</v>
      </c>
      <c r="Q591" s="819"/>
      <c r="R591" s="814">
        <v>1</v>
      </c>
      <c r="S591" s="819">
        <v>1</v>
      </c>
      <c r="T591" s="818">
        <v>1</v>
      </c>
      <c r="U591" s="820">
        <v>1</v>
      </c>
    </row>
    <row r="592" spans="1:21" ht="14.45" customHeight="1" x14ac:dyDescent="0.2">
      <c r="A592" s="813">
        <v>26</v>
      </c>
      <c r="B592" s="814" t="s">
        <v>1600</v>
      </c>
      <c r="C592" s="814" t="s">
        <v>1606</v>
      </c>
      <c r="D592" s="815" t="s">
        <v>2851</v>
      </c>
      <c r="E592" s="816" t="s">
        <v>1614</v>
      </c>
      <c r="F592" s="814" t="s">
        <v>1601</v>
      </c>
      <c r="G592" s="814" t="s">
        <v>1935</v>
      </c>
      <c r="H592" s="814" t="s">
        <v>599</v>
      </c>
      <c r="I592" s="814" t="s">
        <v>1938</v>
      </c>
      <c r="J592" s="814" t="s">
        <v>1435</v>
      </c>
      <c r="K592" s="814" t="s">
        <v>1939</v>
      </c>
      <c r="L592" s="817">
        <v>55.14</v>
      </c>
      <c r="M592" s="817">
        <v>220.56</v>
      </c>
      <c r="N592" s="814">
        <v>4</v>
      </c>
      <c r="O592" s="818">
        <v>2</v>
      </c>
      <c r="P592" s="817"/>
      <c r="Q592" s="819">
        <v>0</v>
      </c>
      <c r="R592" s="814"/>
      <c r="S592" s="819">
        <v>0</v>
      </c>
      <c r="T592" s="818"/>
      <c r="U592" s="820">
        <v>0</v>
      </c>
    </row>
    <row r="593" spans="1:21" ht="14.45" customHeight="1" x14ac:dyDescent="0.2">
      <c r="A593" s="813">
        <v>26</v>
      </c>
      <c r="B593" s="814" t="s">
        <v>1600</v>
      </c>
      <c r="C593" s="814" t="s">
        <v>1606</v>
      </c>
      <c r="D593" s="815" t="s">
        <v>2851</v>
      </c>
      <c r="E593" s="816" t="s">
        <v>1614</v>
      </c>
      <c r="F593" s="814" t="s">
        <v>1601</v>
      </c>
      <c r="G593" s="814" t="s">
        <v>1935</v>
      </c>
      <c r="H593" s="814" t="s">
        <v>329</v>
      </c>
      <c r="I593" s="814" t="s">
        <v>1940</v>
      </c>
      <c r="J593" s="814" t="s">
        <v>1435</v>
      </c>
      <c r="K593" s="814" t="s">
        <v>1941</v>
      </c>
      <c r="L593" s="817">
        <v>84.83</v>
      </c>
      <c r="M593" s="817">
        <v>84.83</v>
      </c>
      <c r="N593" s="814">
        <v>1</v>
      </c>
      <c r="O593" s="818">
        <v>0.5</v>
      </c>
      <c r="P593" s="817">
        <v>84.83</v>
      </c>
      <c r="Q593" s="819">
        <v>1</v>
      </c>
      <c r="R593" s="814">
        <v>1</v>
      </c>
      <c r="S593" s="819">
        <v>1</v>
      </c>
      <c r="T593" s="818">
        <v>0.5</v>
      </c>
      <c r="U593" s="820">
        <v>1</v>
      </c>
    </row>
    <row r="594" spans="1:21" ht="14.45" customHeight="1" x14ac:dyDescent="0.2">
      <c r="A594" s="813">
        <v>26</v>
      </c>
      <c r="B594" s="814" t="s">
        <v>1600</v>
      </c>
      <c r="C594" s="814" t="s">
        <v>1606</v>
      </c>
      <c r="D594" s="815" t="s">
        <v>2851</v>
      </c>
      <c r="E594" s="816" t="s">
        <v>1614</v>
      </c>
      <c r="F594" s="814" t="s">
        <v>1601</v>
      </c>
      <c r="G594" s="814" t="s">
        <v>2127</v>
      </c>
      <c r="H594" s="814" t="s">
        <v>329</v>
      </c>
      <c r="I594" s="814" t="s">
        <v>2628</v>
      </c>
      <c r="J594" s="814" t="s">
        <v>2629</v>
      </c>
      <c r="K594" s="814" t="s">
        <v>2130</v>
      </c>
      <c r="L594" s="817">
        <v>70.23</v>
      </c>
      <c r="M594" s="817">
        <v>70.23</v>
      </c>
      <c r="N594" s="814">
        <v>1</v>
      </c>
      <c r="O594" s="818">
        <v>1</v>
      </c>
      <c r="P594" s="817"/>
      <c r="Q594" s="819">
        <v>0</v>
      </c>
      <c r="R594" s="814"/>
      <c r="S594" s="819">
        <v>0</v>
      </c>
      <c r="T594" s="818"/>
      <c r="U594" s="820">
        <v>0</v>
      </c>
    </row>
    <row r="595" spans="1:21" ht="14.45" customHeight="1" x14ac:dyDescent="0.2">
      <c r="A595" s="813">
        <v>26</v>
      </c>
      <c r="B595" s="814" t="s">
        <v>1600</v>
      </c>
      <c r="C595" s="814" t="s">
        <v>1606</v>
      </c>
      <c r="D595" s="815" t="s">
        <v>2851</v>
      </c>
      <c r="E595" s="816" t="s">
        <v>1614</v>
      </c>
      <c r="F595" s="814" t="s">
        <v>1601</v>
      </c>
      <c r="G595" s="814" t="s">
        <v>1677</v>
      </c>
      <c r="H595" s="814" t="s">
        <v>599</v>
      </c>
      <c r="I595" s="814" t="s">
        <v>1949</v>
      </c>
      <c r="J595" s="814" t="s">
        <v>703</v>
      </c>
      <c r="K595" s="814" t="s">
        <v>1679</v>
      </c>
      <c r="L595" s="817">
        <v>132</v>
      </c>
      <c r="M595" s="817">
        <v>264</v>
      </c>
      <c r="N595" s="814">
        <v>2</v>
      </c>
      <c r="O595" s="818">
        <v>1</v>
      </c>
      <c r="P595" s="817">
        <v>264</v>
      </c>
      <c r="Q595" s="819">
        <v>1</v>
      </c>
      <c r="R595" s="814">
        <v>2</v>
      </c>
      <c r="S595" s="819">
        <v>1</v>
      </c>
      <c r="T595" s="818">
        <v>1</v>
      </c>
      <c r="U595" s="820">
        <v>1</v>
      </c>
    </row>
    <row r="596" spans="1:21" ht="14.45" customHeight="1" x14ac:dyDescent="0.2">
      <c r="A596" s="813">
        <v>26</v>
      </c>
      <c r="B596" s="814" t="s">
        <v>1600</v>
      </c>
      <c r="C596" s="814" t="s">
        <v>1606</v>
      </c>
      <c r="D596" s="815" t="s">
        <v>2851</v>
      </c>
      <c r="E596" s="816" t="s">
        <v>1614</v>
      </c>
      <c r="F596" s="814" t="s">
        <v>1601</v>
      </c>
      <c r="G596" s="814" t="s">
        <v>1677</v>
      </c>
      <c r="H596" s="814" t="s">
        <v>599</v>
      </c>
      <c r="I596" s="814" t="s">
        <v>2630</v>
      </c>
      <c r="J596" s="814" t="s">
        <v>2631</v>
      </c>
      <c r="K596" s="814" t="s">
        <v>1679</v>
      </c>
      <c r="L596" s="817">
        <v>132</v>
      </c>
      <c r="M596" s="817">
        <v>132</v>
      </c>
      <c r="N596" s="814">
        <v>1</v>
      </c>
      <c r="O596" s="818">
        <v>0.5</v>
      </c>
      <c r="P596" s="817"/>
      <c r="Q596" s="819">
        <v>0</v>
      </c>
      <c r="R596" s="814"/>
      <c r="S596" s="819">
        <v>0</v>
      </c>
      <c r="T596" s="818"/>
      <c r="U596" s="820">
        <v>0</v>
      </c>
    </row>
    <row r="597" spans="1:21" ht="14.45" customHeight="1" x14ac:dyDescent="0.2">
      <c r="A597" s="813">
        <v>26</v>
      </c>
      <c r="B597" s="814" t="s">
        <v>1600</v>
      </c>
      <c r="C597" s="814" t="s">
        <v>1606</v>
      </c>
      <c r="D597" s="815" t="s">
        <v>2851</v>
      </c>
      <c r="E597" s="816" t="s">
        <v>1614</v>
      </c>
      <c r="F597" s="814" t="s">
        <v>1601</v>
      </c>
      <c r="G597" s="814" t="s">
        <v>1677</v>
      </c>
      <c r="H597" s="814" t="s">
        <v>329</v>
      </c>
      <c r="I597" s="814" t="s">
        <v>1678</v>
      </c>
      <c r="J597" s="814" t="s">
        <v>703</v>
      </c>
      <c r="K597" s="814" t="s">
        <v>1679</v>
      </c>
      <c r="L597" s="817">
        <v>132</v>
      </c>
      <c r="M597" s="817">
        <v>528</v>
      </c>
      <c r="N597" s="814">
        <v>4</v>
      </c>
      <c r="O597" s="818">
        <v>2</v>
      </c>
      <c r="P597" s="817">
        <v>528</v>
      </c>
      <c r="Q597" s="819">
        <v>1</v>
      </c>
      <c r="R597" s="814">
        <v>4</v>
      </c>
      <c r="S597" s="819">
        <v>1</v>
      </c>
      <c r="T597" s="818">
        <v>2</v>
      </c>
      <c r="U597" s="820">
        <v>1</v>
      </c>
    </row>
    <row r="598" spans="1:21" ht="14.45" customHeight="1" x14ac:dyDescent="0.2">
      <c r="A598" s="813">
        <v>26</v>
      </c>
      <c r="B598" s="814" t="s">
        <v>1600</v>
      </c>
      <c r="C598" s="814" t="s">
        <v>1606</v>
      </c>
      <c r="D598" s="815" t="s">
        <v>2851</v>
      </c>
      <c r="E598" s="816" t="s">
        <v>1614</v>
      </c>
      <c r="F598" s="814" t="s">
        <v>1601</v>
      </c>
      <c r="G598" s="814" t="s">
        <v>1691</v>
      </c>
      <c r="H598" s="814" t="s">
        <v>329</v>
      </c>
      <c r="I598" s="814" t="s">
        <v>1692</v>
      </c>
      <c r="J598" s="814" t="s">
        <v>1693</v>
      </c>
      <c r="K598" s="814" t="s">
        <v>1694</v>
      </c>
      <c r="L598" s="817">
        <v>52.87</v>
      </c>
      <c r="M598" s="817">
        <v>105.74</v>
      </c>
      <c r="N598" s="814">
        <v>2</v>
      </c>
      <c r="O598" s="818">
        <v>1.5</v>
      </c>
      <c r="P598" s="817">
        <v>52.87</v>
      </c>
      <c r="Q598" s="819">
        <v>0.5</v>
      </c>
      <c r="R598" s="814">
        <v>1</v>
      </c>
      <c r="S598" s="819">
        <v>0.5</v>
      </c>
      <c r="T598" s="818">
        <v>1</v>
      </c>
      <c r="U598" s="820">
        <v>0.66666666666666663</v>
      </c>
    </row>
    <row r="599" spans="1:21" ht="14.45" customHeight="1" x14ac:dyDescent="0.2">
      <c r="A599" s="813">
        <v>26</v>
      </c>
      <c r="B599" s="814" t="s">
        <v>1600</v>
      </c>
      <c r="C599" s="814" t="s">
        <v>1606</v>
      </c>
      <c r="D599" s="815" t="s">
        <v>2851</v>
      </c>
      <c r="E599" s="816" t="s">
        <v>1614</v>
      </c>
      <c r="F599" s="814" t="s">
        <v>1601</v>
      </c>
      <c r="G599" s="814" t="s">
        <v>2632</v>
      </c>
      <c r="H599" s="814" t="s">
        <v>329</v>
      </c>
      <c r="I599" s="814" t="s">
        <v>2633</v>
      </c>
      <c r="J599" s="814" t="s">
        <v>1122</v>
      </c>
      <c r="K599" s="814" t="s">
        <v>2634</v>
      </c>
      <c r="L599" s="817">
        <v>83.35</v>
      </c>
      <c r="M599" s="817">
        <v>83.35</v>
      </c>
      <c r="N599" s="814">
        <v>1</v>
      </c>
      <c r="O599" s="818">
        <v>0.5</v>
      </c>
      <c r="P599" s="817">
        <v>83.35</v>
      </c>
      <c r="Q599" s="819">
        <v>1</v>
      </c>
      <c r="R599" s="814">
        <v>1</v>
      </c>
      <c r="S599" s="819">
        <v>1</v>
      </c>
      <c r="T599" s="818">
        <v>0.5</v>
      </c>
      <c r="U599" s="820">
        <v>1</v>
      </c>
    </row>
    <row r="600" spans="1:21" ht="14.45" customHeight="1" x14ac:dyDescent="0.2">
      <c r="A600" s="813">
        <v>26</v>
      </c>
      <c r="B600" s="814" t="s">
        <v>1600</v>
      </c>
      <c r="C600" s="814" t="s">
        <v>1606</v>
      </c>
      <c r="D600" s="815" t="s">
        <v>2851</v>
      </c>
      <c r="E600" s="816" t="s">
        <v>1614</v>
      </c>
      <c r="F600" s="814" t="s">
        <v>1601</v>
      </c>
      <c r="G600" s="814" t="s">
        <v>1964</v>
      </c>
      <c r="H600" s="814" t="s">
        <v>329</v>
      </c>
      <c r="I600" s="814" t="s">
        <v>1965</v>
      </c>
      <c r="J600" s="814" t="s">
        <v>1966</v>
      </c>
      <c r="K600" s="814" t="s">
        <v>1967</v>
      </c>
      <c r="L600" s="817">
        <v>93.49</v>
      </c>
      <c r="M600" s="817">
        <v>93.49</v>
      </c>
      <c r="N600" s="814">
        <v>1</v>
      </c>
      <c r="O600" s="818">
        <v>1</v>
      </c>
      <c r="P600" s="817">
        <v>93.49</v>
      </c>
      <c r="Q600" s="819">
        <v>1</v>
      </c>
      <c r="R600" s="814">
        <v>1</v>
      </c>
      <c r="S600" s="819">
        <v>1</v>
      </c>
      <c r="T600" s="818">
        <v>1</v>
      </c>
      <c r="U600" s="820">
        <v>1</v>
      </c>
    </row>
    <row r="601" spans="1:21" ht="14.45" customHeight="1" x14ac:dyDescent="0.2">
      <c r="A601" s="813">
        <v>26</v>
      </c>
      <c r="B601" s="814" t="s">
        <v>1600</v>
      </c>
      <c r="C601" s="814" t="s">
        <v>1606</v>
      </c>
      <c r="D601" s="815" t="s">
        <v>2851</v>
      </c>
      <c r="E601" s="816" t="s">
        <v>1614</v>
      </c>
      <c r="F601" s="814" t="s">
        <v>1601</v>
      </c>
      <c r="G601" s="814" t="s">
        <v>1964</v>
      </c>
      <c r="H601" s="814" t="s">
        <v>329</v>
      </c>
      <c r="I601" s="814" t="s">
        <v>2635</v>
      </c>
      <c r="J601" s="814" t="s">
        <v>1966</v>
      </c>
      <c r="K601" s="814" t="s">
        <v>2636</v>
      </c>
      <c r="L601" s="817">
        <v>46.75</v>
      </c>
      <c r="M601" s="817">
        <v>46.75</v>
      </c>
      <c r="N601" s="814">
        <v>1</v>
      </c>
      <c r="O601" s="818">
        <v>1</v>
      </c>
      <c r="P601" s="817">
        <v>46.75</v>
      </c>
      <c r="Q601" s="819">
        <v>1</v>
      </c>
      <c r="R601" s="814">
        <v>1</v>
      </c>
      <c r="S601" s="819">
        <v>1</v>
      </c>
      <c r="T601" s="818">
        <v>1</v>
      </c>
      <c r="U601" s="820">
        <v>1</v>
      </c>
    </row>
    <row r="602" spans="1:21" ht="14.45" customHeight="1" x14ac:dyDescent="0.2">
      <c r="A602" s="813">
        <v>26</v>
      </c>
      <c r="B602" s="814" t="s">
        <v>1600</v>
      </c>
      <c r="C602" s="814" t="s">
        <v>1606</v>
      </c>
      <c r="D602" s="815" t="s">
        <v>2851</v>
      </c>
      <c r="E602" s="816" t="s">
        <v>1614</v>
      </c>
      <c r="F602" s="814" t="s">
        <v>1601</v>
      </c>
      <c r="G602" s="814" t="s">
        <v>1708</v>
      </c>
      <c r="H602" s="814" t="s">
        <v>329</v>
      </c>
      <c r="I602" s="814" t="s">
        <v>2335</v>
      </c>
      <c r="J602" s="814" t="s">
        <v>1565</v>
      </c>
      <c r="K602" s="814" t="s">
        <v>2336</v>
      </c>
      <c r="L602" s="817">
        <v>123.2</v>
      </c>
      <c r="M602" s="817">
        <v>492.8</v>
      </c>
      <c r="N602" s="814">
        <v>4</v>
      </c>
      <c r="O602" s="818">
        <v>2</v>
      </c>
      <c r="P602" s="817">
        <v>369.6</v>
      </c>
      <c r="Q602" s="819">
        <v>0.75</v>
      </c>
      <c r="R602" s="814">
        <v>3</v>
      </c>
      <c r="S602" s="819">
        <v>0.75</v>
      </c>
      <c r="T602" s="818">
        <v>1</v>
      </c>
      <c r="U602" s="820">
        <v>0.5</v>
      </c>
    </row>
    <row r="603" spans="1:21" ht="14.45" customHeight="1" x14ac:dyDescent="0.2">
      <c r="A603" s="813">
        <v>26</v>
      </c>
      <c r="B603" s="814" t="s">
        <v>1600</v>
      </c>
      <c r="C603" s="814" t="s">
        <v>1606</v>
      </c>
      <c r="D603" s="815" t="s">
        <v>2851</v>
      </c>
      <c r="E603" s="816" t="s">
        <v>1614</v>
      </c>
      <c r="F603" s="814" t="s">
        <v>1601</v>
      </c>
      <c r="G603" s="814" t="s">
        <v>1708</v>
      </c>
      <c r="H603" s="814" t="s">
        <v>599</v>
      </c>
      <c r="I603" s="814" t="s">
        <v>2637</v>
      </c>
      <c r="J603" s="814" t="s">
        <v>1568</v>
      </c>
      <c r="K603" s="814" t="s">
        <v>2638</v>
      </c>
      <c r="L603" s="817">
        <v>122.96</v>
      </c>
      <c r="M603" s="817">
        <v>614.79999999999995</v>
      </c>
      <c r="N603" s="814">
        <v>5</v>
      </c>
      <c r="O603" s="818">
        <v>2.5</v>
      </c>
      <c r="P603" s="817"/>
      <c r="Q603" s="819">
        <v>0</v>
      </c>
      <c r="R603" s="814"/>
      <c r="S603" s="819">
        <v>0</v>
      </c>
      <c r="T603" s="818"/>
      <c r="U603" s="820">
        <v>0</v>
      </c>
    </row>
    <row r="604" spans="1:21" ht="14.45" customHeight="1" x14ac:dyDescent="0.2">
      <c r="A604" s="813">
        <v>26</v>
      </c>
      <c r="B604" s="814" t="s">
        <v>1600</v>
      </c>
      <c r="C604" s="814" t="s">
        <v>1606</v>
      </c>
      <c r="D604" s="815" t="s">
        <v>2851</v>
      </c>
      <c r="E604" s="816" t="s">
        <v>1614</v>
      </c>
      <c r="F604" s="814" t="s">
        <v>1601</v>
      </c>
      <c r="G604" s="814" t="s">
        <v>2639</v>
      </c>
      <c r="H604" s="814" t="s">
        <v>329</v>
      </c>
      <c r="I604" s="814" t="s">
        <v>2640</v>
      </c>
      <c r="J604" s="814" t="s">
        <v>2641</v>
      </c>
      <c r="K604" s="814" t="s">
        <v>2642</v>
      </c>
      <c r="L604" s="817">
        <v>25.72</v>
      </c>
      <c r="M604" s="817">
        <v>25.72</v>
      </c>
      <c r="N604" s="814">
        <v>1</v>
      </c>
      <c r="O604" s="818">
        <v>0.5</v>
      </c>
      <c r="P604" s="817"/>
      <c r="Q604" s="819">
        <v>0</v>
      </c>
      <c r="R604" s="814"/>
      <c r="S604" s="819">
        <v>0</v>
      </c>
      <c r="T604" s="818"/>
      <c r="U604" s="820">
        <v>0</v>
      </c>
    </row>
    <row r="605" spans="1:21" ht="14.45" customHeight="1" x14ac:dyDescent="0.2">
      <c r="A605" s="813">
        <v>26</v>
      </c>
      <c r="B605" s="814" t="s">
        <v>1600</v>
      </c>
      <c r="C605" s="814" t="s">
        <v>1606</v>
      </c>
      <c r="D605" s="815" t="s">
        <v>2851</v>
      </c>
      <c r="E605" s="816" t="s">
        <v>1614</v>
      </c>
      <c r="F605" s="814" t="s">
        <v>1601</v>
      </c>
      <c r="G605" s="814" t="s">
        <v>1972</v>
      </c>
      <c r="H605" s="814" t="s">
        <v>599</v>
      </c>
      <c r="I605" s="814" t="s">
        <v>1973</v>
      </c>
      <c r="J605" s="814" t="s">
        <v>1355</v>
      </c>
      <c r="K605" s="814" t="s">
        <v>1974</v>
      </c>
      <c r="L605" s="817">
        <v>42.51</v>
      </c>
      <c r="M605" s="817">
        <v>127.53</v>
      </c>
      <c r="N605" s="814">
        <v>3</v>
      </c>
      <c r="O605" s="818">
        <v>2</v>
      </c>
      <c r="P605" s="817">
        <v>85.02</v>
      </c>
      <c r="Q605" s="819">
        <v>0.66666666666666663</v>
      </c>
      <c r="R605" s="814">
        <v>2</v>
      </c>
      <c r="S605" s="819">
        <v>0.66666666666666663</v>
      </c>
      <c r="T605" s="818">
        <v>1</v>
      </c>
      <c r="U605" s="820">
        <v>0.5</v>
      </c>
    </row>
    <row r="606" spans="1:21" ht="14.45" customHeight="1" x14ac:dyDescent="0.2">
      <c r="A606" s="813">
        <v>26</v>
      </c>
      <c r="B606" s="814" t="s">
        <v>1600</v>
      </c>
      <c r="C606" s="814" t="s">
        <v>1606</v>
      </c>
      <c r="D606" s="815" t="s">
        <v>2851</v>
      </c>
      <c r="E606" s="816" t="s">
        <v>1614</v>
      </c>
      <c r="F606" s="814" t="s">
        <v>1601</v>
      </c>
      <c r="G606" s="814" t="s">
        <v>1975</v>
      </c>
      <c r="H606" s="814" t="s">
        <v>599</v>
      </c>
      <c r="I606" s="814" t="s">
        <v>1519</v>
      </c>
      <c r="J606" s="814" t="s">
        <v>1517</v>
      </c>
      <c r="K606" s="814" t="s">
        <v>1520</v>
      </c>
      <c r="L606" s="817">
        <v>169.73</v>
      </c>
      <c r="M606" s="817">
        <v>678.92</v>
      </c>
      <c r="N606" s="814">
        <v>4</v>
      </c>
      <c r="O606" s="818">
        <v>4</v>
      </c>
      <c r="P606" s="817">
        <v>169.73</v>
      </c>
      <c r="Q606" s="819">
        <v>0.25</v>
      </c>
      <c r="R606" s="814">
        <v>1</v>
      </c>
      <c r="S606" s="819">
        <v>0.25</v>
      </c>
      <c r="T606" s="818">
        <v>1</v>
      </c>
      <c r="U606" s="820">
        <v>0.25</v>
      </c>
    </row>
    <row r="607" spans="1:21" ht="14.45" customHeight="1" x14ac:dyDescent="0.2">
      <c r="A607" s="813">
        <v>26</v>
      </c>
      <c r="B607" s="814" t="s">
        <v>1600</v>
      </c>
      <c r="C607" s="814" t="s">
        <v>1606</v>
      </c>
      <c r="D607" s="815" t="s">
        <v>2851</v>
      </c>
      <c r="E607" s="816" t="s">
        <v>1614</v>
      </c>
      <c r="F607" s="814" t="s">
        <v>1601</v>
      </c>
      <c r="G607" s="814" t="s">
        <v>1975</v>
      </c>
      <c r="H607" s="814" t="s">
        <v>599</v>
      </c>
      <c r="I607" s="814" t="s">
        <v>1521</v>
      </c>
      <c r="J607" s="814" t="s">
        <v>1517</v>
      </c>
      <c r="K607" s="814" t="s">
        <v>1522</v>
      </c>
      <c r="L607" s="817">
        <v>339.47</v>
      </c>
      <c r="M607" s="817">
        <v>1357.88</v>
      </c>
      <c r="N607" s="814">
        <v>4</v>
      </c>
      <c r="O607" s="818">
        <v>3</v>
      </c>
      <c r="P607" s="817">
        <v>678.94</v>
      </c>
      <c r="Q607" s="819">
        <v>0.5</v>
      </c>
      <c r="R607" s="814">
        <v>2</v>
      </c>
      <c r="S607" s="819">
        <v>0.5</v>
      </c>
      <c r="T607" s="818">
        <v>1.5</v>
      </c>
      <c r="U607" s="820">
        <v>0.5</v>
      </c>
    </row>
    <row r="608" spans="1:21" ht="14.45" customHeight="1" x14ac:dyDescent="0.2">
      <c r="A608" s="813">
        <v>26</v>
      </c>
      <c r="B608" s="814" t="s">
        <v>1600</v>
      </c>
      <c r="C608" s="814" t="s">
        <v>1606</v>
      </c>
      <c r="D608" s="815" t="s">
        <v>2851</v>
      </c>
      <c r="E608" s="816" t="s">
        <v>1614</v>
      </c>
      <c r="F608" s="814" t="s">
        <v>1601</v>
      </c>
      <c r="G608" s="814" t="s">
        <v>1980</v>
      </c>
      <c r="H608" s="814" t="s">
        <v>329</v>
      </c>
      <c r="I608" s="814" t="s">
        <v>1981</v>
      </c>
      <c r="J608" s="814" t="s">
        <v>882</v>
      </c>
      <c r="K608" s="814" t="s">
        <v>1982</v>
      </c>
      <c r="L608" s="817">
        <v>75.05</v>
      </c>
      <c r="M608" s="817">
        <v>75.05</v>
      </c>
      <c r="N608" s="814">
        <v>1</v>
      </c>
      <c r="O608" s="818">
        <v>1</v>
      </c>
      <c r="P608" s="817">
        <v>75.05</v>
      </c>
      <c r="Q608" s="819">
        <v>1</v>
      </c>
      <c r="R608" s="814">
        <v>1</v>
      </c>
      <c r="S608" s="819">
        <v>1</v>
      </c>
      <c r="T608" s="818">
        <v>1</v>
      </c>
      <c r="U608" s="820">
        <v>1</v>
      </c>
    </row>
    <row r="609" spans="1:21" ht="14.45" customHeight="1" x14ac:dyDescent="0.2">
      <c r="A609" s="813">
        <v>26</v>
      </c>
      <c r="B609" s="814" t="s">
        <v>1600</v>
      </c>
      <c r="C609" s="814" t="s">
        <v>1606</v>
      </c>
      <c r="D609" s="815" t="s">
        <v>2851</v>
      </c>
      <c r="E609" s="816" t="s">
        <v>1614</v>
      </c>
      <c r="F609" s="814" t="s">
        <v>1601</v>
      </c>
      <c r="G609" s="814" t="s">
        <v>2352</v>
      </c>
      <c r="H609" s="814" t="s">
        <v>329</v>
      </c>
      <c r="I609" s="814" t="s">
        <v>2643</v>
      </c>
      <c r="J609" s="814" t="s">
        <v>2357</v>
      </c>
      <c r="K609" s="814" t="s">
        <v>2644</v>
      </c>
      <c r="L609" s="817">
        <v>49.2</v>
      </c>
      <c r="M609" s="817">
        <v>49.2</v>
      </c>
      <c r="N609" s="814">
        <v>1</v>
      </c>
      <c r="O609" s="818">
        <v>0.5</v>
      </c>
      <c r="P609" s="817"/>
      <c r="Q609" s="819">
        <v>0</v>
      </c>
      <c r="R609" s="814"/>
      <c r="S609" s="819">
        <v>0</v>
      </c>
      <c r="T609" s="818"/>
      <c r="U609" s="820">
        <v>0</v>
      </c>
    </row>
    <row r="610" spans="1:21" ht="14.45" customHeight="1" x14ac:dyDescent="0.2">
      <c r="A610" s="813">
        <v>26</v>
      </c>
      <c r="B610" s="814" t="s">
        <v>1600</v>
      </c>
      <c r="C610" s="814" t="s">
        <v>1606</v>
      </c>
      <c r="D610" s="815" t="s">
        <v>2851</v>
      </c>
      <c r="E610" s="816" t="s">
        <v>1614</v>
      </c>
      <c r="F610" s="814" t="s">
        <v>1601</v>
      </c>
      <c r="G610" s="814" t="s">
        <v>1734</v>
      </c>
      <c r="H610" s="814" t="s">
        <v>329</v>
      </c>
      <c r="I610" s="814" t="s">
        <v>1735</v>
      </c>
      <c r="J610" s="814" t="s">
        <v>1201</v>
      </c>
      <c r="K610" s="814" t="s">
        <v>1736</v>
      </c>
      <c r="L610" s="817">
        <v>42.14</v>
      </c>
      <c r="M610" s="817">
        <v>42.14</v>
      </c>
      <c r="N610" s="814">
        <v>1</v>
      </c>
      <c r="O610" s="818">
        <v>1</v>
      </c>
      <c r="P610" s="817"/>
      <c r="Q610" s="819">
        <v>0</v>
      </c>
      <c r="R610" s="814"/>
      <c r="S610" s="819">
        <v>0</v>
      </c>
      <c r="T610" s="818"/>
      <c r="U610" s="820">
        <v>0</v>
      </c>
    </row>
    <row r="611" spans="1:21" ht="14.45" customHeight="1" x14ac:dyDescent="0.2">
      <c r="A611" s="813">
        <v>26</v>
      </c>
      <c r="B611" s="814" t="s">
        <v>1600</v>
      </c>
      <c r="C611" s="814" t="s">
        <v>1606</v>
      </c>
      <c r="D611" s="815" t="s">
        <v>2851</v>
      </c>
      <c r="E611" s="816" t="s">
        <v>1614</v>
      </c>
      <c r="F611" s="814" t="s">
        <v>1601</v>
      </c>
      <c r="G611" s="814" t="s">
        <v>2220</v>
      </c>
      <c r="H611" s="814" t="s">
        <v>329</v>
      </c>
      <c r="I611" s="814" t="s">
        <v>2221</v>
      </c>
      <c r="J611" s="814" t="s">
        <v>753</v>
      </c>
      <c r="K611" s="814" t="s">
        <v>2222</v>
      </c>
      <c r="L611" s="817">
        <v>25.53</v>
      </c>
      <c r="M611" s="817">
        <v>25.53</v>
      </c>
      <c r="N611" s="814">
        <v>1</v>
      </c>
      <c r="O611" s="818">
        <v>1</v>
      </c>
      <c r="P611" s="817">
        <v>25.53</v>
      </c>
      <c r="Q611" s="819">
        <v>1</v>
      </c>
      <c r="R611" s="814">
        <v>1</v>
      </c>
      <c r="S611" s="819">
        <v>1</v>
      </c>
      <c r="T611" s="818">
        <v>1</v>
      </c>
      <c r="U611" s="820">
        <v>1</v>
      </c>
    </row>
    <row r="612" spans="1:21" ht="14.45" customHeight="1" x14ac:dyDescent="0.2">
      <c r="A612" s="813">
        <v>26</v>
      </c>
      <c r="B612" s="814" t="s">
        <v>1600</v>
      </c>
      <c r="C612" s="814" t="s">
        <v>1606</v>
      </c>
      <c r="D612" s="815" t="s">
        <v>2851</v>
      </c>
      <c r="E612" s="816" t="s">
        <v>1614</v>
      </c>
      <c r="F612" s="814" t="s">
        <v>1601</v>
      </c>
      <c r="G612" s="814" t="s">
        <v>2645</v>
      </c>
      <c r="H612" s="814" t="s">
        <v>329</v>
      </c>
      <c r="I612" s="814" t="s">
        <v>2646</v>
      </c>
      <c r="J612" s="814" t="s">
        <v>2647</v>
      </c>
      <c r="K612" s="814" t="s">
        <v>2648</v>
      </c>
      <c r="L612" s="817">
        <v>132.97999999999999</v>
      </c>
      <c r="M612" s="817">
        <v>265.95999999999998</v>
      </c>
      <c r="N612" s="814">
        <v>2</v>
      </c>
      <c r="O612" s="818">
        <v>1</v>
      </c>
      <c r="P612" s="817">
        <v>265.95999999999998</v>
      </c>
      <c r="Q612" s="819">
        <v>1</v>
      </c>
      <c r="R612" s="814">
        <v>2</v>
      </c>
      <c r="S612" s="819">
        <v>1</v>
      </c>
      <c r="T612" s="818">
        <v>1</v>
      </c>
      <c r="U612" s="820">
        <v>1</v>
      </c>
    </row>
    <row r="613" spans="1:21" ht="14.45" customHeight="1" x14ac:dyDescent="0.2">
      <c r="A613" s="813">
        <v>26</v>
      </c>
      <c r="B613" s="814" t="s">
        <v>1600</v>
      </c>
      <c r="C613" s="814" t="s">
        <v>1606</v>
      </c>
      <c r="D613" s="815" t="s">
        <v>2851</v>
      </c>
      <c r="E613" s="816" t="s">
        <v>1614</v>
      </c>
      <c r="F613" s="814" t="s">
        <v>1601</v>
      </c>
      <c r="G613" s="814" t="s">
        <v>2132</v>
      </c>
      <c r="H613" s="814" t="s">
        <v>329</v>
      </c>
      <c r="I613" s="814" t="s">
        <v>2133</v>
      </c>
      <c r="J613" s="814" t="s">
        <v>2134</v>
      </c>
      <c r="K613" s="814" t="s">
        <v>2135</v>
      </c>
      <c r="L613" s="817">
        <v>24.37</v>
      </c>
      <c r="M613" s="817">
        <v>24.37</v>
      </c>
      <c r="N613" s="814">
        <v>1</v>
      </c>
      <c r="O613" s="818">
        <v>1</v>
      </c>
      <c r="P613" s="817"/>
      <c r="Q613" s="819">
        <v>0</v>
      </c>
      <c r="R613" s="814"/>
      <c r="S613" s="819">
        <v>0</v>
      </c>
      <c r="T613" s="818"/>
      <c r="U613" s="820">
        <v>0</v>
      </c>
    </row>
    <row r="614" spans="1:21" ht="14.45" customHeight="1" x14ac:dyDescent="0.2">
      <c r="A614" s="813">
        <v>26</v>
      </c>
      <c r="B614" s="814" t="s">
        <v>1600</v>
      </c>
      <c r="C614" s="814" t="s">
        <v>1606</v>
      </c>
      <c r="D614" s="815" t="s">
        <v>2851</v>
      </c>
      <c r="E614" s="816" t="s">
        <v>1614</v>
      </c>
      <c r="F614" s="814" t="s">
        <v>1601</v>
      </c>
      <c r="G614" s="814" t="s">
        <v>1995</v>
      </c>
      <c r="H614" s="814" t="s">
        <v>599</v>
      </c>
      <c r="I614" s="814" t="s">
        <v>1332</v>
      </c>
      <c r="J614" s="814" t="s">
        <v>1333</v>
      </c>
      <c r="K614" s="814" t="s">
        <v>1334</v>
      </c>
      <c r="L614" s="817">
        <v>186.87</v>
      </c>
      <c r="M614" s="817">
        <v>934.35</v>
      </c>
      <c r="N614" s="814">
        <v>5</v>
      </c>
      <c r="O614" s="818">
        <v>3</v>
      </c>
      <c r="P614" s="817">
        <v>373.74</v>
      </c>
      <c r="Q614" s="819">
        <v>0.4</v>
      </c>
      <c r="R614" s="814">
        <v>2</v>
      </c>
      <c r="S614" s="819">
        <v>0.4</v>
      </c>
      <c r="T614" s="818">
        <v>1</v>
      </c>
      <c r="U614" s="820">
        <v>0.33333333333333331</v>
      </c>
    </row>
    <row r="615" spans="1:21" ht="14.45" customHeight="1" x14ac:dyDescent="0.2">
      <c r="A615" s="813">
        <v>26</v>
      </c>
      <c r="B615" s="814" t="s">
        <v>1600</v>
      </c>
      <c r="C615" s="814" t="s">
        <v>1606</v>
      </c>
      <c r="D615" s="815" t="s">
        <v>2851</v>
      </c>
      <c r="E615" s="816" t="s">
        <v>1614</v>
      </c>
      <c r="F615" s="814" t="s">
        <v>1601</v>
      </c>
      <c r="G615" s="814" t="s">
        <v>1998</v>
      </c>
      <c r="H615" s="814" t="s">
        <v>329</v>
      </c>
      <c r="I615" s="814" t="s">
        <v>2649</v>
      </c>
      <c r="J615" s="814" t="s">
        <v>2364</v>
      </c>
      <c r="K615" s="814" t="s">
        <v>2650</v>
      </c>
      <c r="L615" s="817">
        <v>26.37</v>
      </c>
      <c r="M615" s="817">
        <v>26.37</v>
      </c>
      <c r="N615" s="814">
        <v>1</v>
      </c>
      <c r="O615" s="818">
        <v>1</v>
      </c>
      <c r="P615" s="817">
        <v>26.37</v>
      </c>
      <c r="Q615" s="819">
        <v>1</v>
      </c>
      <c r="R615" s="814">
        <v>1</v>
      </c>
      <c r="S615" s="819">
        <v>1</v>
      </c>
      <c r="T615" s="818">
        <v>1</v>
      </c>
      <c r="U615" s="820">
        <v>1</v>
      </c>
    </row>
    <row r="616" spans="1:21" ht="14.45" customHeight="1" x14ac:dyDescent="0.2">
      <c r="A616" s="813">
        <v>26</v>
      </c>
      <c r="B616" s="814" t="s">
        <v>1600</v>
      </c>
      <c r="C616" s="814" t="s">
        <v>1606</v>
      </c>
      <c r="D616" s="815" t="s">
        <v>2851</v>
      </c>
      <c r="E616" s="816" t="s">
        <v>1614</v>
      </c>
      <c r="F616" s="814" t="s">
        <v>1601</v>
      </c>
      <c r="G616" s="814" t="s">
        <v>1998</v>
      </c>
      <c r="H616" s="814" t="s">
        <v>329</v>
      </c>
      <c r="I616" s="814" t="s">
        <v>1999</v>
      </c>
      <c r="J616" s="814" t="s">
        <v>2000</v>
      </c>
      <c r="K616" s="814" t="s">
        <v>2001</v>
      </c>
      <c r="L616" s="817">
        <v>31.65</v>
      </c>
      <c r="M616" s="817">
        <v>189.9</v>
      </c>
      <c r="N616" s="814">
        <v>6</v>
      </c>
      <c r="O616" s="818">
        <v>4</v>
      </c>
      <c r="P616" s="817">
        <v>31.65</v>
      </c>
      <c r="Q616" s="819">
        <v>0.16666666666666666</v>
      </c>
      <c r="R616" s="814">
        <v>1</v>
      </c>
      <c r="S616" s="819">
        <v>0.16666666666666666</v>
      </c>
      <c r="T616" s="818">
        <v>1</v>
      </c>
      <c r="U616" s="820">
        <v>0.25</v>
      </c>
    </row>
    <row r="617" spans="1:21" ht="14.45" customHeight="1" x14ac:dyDescent="0.2">
      <c r="A617" s="813">
        <v>26</v>
      </c>
      <c r="B617" s="814" t="s">
        <v>1600</v>
      </c>
      <c r="C617" s="814" t="s">
        <v>1606</v>
      </c>
      <c r="D617" s="815" t="s">
        <v>2851</v>
      </c>
      <c r="E617" s="816" t="s">
        <v>1614</v>
      </c>
      <c r="F617" s="814" t="s">
        <v>1601</v>
      </c>
      <c r="G617" s="814" t="s">
        <v>1998</v>
      </c>
      <c r="H617" s="814" t="s">
        <v>329</v>
      </c>
      <c r="I617" s="814" t="s">
        <v>2368</v>
      </c>
      <c r="J617" s="814" t="s">
        <v>2369</v>
      </c>
      <c r="K617" s="814" t="s">
        <v>2370</v>
      </c>
      <c r="L617" s="817">
        <v>0</v>
      </c>
      <c r="M617" s="817">
        <v>0</v>
      </c>
      <c r="N617" s="814">
        <v>1</v>
      </c>
      <c r="O617" s="818">
        <v>1</v>
      </c>
      <c r="P617" s="817">
        <v>0</v>
      </c>
      <c r="Q617" s="819"/>
      <c r="R617" s="814">
        <v>1</v>
      </c>
      <c r="S617" s="819">
        <v>1</v>
      </c>
      <c r="T617" s="818">
        <v>1</v>
      </c>
      <c r="U617" s="820">
        <v>1</v>
      </c>
    </row>
    <row r="618" spans="1:21" ht="14.45" customHeight="1" x14ac:dyDescent="0.2">
      <c r="A618" s="813">
        <v>26</v>
      </c>
      <c r="B618" s="814" t="s">
        <v>1600</v>
      </c>
      <c r="C618" s="814" t="s">
        <v>1606</v>
      </c>
      <c r="D618" s="815" t="s">
        <v>2851</v>
      </c>
      <c r="E618" s="816" t="s">
        <v>1614</v>
      </c>
      <c r="F618" s="814" t="s">
        <v>1601</v>
      </c>
      <c r="G618" s="814" t="s">
        <v>2371</v>
      </c>
      <c r="H618" s="814" t="s">
        <v>329</v>
      </c>
      <c r="I618" s="814" t="s">
        <v>2651</v>
      </c>
      <c r="J618" s="814" t="s">
        <v>1125</v>
      </c>
      <c r="K618" s="814" t="s">
        <v>2652</v>
      </c>
      <c r="L618" s="817">
        <v>0</v>
      </c>
      <c r="M618" s="817">
        <v>0</v>
      </c>
      <c r="N618" s="814">
        <v>1</v>
      </c>
      <c r="O618" s="818">
        <v>0.5</v>
      </c>
      <c r="P618" s="817"/>
      <c r="Q618" s="819"/>
      <c r="R618" s="814"/>
      <c r="S618" s="819">
        <v>0</v>
      </c>
      <c r="T618" s="818"/>
      <c r="U618" s="820">
        <v>0</v>
      </c>
    </row>
    <row r="619" spans="1:21" ht="14.45" customHeight="1" x14ac:dyDescent="0.2">
      <c r="A619" s="813">
        <v>26</v>
      </c>
      <c r="B619" s="814" t="s">
        <v>1600</v>
      </c>
      <c r="C619" s="814" t="s">
        <v>1606</v>
      </c>
      <c r="D619" s="815" t="s">
        <v>2851</v>
      </c>
      <c r="E619" s="816" t="s">
        <v>1614</v>
      </c>
      <c r="F619" s="814" t="s">
        <v>1601</v>
      </c>
      <c r="G619" s="814" t="s">
        <v>2653</v>
      </c>
      <c r="H619" s="814" t="s">
        <v>329</v>
      </c>
      <c r="I619" s="814" t="s">
        <v>2654</v>
      </c>
      <c r="J619" s="814" t="s">
        <v>931</v>
      </c>
      <c r="K619" s="814" t="s">
        <v>932</v>
      </c>
      <c r="L619" s="817">
        <v>54.18</v>
      </c>
      <c r="M619" s="817">
        <v>108.36</v>
      </c>
      <c r="N619" s="814">
        <v>2</v>
      </c>
      <c r="O619" s="818">
        <v>2</v>
      </c>
      <c r="P619" s="817">
        <v>108.36</v>
      </c>
      <c r="Q619" s="819">
        <v>1</v>
      </c>
      <c r="R619" s="814">
        <v>2</v>
      </c>
      <c r="S619" s="819">
        <v>1</v>
      </c>
      <c r="T619" s="818">
        <v>2</v>
      </c>
      <c r="U619" s="820">
        <v>1</v>
      </c>
    </row>
    <row r="620" spans="1:21" ht="14.45" customHeight="1" x14ac:dyDescent="0.2">
      <c r="A620" s="813">
        <v>26</v>
      </c>
      <c r="B620" s="814" t="s">
        <v>1600</v>
      </c>
      <c r="C620" s="814" t="s">
        <v>1606</v>
      </c>
      <c r="D620" s="815" t="s">
        <v>2851</v>
      </c>
      <c r="E620" s="816" t="s">
        <v>1614</v>
      </c>
      <c r="F620" s="814" t="s">
        <v>1601</v>
      </c>
      <c r="G620" s="814" t="s">
        <v>2009</v>
      </c>
      <c r="H620" s="814" t="s">
        <v>329</v>
      </c>
      <c r="I620" s="814" t="s">
        <v>2387</v>
      </c>
      <c r="J620" s="814" t="s">
        <v>2011</v>
      </c>
      <c r="K620" s="814" t="s">
        <v>2388</v>
      </c>
      <c r="L620" s="817">
        <v>32.869999999999997</v>
      </c>
      <c r="M620" s="817">
        <v>32.869999999999997</v>
      </c>
      <c r="N620" s="814">
        <v>1</v>
      </c>
      <c r="O620" s="818">
        <v>1</v>
      </c>
      <c r="P620" s="817">
        <v>32.869999999999997</v>
      </c>
      <c r="Q620" s="819">
        <v>1</v>
      </c>
      <c r="R620" s="814">
        <v>1</v>
      </c>
      <c r="S620" s="819">
        <v>1</v>
      </c>
      <c r="T620" s="818">
        <v>1</v>
      </c>
      <c r="U620" s="820">
        <v>1</v>
      </c>
    </row>
    <row r="621" spans="1:21" ht="14.45" customHeight="1" x14ac:dyDescent="0.2">
      <c r="A621" s="813">
        <v>26</v>
      </c>
      <c r="B621" s="814" t="s">
        <v>1600</v>
      </c>
      <c r="C621" s="814" t="s">
        <v>1606</v>
      </c>
      <c r="D621" s="815" t="s">
        <v>2851</v>
      </c>
      <c r="E621" s="816" t="s">
        <v>1614</v>
      </c>
      <c r="F621" s="814" t="s">
        <v>1601</v>
      </c>
      <c r="G621" s="814" t="s">
        <v>1770</v>
      </c>
      <c r="H621" s="814" t="s">
        <v>599</v>
      </c>
      <c r="I621" s="814" t="s">
        <v>2389</v>
      </c>
      <c r="J621" s="814" t="s">
        <v>663</v>
      </c>
      <c r="K621" s="814" t="s">
        <v>2390</v>
      </c>
      <c r="L621" s="817">
        <v>10.65</v>
      </c>
      <c r="M621" s="817">
        <v>10.65</v>
      </c>
      <c r="N621" s="814">
        <v>1</v>
      </c>
      <c r="O621" s="818">
        <v>0.5</v>
      </c>
      <c r="P621" s="817">
        <v>10.65</v>
      </c>
      <c r="Q621" s="819">
        <v>1</v>
      </c>
      <c r="R621" s="814">
        <v>1</v>
      </c>
      <c r="S621" s="819">
        <v>1</v>
      </c>
      <c r="T621" s="818">
        <v>0.5</v>
      </c>
      <c r="U621" s="820">
        <v>1</v>
      </c>
    </row>
    <row r="622" spans="1:21" ht="14.45" customHeight="1" x14ac:dyDescent="0.2">
      <c r="A622" s="813">
        <v>26</v>
      </c>
      <c r="B622" s="814" t="s">
        <v>1600</v>
      </c>
      <c r="C622" s="814" t="s">
        <v>1606</v>
      </c>
      <c r="D622" s="815" t="s">
        <v>2851</v>
      </c>
      <c r="E622" s="816" t="s">
        <v>1614</v>
      </c>
      <c r="F622" s="814" t="s">
        <v>1601</v>
      </c>
      <c r="G622" s="814" t="s">
        <v>1626</v>
      </c>
      <c r="H622" s="814" t="s">
        <v>599</v>
      </c>
      <c r="I622" s="814" t="s">
        <v>1329</v>
      </c>
      <c r="J622" s="814" t="s">
        <v>812</v>
      </c>
      <c r="K622" s="814" t="s">
        <v>1330</v>
      </c>
      <c r="L622" s="817">
        <v>736.33</v>
      </c>
      <c r="M622" s="817">
        <v>27244.210000000003</v>
      </c>
      <c r="N622" s="814">
        <v>37</v>
      </c>
      <c r="O622" s="818">
        <v>16.5</v>
      </c>
      <c r="P622" s="817">
        <v>19144.580000000002</v>
      </c>
      <c r="Q622" s="819">
        <v>0.70270270270270274</v>
      </c>
      <c r="R622" s="814">
        <v>26</v>
      </c>
      <c r="S622" s="819">
        <v>0.70270270270270274</v>
      </c>
      <c r="T622" s="818">
        <v>11.5</v>
      </c>
      <c r="U622" s="820">
        <v>0.69696969696969702</v>
      </c>
    </row>
    <row r="623" spans="1:21" ht="14.45" customHeight="1" x14ac:dyDescent="0.2">
      <c r="A623" s="813">
        <v>26</v>
      </c>
      <c r="B623" s="814" t="s">
        <v>1600</v>
      </c>
      <c r="C623" s="814" t="s">
        <v>1606</v>
      </c>
      <c r="D623" s="815" t="s">
        <v>2851</v>
      </c>
      <c r="E623" s="816" t="s">
        <v>1614</v>
      </c>
      <c r="F623" s="814" t="s">
        <v>1601</v>
      </c>
      <c r="G623" s="814" t="s">
        <v>1626</v>
      </c>
      <c r="H623" s="814" t="s">
        <v>599</v>
      </c>
      <c r="I623" s="814" t="s">
        <v>2144</v>
      </c>
      <c r="J623" s="814" t="s">
        <v>812</v>
      </c>
      <c r="K623" s="814" t="s">
        <v>2145</v>
      </c>
      <c r="L623" s="817">
        <v>490.89</v>
      </c>
      <c r="M623" s="817">
        <v>490.89</v>
      </c>
      <c r="N623" s="814">
        <v>1</v>
      </c>
      <c r="O623" s="818">
        <v>1</v>
      </c>
      <c r="P623" s="817">
        <v>490.89</v>
      </c>
      <c r="Q623" s="819">
        <v>1</v>
      </c>
      <c r="R623" s="814">
        <v>1</v>
      </c>
      <c r="S623" s="819">
        <v>1</v>
      </c>
      <c r="T623" s="818">
        <v>1</v>
      </c>
      <c r="U623" s="820">
        <v>1</v>
      </c>
    </row>
    <row r="624" spans="1:21" ht="14.45" customHeight="1" x14ac:dyDescent="0.2">
      <c r="A624" s="813">
        <v>26</v>
      </c>
      <c r="B624" s="814" t="s">
        <v>1600</v>
      </c>
      <c r="C624" s="814" t="s">
        <v>1606</v>
      </c>
      <c r="D624" s="815" t="s">
        <v>2851</v>
      </c>
      <c r="E624" s="816" t="s">
        <v>1614</v>
      </c>
      <c r="F624" s="814" t="s">
        <v>1601</v>
      </c>
      <c r="G624" s="814" t="s">
        <v>1626</v>
      </c>
      <c r="H624" s="814" t="s">
        <v>599</v>
      </c>
      <c r="I624" s="814" t="s">
        <v>1325</v>
      </c>
      <c r="J624" s="814" t="s">
        <v>814</v>
      </c>
      <c r="K624" s="814" t="s">
        <v>1326</v>
      </c>
      <c r="L624" s="817">
        <v>1847.49</v>
      </c>
      <c r="M624" s="817">
        <v>1847.49</v>
      </c>
      <c r="N624" s="814">
        <v>1</v>
      </c>
      <c r="O624" s="818">
        <v>1</v>
      </c>
      <c r="P624" s="817">
        <v>1847.49</v>
      </c>
      <c r="Q624" s="819">
        <v>1</v>
      </c>
      <c r="R624" s="814">
        <v>1</v>
      </c>
      <c r="S624" s="819">
        <v>1</v>
      </c>
      <c r="T624" s="818">
        <v>1</v>
      </c>
      <c r="U624" s="820">
        <v>1</v>
      </c>
    </row>
    <row r="625" spans="1:21" ht="14.45" customHeight="1" x14ac:dyDescent="0.2">
      <c r="A625" s="813">
        <v>26</v>
      </c>
      <c r="B625" s="814" t="s">
        <v>1600</v>
      </c>
      <c r="C625" s="814" t="s">
        <v>1606</v>
      </c>
      <c r="D625" s="815" t="s">
        <v>2851</v>
      </c>
      <c r="E625" s="816" t="s">
        <v>1614</v>
      </c>
      <c r="F625" s="814" t="s">
        <v>1601</v>
      </c>
      <c r="G625" s="814" t="s">
        <v>1626</v>
      </c>
      <c r="H625" s="814" t="s">
        <v>599</v>
      </c>
      <c r="I625" s="814" t="s">
        <v>2023</v>
      </c>
      <c r="J625" s="814" t="s">
        <v>812</v>
      </c>
      <c r="K625" s="814" t="s">
        <v>2024</v>
      </c>
      <c r="L625" s="817">
        <v>923.74</v>
      </c>
      <c r="M625" s="817">
        <v>6466.18</v>
      </c>
      <c r="N625" s="814">
        <v>7</v>
      </c>
      <c r="O625" s="818">
        <v>2.5</v>
      </c>
      <c r="P625" s="817">
        <v>3694.96</v>
      </c>
      <c r="Q625" s="819">
        <v>0.5714285714285714</v>
      </c>
      <c r="R625" s="814">
        <v>4</v>
      </c>
      <c r="S625" s="819">
        <v>0.5714285714285714</v>
      </c>
      <c r="T625" s="818">
        <v>1</v>
      </c>
      <c r="U625" s="820">
        <v>0.4</v>
      </c>
    </row>
    <row r="626" spans="1:21" ht="14.45" customHeight="1" x14ac:dyDescent="0.2">
      <c r="A626" s="813">
        <v>26</v>
      </c>
      <c r="B626" s="814" t="s">
        <v>1600</v>
      </c>
      <c r="C626" s="814" t="s">
        <v>1606</v>
      </c>
      <c r="D626" s="815" t="s">
        <v>2851</v>
      </c>
      <c r="E626" s="816" t="s">
        <v>1614</v>
      </c>
      <c r="F626" s="814" t="s">
        <v>1601</v>
      </c>
      <c r="G626" s="814" t="s">
        <v>1783</v>
      </c>
      <c r="H626" s="814" t="s">
        <v>329</v>
      </c>
      <c r="I626" s="814" t="s">
        <v>2030</v>
      </c>
      <c r="J626" s="814" t="s">
        <v>648</v>
      </c>
      <c r="K626" s="814" t="s">
        <v>2031</v>
      </c>
      <c r="L626" s="817">
        <v>17.62</v>
      </c>
      <c r="M626" s="817">
        <v>52.86</v>
      </c>
      <c r="N626" s="814">
        <v>3</v>
      </c>
      <c r="O626" s="818">
        <v>3</v>
      </c>
      <c r="P626" s="817">
        <v>17.62</v>
      </c>
      <c r="Q626" s="819">
        <v>0.33333333333333337</v>
      </c>
      <c r="R626" s="814">
        <v>1</v>
      </c>
      <c r="S626" s="819">
        <v>0.33333333333333331</v>
      </c>
      <c r="T626" s="818">
        <v>1</v>
      </c>
      <c r="U626" s="820">
        <v>0.33333333333333331</v>
      </c>
    </row>
    <row r="627" spans="1:21" ht="14.45" customHeight="1" x14ac:dyDescent="0.2">
      <c r="A627" s="813">
        <v>26</v>
      </c>
      <c r="B627" s="814" t="s">
        <v>1600</v>
      </c>
      <c r="C627" s="814" t="s">
        <v>1606</v>
      </c>
      <c r="D627" s="815" t="s">
        <v>2851</v>
      </c>
      <c r="E627" s="816" t="s">
        <v>1614</v>
      </c>
      <c r="F627" s="814" t="s">
        <v>1601</v>
      </c>
      <c r="G627" s="814" t="s">
        <v>1783</v>
      </c>
      <c r="H627" s="814" t="s">
        <v>329</v>
      </c>
      <c r="I627" s="814" t="s">
        <v>1784</v>
      </c>
      <c r="J627" s="814" t="s">
        <v>648</v>
      </c>
      <c r="K627" s="814" t="s">
        <v>1785</v>
      </c>
      <c r="L627" s="817">
        <v>35.25</v>
      </c>
      <c r="M627" s="817">
        <v>35.25</v>
      </c>
      <c r="N627" s="814">
        <v>1</v>
      </c>
      <c r="O627" s="818">
        <v>0.5</v>
      </c>
      <c r="P627" s="817"/>
      <c r="Q627" s="819">
        <v>0</v>
      </c>
      <c r="R627" s="814"/>
      <c r="S627" s="819">
        <v>0</v>
      </c>
      <c r="T627" s="818"/>
      <c r="U627" s="820">
        <v>0</v>
      </c>
    </row>
    <row r="628" spans="1:21" ht="14.45" customHeight="1" x14ac:dyDescent="0.2">
      <c r="A628" s="813">
        <v>26</v>
      </c>
      <c r="B628" s="814" t="s">
        <v>1600</v>
      </c>
      <c r="C628" s="814" t="s">
        <v>1606</v>
      </c>
      <c r="D628" s="815" t="s">
        <v>2851</v>
      </c>
      <c r="E628" s="816" t="s">
        <v>1614</v>
      </c>
      <c r="F628" s="814" t="s">
        <v>1601</v>
      </c>
      <c r="G628" s="814" t="s">
        <v>1783</v>
      </c>
      <c r="H628" s="814" t="s">
        <v>329</v>
      </c>
      <c r="I628" s="814" t="s">
        <v>1788</v>
      </c>
      <c r="J628" s="814" t="s">
        <v>1789</v>
      </c>
      <c r="K628" s="814" t="s">
        <v>1790</v>
      </c>
      <c r="L628" s="817">
        <v>35.25</v>
      </c>
      <c r="M628" s="817">
        <v>35.25</v>
      </c>
      <c r="N628" s="814">
        <v>1</v>
      </c>
      <c r="O628" s="818">
        <v>1</v>
      </c>
      <c r="P628" s="817">
        <v>35.25</v>
      </c>
      <c r="Q628" s="819">
        <v>1</v>
      </c>
      <c r="R628" s="814">
        <v>1</v>
      </c>
      <c r="S628" s="819">
        <v>1</v>
      </c>
      <c r="T628" s="818">
        <v>1</v>
      </c>
      <c r="U628" s="820">
        <v>1</v>
      </c>
    </row>
    <row r="629" spans="1:21" ht="14.45" customHeight="1" x14ac:dyDescent="0.2">
      <c r="A629" s="813">
        <v>26</v>
      </c>
      <c r="B629" s="814" t="s">
        <v>1600</v>
      </c>
      <c r="C629" s="814" t="s">
        <v>1606</v>
      </c>
      <c r="D629" s="815" t="s">
        <v>2851</v>
      </c>
      <c r="E629" s="816" t="s">
        <v>1614</v>
      </c>
      <c r="F629" s="814" t="s">
        <v>1601</v>
      </c>
      <c r="G629" s="814" t="s">
        <v>1796</v>
      </c>
      <c r="H629" s="814" t="s">
        <v>329</v>
      </c>
      <c r="I629" s="814" t="s">
        <v>2403</v>
      </c>
      <c r="J629" s="814" t="s">
        <v>1291</v>
      </c>
      <c r="K629" s="814" t="s">
        <v>2404</v>
      </c>
      <c r="L629" s="817">
        <v>57.64</v>
      </c>
      <c r="M629" s="817">
        <v>57.64</v>
      </c>
      <c r="N629" s="814">
        <v>1</v>
      </c>
      <c r="O629" s="818">
        <v>1</v>
      </c>
      <c r="P629" s="817"/>
      <c r="Q629" s="819">
        <v>0</v>
      </c>
      <c r="R629" s="814"/>
      <c r="S629" s="819">
        <v>0</v>
      </c>
      <c r="T629" s="818"/>
      <c r="U629" s="820">
        <v>0</v>
      </c>
    </row>
    <row r="630" spans="1:21" ht="14.45" customHeight="1" x14ac:dyDescent="0.2">
      <c r="A630" s="813">
        <v>26</v>
      </c>
      <c r="B630" s="814" t="s">
        <v>1600</v>
      </c>
      <c r="C630" s="814" t="s">
        <v>1606</v>
      </c>
      <c r="D630" s="815" t="s">
        <v>2851</v>
      </c>
      <c r="E630" s="816" t="s">
        <v>1614</v>
      </c>
      <c r="F630" s="814" t="s">
        <v>1601</v>
      </c>
      <c r="G630" s="814" t="s">
        <v>1796</v>
      </c>
      <c r="H630" s="814" t="s">
        <v>599</v>
      </c>
      <c r="I630" s="814" t="s">
        <v>1797</v>
      </c>
      <c r="J630" s="814" t="s">
        <v>1291</v>
      </c>
      <c r="K630" s="814" t="s">
        <v>1798</v>
      </c>
      <c r="L630" s="817">
        <v>28.81</v>
      </c>
      <c r="M630" s="817">
        <v>144.04999999999998</v>
      </c>
      <c r="N630" s="814">
        <v>5</v>
      </c>
      <c r="O630" s="818">
        <v>3.5</v>
      </c>
      <c r="P630" s="817">
        <v>28.81</v>
      </c>
      <c r="Q630" s="819">
        <v>0.2</v>
      </c>
      <c r="R630" s="814">
        <v>1</v>
      </c>
      <c r="S630" s="819">
        <v>0.2</v>
      </c>
      <c r="T630" s="818">
        <v>1</v>
      </c>
      <c r="U630" s="820">
        <v>0.2857142857142857</v>
      </c>
    </row>
    <row r="631" spans="1:21" ht="14.45" customHeight="1" x14ac:dyDescent="0.2">
      <c r="A631" s="813">
        <v>26</v>
      </c>
      <c r="B631" s="814" t="s">
        <v>1600</v>
      </c>
      <c r="C631" s="814" t="s">
        <v>1606</v>
      </c>
      <c r="D631" s="815" t="s">
        <v>2851</v>
      </c>
      <c r="E631" s="816" t="s">
        <v>1614</v>
      </c>
      <c r="F631" s="814" t="s">
        <v>1601</v>
      </c>
      <c r="G631" s="814" t="s">
        <v>1796</v>
      </c>
      <c r="H631" s="814" t="s">
        <v>599</v>
      </c>
      <c r="I631" s="814" t="s">
        <v>1797</v>
      </c>
      <c r="J631" s="814" t="s">
        <v>1291</v>
      </c>
      <c r="K631" s="814" t="s">
        <v>1798</v>
      </c>
      <c r="L631" s="817">
        <v>13.68</v>
      </c>
      <c r="M631" s="817">
        <v>95.76</v>
      </c>
      <c r="N631" s="814">
        <v>7</v>
      </c>
      <c r="O631" s="818">
        <v>4.5</v>
      </c>
      <c r="P631" s="817">
        <v>27.36</v>
      </c>
      <c r="Q631" s="819">
        <v>0.2857142857142857</v>
      </c>
      <c r="R631" s="814">
        <v>2</v>
      </c>
      <c r="S631" s="819">
        <v>0.2857142857142857</v>
      </c>
      <c r="T631" s="818">
        <v>1.5</v>
      </c>
      <c r="U631" s="820">
        <v>0.33333333333333331</v>
      </c>
    </row>
    <row r="632" spans="1:21" ht="14.45" customHeight="1" x14ac:dyDescent="0.2">
      <c r="A632" s="813">
        <v>26</v>
      </c>
      <c r="B632" s="814" t="s">
        <v>1600</v>
      </c>
      <c r="C632" s="814" t="s">
        <v>1606</v>
      </c>
      <c r="D632" s="815" t="s">
        <v>2851</v>
      </c>
      <c r="E632" s="816" t="s">
        <v>1614</v>
      </c>
      <c r="F632" s="814" t="s">
        <v>1601</v>
      </c>
      <c r="G632" s="814" t="s">
        <v>2034</v>
      </c>
      <c r="H632" s="814" t="s">
        <v>599</v>
      </c>
      <c r="I632" s="814" t="s">
        <v>2035</v>
      </c>
      <c r="J632" s="814" t="s">
        <v>1031</v>
      </c>
      <c r="K632" s="814" t="s">
        <v>676</v>
      </c>
      <c r="L632" s="817">
        <v>34.47</v>
      </c>
      <c r="M632" s="817">
        <v>68.94</v>
      </c>
      <c r="N632" s="814">
        <v>2</v>
      </c>
      <c r="O632" s="818">
        <v>1</v>
      </c>
      <c r="P632" s="817"/>
      <c r="Q632" s="819">
        <v>0</v>
      </c>
      <c r="R632" s="814"/>
      <c r="S632" s="819">
        <v>0</v>
      </c>
      <c r="T632" s="818"/>
      <c r="U632" s="820">
        <v>0</v>
      </c>
    </row>
    <row r="633" spans="1:21" ht="14.45" customHeight="1" x14ac:dyDescent="0.2">
      <c r="A633" s="813">
        <v>26</v>
      </c>
      <c r="B633" s="814" t="s">
        <v>1600</v>
      </c>
      <c r="C633" s="814" t="s">
        <v>1606</v>
      </c>
      <c r="D633" s="815" t="s">
        <v>2851</v>
      </c>
      <c r="E633" s="816" t="s">
        <v>1614</v>
      </c>
      <c r="F633" s="814" t="s">
        <v>1601</v>
      </c>
      <c r="G633" s="814" t="s">
        <v>2034</v>
      </c>
      <c r="H633" s="814" t="s">
        <v>599</v>
      </c>
      <c r="I633" s="814" t="s">
        <v>2146</v>
      </c>
      <c r="J633" s="814" t="s">
        <v>1035</v>
      </c>
      <c r="K633" s="814" t="s">
        <v>2130</v>
      </c>
      <c r="L633" s="817">
        <v>68.930000000000007</v>
      </c>
      <c r="M633" s="817">
        <v>137.86000000000001</v>
      </c>
      <c r="N633" s="814">
        <v>2</v>
      </c>
      <c r="O633" s="818">
        <v>1.5</v>
      </c>
      <c r="P633" s="817"/>
      <c r="Q633" s="819">
        <v>0</v>
      </c>
      <c r="R633" s="814"/>
      <c r="S633" s="819">
        <v>0</v>
      </c>
      <c r="T633" s="818"/>
      <c r="U633" s="820">
        <v>0</v>
      </c>
    </row>
    <row r="634" spans="1:21" ht="14.45" customHeight="1" x14ac:dyDescent="0.2">
      <c r="A634" s="813">
        <v>26</v>
      </c>
      <c r="B634" s="814" t="s">
        <v>1600</v>
      </c>
      <c r="C634" s="814" t="s">
        <v>1606</v>
      </c>
      <c r="D634" s="815" t="s">
        <v>2851</v>
      </c>
      <c r="E634" s="816" t="s">
        <v>1614</v>
      </c>
      <c r="F634" s="814" t="s">
        <v>1601</v>
      </c>
      <c r="G634" s="814" t="s">
        <v>2655</v>
      </c>
      <c r="H634" s="814" t="s">
        <v>599</v>
      </c>
      <c r="I634" s="814" t="s">
        <v>1406</v>
      </c>
      <c r="J634" s="814" t="s">
        <v>1407</v>
      </c>
      <c r="K634" s="814" t="s">
        <v>1408</v>
      </c>
      <c r="L634" s="817">
        <v>181.94</v>
      </c>
      <c r="M634" s="817">
        <v>181.94</v>
      </c>
      <c r="N634" s="814">
        <v>1</v>
      </c>
      <c r="O634" s="818">
        <v>0.5</v>
      </c>
      <c r="P634" s="817"/>
      <c r="Q634" s="819">
        <v>0</v>
      </c>
      <c r="R634" s="814"/>
      <c r="S634" s="819">
        <v>0</v>
      </c>
      <c r="T634" s="818"/>
      <c r="U634" s="820">
        <v>0</v>
      </c>
    </row>
    <row r="635" spans="1:21" ht="14.45" customHeight="1" x14ac:dyDescent="0.2">
      <c r="A635" s="813">
        <v>26</v>
      </c>
      <c r="B635" s="814" t="s">
        <v>1600</v>
      </c>
      <c r="C635" s="814" t="s">
        <v>1606</v>
      </c>
      <c r="D635" s="815" t="s">
        <v>2851</v>
      </c>
      <c r="E635" s="816" t="s">
        <v>1614</v>
      </c>
      <c r="F635" s="814" t="s">
        <v>1601</v>
      </c>
      <c r="G635" s="814" t="s">
        <v>2253</v>
      </c>
      <c r="H635" s="814" t="s">
        <v>329</v>
      </c>
      <c r="I635" s="814" t="s">
        <v>2405</v>
      </c>
      <c r="J635" s="814" t="s">
        <v>2255</v>
      </c>
      <c r="K635" s="814" t="s">
        <v>2406</v>
      </c>
      <c r="L635" s="817">
        <v>72.88</v>
      </c>
      <c r="M635" s="817">
        <v>72.88</v>
      </c>
      <c r="N635" s="814">
        <v>1</v>
      </c>
      <c r="O635" s="818">
        <v>0.5</v>
      </c>
      <c r="P635" s="817">
        <v>72.88</v>
      </c>
      <c r="Q635" s="819">
        <v>1</v>
      </c>
      <c r="R635" s="814">
        <v>1</v>
      </c>
      <c r="S635" s="819">
        <v>1</v>
      </c>
      <c r="T635" s="818">
        <v>0.5</v>
      </c>
      <c r="U635" s="820">
        <v>1</v>
      </c>
    </row>
    <row r="636" spans="1:21" ht="14.45" customHeight="1" x14ac:dyDescent="0.2">
      <c r="A636" s="813">
        <v>26</v>
      </c>
      <c r="B636" s="814" t="s">
        <v>1600</v>
      </c>
      <c r="C636" s="814" t="s">
        <v>1606</v>
      </c>
      <c r="D636" s="815" t="s">
        <v>2851</v>
      </c>
      <c r="E636" s="816" t="s">
        <v>1614</v>
      </c>
      <c r="F636" s="814" t="s">
        <v>1601</v>
      </c>
      <c r="G636" s="814" t="s">
        <v>2253</v>
      </c>
      <c r="H636" s="814" t="s">
        <v>329</v>
      </c>
      <c r="I636" s="814" t="s">
        <v>2254</v>
      </c>
      <c r="J636" s="814" t="s">
        <v>2255</v>
      </c>
      <c r="K636" s="814" t="s">
        <v>2256</v>
      </c>
      <c r="L636" s="817">
        <v>145.72999999999999</v>
      </c>
      <c r="M636" s="817">
        <v>291.45999999999998</v>
      </c>
      <c r="N636" s="814">
        <v>2</v>
      </c>
      <c r="O636" s="818">
        <v>1</v>
      </c>
      <c r="P636" s="817">
        <v>145.72999999999999</v>
      </c>
      <c r="Q636" s="819">
        <v>0.5</v>
      </c>
      <c r="R636" s="814">
        <v>1</v>
      </c>
      <c r="S636" s="819">
        <v>0.5</v>
      </c>
      <c r="T636" s="818">
        <v>0.5</v>
      </c>
      <c r="U636" s="820">
        <v>0.5</v>
      </c>
    </row>
    <row r="637" spans="1:21" ht="14.45" customHeight="1" x14ac:dyDescent="0.2">
      <c r="A637" s="813">
        <v>26</v>
      </c>
      <c r="B637" s="814" t="s">
        <v>1600</v>
      </c>
      <c r="C637" s="814" t="s">
        <v>1606</v>
      </c>
      <c r="D637" s="815" t="s">
        <v>2851</v>
      </c>
      <c r="E637" s="816" t="s">
        <v>1614</v>
      </c>
      <c r="F637" s="814" t="s">
        <v>1601</v>
      </c>
      <c r="G637" s="814" t="s">
        <v>1802</v>
      </c>
      <c r="H637" s="814" t="s">
        <v>329</v>
      </c>
      <c r="I637" s="814" t="s">
        <v>1803</v>
      </c>
      <c r="J637" s="814" t="s">
        <v>1804</v>
      </c>
      <c r="K637" s="814" t="s">
        <v>1805</v>
      </c>
      <c r="L637" s="817">
        <v>218.41</v>
      </c>
      <c r="M637" s="817">
        <v>218.41</v>
      </c>
      <c r="N637" s="814">
        <v>1</v>
      </c>
      <c r="O637" s="818">
        <v>1</v>
      </c>
      <c r="P637" s="817">
        <v>218.41</v>
      </c>
      <c r="Q637" s="819">
        <v>1</v>
      </c>
      <c r="R637" s="814">
        <v>1</v>
      </c>
      <c r="S637" s="819">
        <v>1</v>
      </c>
      <c r="T637" s="818">
        <v>1</v>
      </c>
      <c r="U637" s="820">
        <v>1</v>
      </c>
    </row>
    <row r="638" spans="1:21" ht="14.45" customHeight="1" x14ac:dyDescent="0.2">
      <c r="A638" s="813">
        <v>26</v>
      </c>
      <c r="B638" s="814" t="s">
        <v>1600</v>
      </c>
      <c r="C638" s="814" t="s">
        <v>1606</v>
      </c>
      <c r="D638" s="815" t="s">
        <v>2851</v>
      </c>
      <c r="E638" s="816" t="s">
        <v>1614</v>
      </c>
      <c r="F638" s="814" t="s">
        <v>1601</v>
      </c>
      <c r="G638" s="814" t="s">
        <v>2656</v>
      </c>
      <c r="H638" s="814" t="s">
        <v>599</v>
      </c>
      <c r="I638" s="814" t="s">
        <v>2657</v>
      </c>
      <c r="J638" s="814" t="s">
        <v>1053</v>
      </c>
      <c r="K638" s="814" t="s">
        <v>1054</v>
      </c>
      <c r="L638" s="817">
        <v>160.1</v>
      </c>
      <c r="M638" s="817">
        <v>160.1</v>
      </c>
      <c r="N638" s="814">
        <v>1</v>
      </c>
      <c r="O638" s="818">
        <v>1</v>
      </c>
      <c r="P638" s="817">
        <v>160.1</v>
      </c>
      <c r="Q638" s="819">
        <v>1</v>
      </c>
      <c r="R638" s="814">
        <v>1</v>
      </c>
      <c r="S638" s="819">
        <v>1</v>
      </c>
      <c r="T638" s="818">
        <v>1</v>
      </c>
      <c r="U638" s="820">
        <v>1</v>
      </c>
    </row>
    <row r="639" spans="1:21" ht="14.45" customHeight="1" x14ac:dyDescent="0.2">
      <c r="A639" s="813">
        <v>26</v>
      </c>
      <c r="B639" s="814" t="s">
        <v>1600</v>
      </c>
      <c r="C639" s="814" t="s">
        <v>1606</v>
      </c>
      <c r="D639" s="815" t="s">
        <v>2851</v>
      </c>
      <c r="E639" s="816" t="s">
        <v>1614</v>
      </c>
      <c r="F639" s="814" t="s">
        <v>1601</v>
      </c>
      <c r="G639" s="814" t="s">
        <v>2037</v>
      </c>
      <c r="H639" s="814" t="s">
        <v>599</v>
      </c>
      <c r="I639" s="814" t="s">
        <v>1399</v>
      </c>
      <c r="J639" s="814" t="s">
        <v>1397</v>
      </c>
      <c r="K639" s="814" t="s">
        <v>1400</v>
      </c>
      <c r="L639" s="817">
        <v>11.48</v>
      </c>
      <c r="M639" s="817">
        <v>11.48</v>
      </c>
      <c r="N639" s="814">
        <v>1</v>
      </c>
      <c r="O639" s="818">
        <v>0.5</v>
      </c>
      <c r="P639" s="817"/>
      <c r="Q639" s="819">
        <v>0</v>
      </c>
      <c r="R639" s="814"/>
      <c r="S639" s="819">
        <v>0</v>
      </c>
      <c r="T639" s="818"/>
      <c r="U639" s="820">
        <v>0</v>
      </c>
    </row>
    <row r="640" spans="1:21" ht="14.45" customHeight="1" x14ac:dyDescent="0.2">
      <c r="A640" s="813">
        <v>26</v>
      </c>
      <c r="B640" s="814" t="s">
        <v>1600</v>
      </c>
      <c r="C640" s="814" t="s">
        <v>1606</v>
      </c>
      <c r="D640" s="815" t="s">
        <v>2851</v>
      </c>
      <c r="E640" s="816" t="s">
        <v>1614</v>
      </c>
      <c r="F640" s="814" t="s">
        <v>1601</v>
      </c>
      <c r="G640" s="814" t="s">
        <v>2257</v>
      </c>
      <c r="H640" s="814" t="s">
        <v>329</v>
      </c>
      <c r="I640" s="814" t="s">
        <v>2658</v>
      </c>
      <c r="J640" s="814" t="s">
        <v>1089</v>
      </c>
      <c r="K640" s="814" t="s">
        <v>1550</v>
      </c>
      <c r="L640" s="817">
        <v>105.44</v>
      </c>
      <c r="M640" s="817">
        <v>105.44</v>
      </c>
      <c r="N640" s="814">
        <v>1</v>
      </c>
      <c r="O640" s="818">
        <v>1</v>
      </c>
      <c r="P640" s="817"/>
      <c r="Q640" s="819">
        <v>0</v>
      </c>
      <c r="R640" s="814"/>
      <c r="S640" s="819">
        <v>0</v>
      </c>
      <c r="T640" s="818"/>
      <c r="U640" s="820">
        <v>0</v>
      </c>
    </row>
    <row r="641" spans="1:21" ht="14.45" customHeight="1" x14ac:dyDescent="0.2">
      <c r="A641" s="813">
        <v>26</v>
      </c>
      <c r="B641" s="814" t="s">
        <v>1600</v>
      </c>
      <c r="C641" s="814" t="s">
        <v>1606</v>
      </c>
      <c r="D641" s="815" t="s">
        <v>2851</v>
      </c>
      <c r="E641" s="816" t="s">
        <v>1614</v>
      </c>
      <c r="F641" s="814" t="s">
        <v>1601</v>
      </c>
      <c r="G641" s="814" t="s">
        <v>1813</v>
      </c>
      <c r="H641" s="814" t="s">
        <v>329</v>
      </c>
      <c r="I641" s="814" t="s">
        <v>1814</v>
      </c>
      <c r="J641" s="814" t="s">
        <v>1150</v>
      </c>
      <c r="K641" s="814" t="s">
        <v>1815</v>
      </c>
      <c r="L641" s="817">
        <v>515</v>
      </c>
      <c r="M641" s="817">
        <v>1030</v>
      </c>
      <c r="N641" s="814">
        <v>2</v>
      </c>
      <c r="O641" s="818">
        <v>1.5</v>
      </c>
      <c r="P641" s="817"/>
      <c r="Q641" s="819">
        <v>0</v>
      </c>
      <c r="R641" s="814"/>
      <c r="S641" s="819">
        <v>0</v>
      </c>
      <c r="T641" s="818"/>
      <c r="U641" s="820">
        <v>0</v>
      </c>
    </row>
    <row r="642" spans="1:21" ht="14.45" customHeight="1" x14ac:dyDescent="0.2">
      <c r="A642" s="813">
        <v>26</v>
      </c>
      <c r="B642" s="814" t="s">
        <v>1600</v>
      </c>
      <c r="C642" s="814" t="s">
        <v>1606</v>
      </c>
      <c r="D642" s="815" t="s">
        <v>2851</v>
      </c>
      <c r="E642" s="816" t="s">
        <v>1614</v>
      </c>
      <c r="F642" s="814" t="s">
        <v>1601</v>
      </c>
      <c r="G642" s="814" t="s">
        <v>2659</v>
      </c>
      <c r="H642" s="814" t="s">
        <v>329</v>
      </c>
      <c r="I642" s="814" t="s">
        <v>2660</v>
      </c>
      <c r="J642" s="814" t="s">
        <v>1066</v>
      </c>
      <c r="K642" s="814" t="s">
        <v>2661</v>
      </c>
      <c r="L642" s="817">
        <v>128.69999999999999</v>
      </c>
      <c r="M642" s="817">
        <v>128.69999999999999</v>
      </c>
      <c r="N642" s="814">
        <v>1</v>
      </c>
      <c r="O642" s="818">
        <v>1</v>
      </c>
      <c r="P642" s="817"/>
      <c r="Q642" s="819">
        <v>0</v>
      </c>
      <c r="R642" s="814"/>
      <c r="S642" s="819">
        <v>0</v>
      </c>
      <c r="T642" s="818"/>
      <c r="U642" s="820">
        <v>0</v>
      </c>
    </row>
    <row r="643" spans="1:21" ht="14.45" customHeight="1" x14ac:dyDescent="0.2">
      <c r="A643" s="813">
        <v>26</v>
      </c>
      <c r="B643" s="814" t="s">
        <v>1600</v>
      </c>
      <c r="C643" s="814" t="s">
        <v>1606</v>
      </c>
      <c r="D643" s="815" t="s">
        <v>2851</v>
      </c>
      <c r="E643" s="816" t="s">
        <v>1614</v>
      </c>
      <c r="F643" s="814" t="s">
        <v>1601</v>
      </c>
      <c r="G643" s="814" t="s">
        <v>1816</v>
      </c>
      <c r="H643" s="814" t="s">
        <v>599</v>
      </c>
      <c r="I643" s="814" t="s">
        <v>1500</v>
      </c>
      <c r="J643" s="814" t="s">
        <v>997</v>
      </c>
      <c r="K643" s="814" t="s">
        <v>1000</v>
      </c>
      <c r="L643" s="817">
        <v>0</v>
      </c>
      <c r="M643" s="817">
        <v>0</v>
      </c>
      <c r="N643" s="814">
        <v>10</v>
      </c>
      <c r="O643" s="818">
        <v>6</v>
      </c>
      <c r="P643" s="817">
        <v>0</v>
      </c>
      <c r="Q643" s="819"/>
      <c r="R643" s="814">
        <v>5</v>
      </c>
      <c r="S643" s="819">
        <v>0.5</v>
      </c>
      <c r="T643" s="818">
        <v>3.5</v>
      </c>
      <c r="U643" s="820">
        <v>0.58333333333333337</v>
      </c>
    </row>
    <row r="644" spans="1:21" ht="14.45" customHeight="1" x14ac:dyDescent="0.2">
      <c r="A644" s="813">
        <v>26</v>
      </c>
      <c r="B644" s="814" t="s">
        <v>1600</v>
      </c>
      <c r="C644" s="814" t="s">
        <v>1606</v>
      </c>
      <c r="D644" s="815" t="s">
        <v>2851</v>
      </c>
      <c r="E644" s="816" t="s">
        <v>1614</v>
      </c>
      <c r="F644" s="814" t="s">
        <v>1601</v>
      </c>
      <c r="G644" s="814" t="s">
        <v>2043</v>
      </c>
      <c r="H644" s="814" t="s">
        <v>329</v>
      </c>
      <c r="I644" s="814" t="s">
        <v>2662</v>
      </c>
      <c r="J644" s="814" t="s">
        <v>1192</v>
      </c>
      <c r="K644" s="814" t="s">
        <v>2663</v>
      </c>
      <c r="L644" s="817">
        <v>33.44</v>
      </c>
      <c r="M644" s="817">
        <v>100.32</v>
      </c>
      <c r="N644" s="814">
        <v>3</v>
      </c>
      <c r="O644" s="818">
        <v>2</v>
      </c>
      <c r="P644" s="817">
        <v>66.88</v>
      </c>
      <c r="Q644" s="819">
        <v>0.66666666666666663</v>
      </c>
      <c r="R644" s="814">
        <v>2</v>
      </c>
      <c r="S644" s="819">
        <v>0.66666666666666663</v>
      </c>
      <c r="T644" s="818">
        <v>1</v>
      </c>
      <c r="U644" s="820">
        <v>0.5</v>
      </c>
    </row>
    <row r="645" spans="1:21" ht="14.45" customHeight="1" x14ac:dyDescent="0.2">
      <c r="A645" s="813">
        <v>26</v>
      </c>
      <c r="B645" s="814" t="s">
        <v>1600</v>
      </c>
      <c r="C645" s="814" t="s">
        <v>1606</v>
      </c>
      <c r="D645" s="815" t="s">
        <v>2851</v>
      </c>
      <c r="E645" s="816" t="s">
        <v>1614</v>
      </c>
      <c r="F645" s="814" t="s">
        <v>1601</v>
      </c>
      <c r="G645" s="814" t="s">
        <v>2043</v>
      </c>
      <c r="H645" s="814" t="s">
        <v>329</v>
      </c>
      <c r="I645" s="814" t="s">
        <v>2664</v>
      </c>
      <c r="J645" s="814" t="s">
        <v>671</v>
      </c>
      <c r="K645" s="814" t="s">
        <v>672</v>
      </c>
      <c r="L645" s="817">
        <v>59.56</v>
      </c>
      <c r="M645" s="817">
        <v>59.56</v>
      </c>
      <c r="N645" s="814">
        <v>1</v>
      </c>
      <c r="O645" s="818">
        <v>1</v>
      </c>
      <c r="P645" s="817">
        <v>59.56</v>
      </c>
      <c r="Q645" s="819">
        <v>1</v>
      </c>
      <c r="R645" s="814">
        <v>1</v>
      </c>
      <c r="S645" s="819">
        <v>1</v>
      </c>
      <c r="T645" s="818">
        <v>1</v>
      </c>
      <c r="U645" s="820">
        <v>1</v>
      </c>
    </row>
    <row r="646" spans="1:21" ht="14.45" customHeight="1" x14ac:dyDescent="0.2">
      <c r="A646" s="813">
        <v>26</v>
      </c>
      <c r="B646" s="814" t="s">
        <v>1600</v>
      </c>
      <c r="C646" s="814" t="s">
        <v>1606</v>
      </c>
      <c r="D646" s="815" t="s">
        <v>2851</v>
      </c>
      <c r="E646" s="816" t="s">
        <v>1614</v>
      </c>
      <c r="F646" s="814" t="s">
        <v>1601</v>
      </c>
      <c r="G646" s="814" t="s">
        <v>2665</v>
      </c>
      <c r="H646" s="814" t="s">
        <v>329</v>
      </c>
      <c r="I646" s="814" t="s">
        <v>2666</v>
      </c>
      <c r="J646" s="814" t="s">
        <v>2667</v>
      </c>
      <c r="K646" s="814" t="s">
        <v>2668</v>
      </c>
      <c r="L646" s="817">
        <v>150.13999999999999</v>
      </c>
      <c r="M646" s="817">
        <v>150.13999999999999</v>
      </c>
      <c r="N646" s="814">
        <v>1</v>
      </c>
      <c r="O646" s="818">
        <v>0.5</v>
      </c>
      <c r="P646" s="817">
        <v>150.13999999999999</v>
      </c>
      <c r="Q646" s="819">
        <v>1</v>
      </c>
      <c r="R646" s="814">
        <v>1</v>
      </c>
      <c r="S646" s="819">
        <v>1</v>
      </c>
      <c r="T646" s="818">
        <v>0.5</v>
      </c>
      <c r="U646" s="820">
        <v>1</v>
      </c>
    </row>
    <row r="647" spans="1:21" ht="14.45" customHeight="1" x14ac:dyDescent="0.2">
      <c r="A647" s="813">
        <v>26</v>
      </c>
      <c r="B647" s="814" t="s">
        <v>1600</v>
      </c>
      <c r="C647" s="814" t="s">
        <v>1606</v>
      </c>
      <c r="D647" s="815" t="s">
        <v>2851</v>
      </c>
      <c r="E647" s="816" t="s">
        <v>1614</v>
      </c>
      <c r="F647" s="814" t="s">
        <v>1601</v>
      </c>
      <c r="G647" s="814" t="s">
        <v>2669</v>
      </c>
      <c r="H647" s="814" t="s">
        <v>329</v>
      </c>
      <c r="I647" s="814" t="s">
        <v>2670</v>
      </c>
      <c r="J647" s="814" t="s">
        <v>2671</v>
      </c>
      <c r="K647" s="814" t="s">
        <v>2672</v>
      </c>
      <c r="L647" s="817">
        <v>0</v>
      </c>
      <c r="M647" s="817">
        <v>0</v>
      </c>
      <c r="N647" s="814">
        <v>2</v>
      </c>
      <c r="O647" s="818">
        <v>1</v>
      </c>
      <c r="P647" s="817"/>
      <c r="Q647" s="819"/>
      <c r="R647" s="814"/>
      <c r="S647" s="819">
        <v>0</v>
      </c>
      <c r="T647" s="818"/>
      <c r="U647" s="820">
        <v>0</v>
      </c>
    </row>
    <row r="648" spans="1:21" ht="14.45" customHeight="1" x14ac:dyDescent="0.2">
      <c r="A648" s="813">
        <v>26</v>
      </c>
      <c r="B648" s="814" t="s">
        <v>1600</v>
      </c>
      <c r="C648" s="814" t="s">
        <v>1606</v>
      </c>
      <c r="D648" s="815" t="s">
        <v>2851</v>
      </c>
      <c r="E648" s="816" t="s">
        <v>1614</v>
      </c>
      <c r="F648" s="814" t="s">
        <v>1601</v>
      </c>
      <c r="G648" s="814" t="s">
        <v>2673</v>
      </c>
      <c r="H648" s="814" t="s">
        <v>329</v>
      </c>
      <c r="I648" s="814" t="s">
        <v>2674</v>
      </c>
      <c r="J648" s="814" t="s">
        <v>2675</v>
      </c>
      <c r="K648" s="814" t="s">
        <v>2676</v>
      </c>
      <c r="L648" s="817">
        <v>43.94</v>
      </c>
      <c r="M648" s="817">
        <v>87.88</v>
      </c>
      <c r="N648" s="814">
        <v>2</v>
      </c>
      <c r="O648" s="818">
        <v>1.5</v>
      </c>
      <c r="P648" s="817">
        <v>43.94</v>
      </c>
      <c r="Q648" s="819">
        <v>0.5</v>
      </c>
      <c r="R648" s="814">
        <v>1</v>
      </c>
      <c r="S648" s="819">
        <v>0.5</v>
      </c>
      <c r="T648" s="818">
        <v>1</v>
      </c>
      <c r="U648" s="820">
        <v>0.66666666666666663</v>
      </c>
    </row>
    <row r="649" spans="1:21" ht="14.45" customHeight="1" x14ac:dyDescent="0.2">
      <c r="A649" s="813">
        <v>26</v>
      </c>
      <c r="B649" s="814" t="s">
        <v>1600</v>
      </c>
      <c r="C649" s="814" t="s">
        <v>1606</v>
      </c>
      <c r="D649" s="815" t="s">
        <v>2851</v>
      </c>
      <c r="E649" s="816" t="s">
        <v>1614</v>
      </c>
      <c r="F649" s="814" t="s">
        <v>1601</v>
      </c>
      <c r="G649" s="814" t="s">
        <v>2064</v>
      </c>
      <c r="H649" s="814" t="s">
        <v>599</v>
      </c>
      <c r="I649" s="814" t="s">
        <v>1317</v>
      </c>
      <c r="J649" s="814" t="s">
        <v>1318</v>
      </c>
      <c r="K649" s="814" t="s">
        <v>1319</v>
      </c>
      <c r="L649" s="817">
        <v>184.74</v>
      </c>
      <c r="M649" s="817">
        <v>184.74</v>
      </c>
      <c r="N649" s="814">
        <v>1</v>
      </c>
      <c r="O649" s="818">
        <v>0.5</v>
      </c>
      <c r="P649" s="817">
        <v>184.74</v>
      </c>
      <c r="Q649" s="819">
        <v>1</v>
      </c>
      <c r="R649" s="814">
        <v>1</v>
      </c>
      <c r="S649" s="819">
        <v>1</v>
      </c>
      <c r="T649" s="818">
        <v>0.5</v>
      </c>
      <c r="U649" s="820">
        <v>1</v>
      </c>
    </row>
    <row r="650" spans="1:21" ht="14.45" customHeight="1" x14ac:dyDescent="0.2">
      <c r="A650" s="813">
        <v>26</v>
      </c>
      <c r="B650" s="814" t="s">
        <v>1600</v>
      </c>
      <c r="C650" s="814" t="s">
        <v>1606</v>
      </c>
      <c r="D650" s="815" t="s">
        <v>2851</v>
      </c>
      <c r="E650" s="816" t="s">
        <v>1614</v>
      </c>
      <c r="F650" s="814" t="s">
        <v>1601</v>
      </c>
      <c r="G650" s="814" t="s">
        <v>1840</v>
      </c>
      <c r="H650" s="814" t="s">
        <v>599</v>
      </c>
      <c r="I650" s="814" t="s">
        <v>1554</v>
      </c>
      <c r="J650" s="814" t="s">
        <v>1166</v>
      </c>
      <c r="K650" s="814" t="s">
        <v>1555</v>
      </c>
      <c r="L650" s="817">
        <v>0</v>
      </c>
      <c r="M650" s="817">
        <v>0</v>
      </c>
      <c r="N650" s="814">
        <v>1</v>
      </c>
      <c r="O650" s="818">
        <v>1</v>
      </c>
      <c r="P650" s="817">
        <v>0</v>
      </c>
      <c r="Q650" s="819"/>
      <c r="R650" s="814">
        <v>1</v>
      </c>
      <c r="S650" s="819">
        <v>1</v>
      </c>
      <c r="T650" s="818">
        <v>1</v>
      </c>
      <c r="U650" s="820">
        <v>1</v>
      </c>
    </row>
    <row r="651" spans="1:21" ht="14.45" customHeight="1" x14ac:dyDescent="0.2">
      <c r="A651" s="813">
        <v>26</v>
      </c>
      <c r="B651" s="814" t="s">
        <v>1600</v>
      </c>
      <c r="C651" s="814" t="s">
        <v>1606</v>
      </c>
      <c r="D651" s="815" t="s">
        <v>2851</v>
      </c>
      <c r="E651" s="816" t="s">
        <v>1614</v>
      </c>
      <c r="F651" s="814" t="s">
        <v>1601</v>
      </c>
      <c r="G651" s="814" t="s">
        <v>1846</v>
      </c>
      <c r="H651" s="814" t="s">
        <v>329</v>
      </c>
      <c r="I651" s="814" t="s">
        <v>2174</v>
      </c>
      <c r="J651" s="814" t="s">
        <v>1159</v>
      </c>
      <c r="K651" s="814" t="s">
        <v>1161</v>
      </c>
      <c r="L651" s="817">
        <v>50.32</v>
      </c>
      <c r="M651" s="817">
        <v>100.64</v>
      </c>
      <c r="N651" s="814">
        <v>2</v>
      </c>
      <c r="O651" s="818">
        <v>1.5</v>
      </c>
      <c r="P651" s="817">
        <v>100.64</v>
      </c>
      <c r="Q651" s="819">
        <v>1</v>
      </c>
      <c r="R651" s="814">
        <v>2</v>
      </c>
      <c r="S651" s="819">
        <v>1</v>
      </c>
      <c r="T651" s="818">
        <v>1.5</v>
      </c>
      <c r="U651" s="820">
        <v>1</v>
      </c>
    </row>
    <row r="652" spans="1:21" ht="14.45" customHeight="1" x14ac:dyDescent="0.2">
      <c r="A652" s="813">
        <v>26</v>
      </c>
      <c r="B652" s="814" t="s">
        <v>1600</v>
      </c>
      <c r="C652" s="814" t="s">
        <v>1606</v>
      </c>
      <c r="D652" s="815" t="s">
        <v>2851</v>
      </c>
      <c r="E652" s="816" t="s">
        <v>1614</v>
      </c>
      <c r="F652" s="814" t="s">
        <v>1601</v>
      </c>
      <c r="G652" s="814" t="s">
        <v>1846</v>
      </c>
      <c r="H652" s="814" t="s">
        <v>329</v>
      </c>
      <c r="I652" s="814" t="s">
        <v>1854</v>
      </c>
      <c r="J652" s="814" t="s">
        <v>1855</v>
      </c>
      <c r="K652" s="814"/>
      <c r="L652" s="817">
        <v>50.32</v>
      </c>
      <c r="M652" s="817">
        <v>201.28</v>
      </c>
      <c r="N652" s="814">
        <v>4</v>
      </c>
      <c r="O652" s="818">
        <v>3</v>
      </c>
      <c r="P652" s="817">
        <v>50.32</v>
      </c>
      <c r="Q652" s="819">
        <v>0.25</v>
      </c>
      <c r="R652" s="814">
        <v>1</v>
      </c>
      <c r="S652" s="819">
        <v>0.25</v>
      </c>
      <c r="T652" s="818">
        <v>1</v>
      </c>
      <c r="U652" s="820">
        <v>0.33333333333333331</v>
      </c>
    </row>
    <row r="653" spans="1:21" ht="14.45" customHeight="1" x14ac:dyDescent="0.2">
      <c r="A653" s="813">
        <v>26</v>
      </c>
      <c r="B653" s="814" t="s">
        <v>1600</v>
      </c>
      <c r="C653" s="814" t="s">
        <v>1606</v>
      </c>
      <c r="D653" s="815" t="s">
        <v>2851</v>
      </c>
      <c r="E653" s="816" t="s">
        <v>1614</v>
      </c>
      <c r="F653" s="814" t="s">
        <v>1601</v>
      </c>
      <c r="G653" s="814" t="s">
        <v>1846</v>
      </c>
      <c r="H653" s="814" t="s">
        <v>329</v>
      </c>
      <c r="I653" s="814" t="s">
        <v>1854</v>
      </c>
      <c r="J653" s="814" t="s">
        <v>1159</v>
      </c>
      <c r="K653" s="814" t="s">
        <v>1856</v>
      </c>
      <c r="L653" s="817">
        <v>50.32</v>
      </c>
      <c r="M653" s="817">
        <v>553.52</v>
      </c>
      <c r="N653" s="814">
        <v>11</v>
      </c>
      <c r="O653" s="818">
        <v>6.5</v>
      </c>
      <c r="P653" s="817">
        <v>251.6</v>
      </c>
      <c r="Q653" s="819">
        <v>0.45454545454545453</v>
      </c>
      <c r="R653" s="814">
        <v>5</v>
      </c>
      <c r="S653" s="819">
        <v>0.45454545454545453</v>
      </c>
      <c r="T653" s="818">
        <v>2</v>
      </c>
      <c r="U653" s="820">
        <v>0.30769230769230771</v>
      </c>
    </row>
    <row r="654" spans="1:21" ht="14.45" customHeight="1" x14ac:dyDescent="0.2">
      <c r="A654" s="813">
        <v>26</v>
      </c>
      <c r="B654" s="814" t="s">
        <v>1600</v>
      </c>
      <c r="C654" s="814" t="s">
        <v>1606</v>
      </c>
      <c r="D654" s="815" t="s">
        <v>2851</v>
      </c>
      <c r="E654" s="816" t="s">
        <v>1614</v>
      </c>
      <c r="F654" s="814" t="s">
        <v>1601</v>
      </c>
      <c r="G654" s="814" t="s">
        <v>2066</v>
      </c>
      <c r="H654" s="814" t="s">
        <v>599</v>
      </c>
      <c r="I654" s="814" t="s">
        <v>2067</v>
      </c>
      <c r="J654" s="814" t="s">
        <v>1182</v>
      </c>
      <c r="K654" s="814" t="s">
        <v>2068</v>
      </c>
      <c r="L654" s="817">
        <v>154.36000000000001</v>
      </c>
      <c r="M654" s="817">
        <v>154.36000000000001</v>
      </c>
      <c r="N654" s="814">
        <v>1</v>
      </c>
      <c r="O654" s="818">
        <v>1</v>
      </c>
      <c r="P654" s="817"/>
      <c r="Q654" s="819">
        <v>0</v>
      </c>
      <c r="R654" s="814"/>
      <c r="S654" s="819">
        <v>0</v>
      </c>
      <c r="T654" s="818"/>
      <c r="U654" s="820">
        <v>0</v>
      </c>
    </row>
    <row r="655" spans="1:21" ht="14.45" customHeight="1" x14ac:dyDescent="0.2">
      <c r="A655" s="813">
        <v>26</v>
      </c>
      <c r="B655" s="814" t="s">
        <v>1600</v>
      </c>
      <c r="C655" s="814" t="s">
        <v>1606</v>
      </c>
      <c r="D655" s="815" t="s">
        <v>2851</v>
      </c>
      <c r="E655" s="816" t="s">
        <v>1614</v>
      </c>
      <c r="F655" s="814" t="s">
        <v>1601</v>
      </c>
      <c r="G655" s="814" t="s">
        <v>2458</v>
      </c>
      <c r="H655" s="814" t="s">
        <v>599</v>
      </c>
      <c r="I655" s="814" t="s">
        <v>1449</v>
      </c>
      <c r="J655" s="814" t="s">
        <v>1445</v>
      </c>
      <c r="K655" s="814" t="s">
        <v>1450</v>
      </c>
      <c r="L655" s="817">
        <v>49.08</v>
      </c>
      <c r="M655" s="817">
        <v>49.08</v>
      </c>
      <c r="N655" s="814">
        <v>1</v>
      </c>
      <c r="O655" s="818">
        <v>0.5</v>
      </c>
      <c r="P655" s="817"/>
      <c r="Q655" s="819">
        <v>0</v>
      </c>
      <c r="R655" s="814"/>
      <c r="S655" s="819">
        <v>0</v>
      </c>
      <c r="T655" s="818"/>
      <c r="U655" s="820">
        <v>0</v>
      </c>
    </row>
    <row r="656" spans="1:21" ht="14.45" customHeight="1" x14ac:dyDescent="0.2">
      <c r="A656" s="813">
        <v>26</v>
      </c>
      <c r="B656" s="814" t="s">
        <v>1600</v>
      </c>
      <c r="C656" s="814" t="s">
        <v>1606</v>
      </c>
      <c r="D656" s="815" t="s">
        <v>2851</v>
      </c>
      <c r="E656" s="816" t="s">
        <v>1614</v>
      </c>
      <c r="F656" s="814" t="s">
        <v>1601</v>
      </c>
      <c r="G656" s="814" t="s">
        <v>2677</v>
      </c>
      <c r="H656" s="814" t="s">
        <v>329</v>
      </c>
      <c r="I656" s="814" t="s">
        <v>2678</v>
      </c>
      <c r="J656" s="814" t="s">
        <v>2679</v>
      </c>
      <c r="K656" s="814" t="s">
        <v>2680</v>
      </c>
      <c r="L656" s="817">
        <v>510.12</v>
      </c>
      <c r="M656" s="817">
        <v>510.12</v>
      </c>
      <c r="N656" s="814">
        <v>1</v>
      </c>
      <c r="O656" s="818">
        <v>1</v>
      </c>
      <c r="P656" s="817">
        <v>510.12</v>
      </c>
      <c r="Q656" s="819">
        <v>1</v>
      </c>
      <c r="R656" s="814">
        <v>1</v>
      </c>
      <c r="S656" s="819">
        <v>1</v>
      </c>
      <c r="T656" s="818">
        <v>1</v>
      </c>
      <c r="U656" s="820">
        <v>1</v>
      </c>
    </row>
    <row r="657" spans="1:21" ht="14.45" customHeight="1" x14ac:dyDescent="0.2">
      <c r="A657" s="813">
        <v>26</v>
      </c>
      <c r="B657" s="814" t="s">
        <v>1600</v>
      </c>
      <c r="C657" s="814" t="s">
        <v>1606</v>
      </c>
      <c r="D657" s="815" t="s">
        <v>2851</v>
      </c>
      <c r="E657" s="816" t="s">
        <v>1614</v>
      </c>
      <c r="F657" s="814" t="s">
        <v>1602</v>
      </c>
      <c r="G657" s="814" t="s">
        <v>1622</v>
      </c>
      <c r="H657" s="814" t="s">
        <v>329</v>
      </c>
      <c r="I657" s="814" t="s">
        <v>1797</v>
      </c>
      <c r="J657" s="814" t="s">
        <v>1855</v>
      </c>
      <c r="K657" s="814"/>
      <c r="L657" s="817">
        <v>13.68</v>
      </c>
      <c r="M657" s="817">
        <v>13.68</v>
      </c>
      <c r="N657" s="814">
        <v>1</v>
      </c>
      <c r="O657" s="818">
        <v>0.5</v>
      </c>
      <c r="P657" s="817"/>
      <c r="Q657" s="819">
        <v>0</v>
      </c>
      <c r="R657" s="814"/>
      <c r="S657" s="819">
        <v>0</v>
      </c>
      <c r="T657" s="818"/>
      <c r="U657" s="820">
        <v>0</v>
      </c>
    </row>
    <row r="658" spans="1:21" ht="14.45" customHeight="1" x14ac:dyDescent="0.2">
      <c r="A658" s="813">
        <v>26</v>
      </c>
      <c r="B658" s="814" t="s">
        <v>1600</v>
      </c>
      <c r="C658" s="814" t="s">
        <v>1606</v>
      </c>
      <c r="D658" s="815" t="s">
        <v>2851</v>
      </c>
      <c r="E658" s="816" t="s">
        <v>1614</v>
      </c>
      <c r="F658" s="814" t="s">
        <v>1603</v>
      </c>
      <c r="G658" s="814" t="s">
        <v>1622</v>
      </c>
      <c r="H658" s="814" t="s">
        <v>329</v>
      </c>
      <c r="I658" s="814" t="s">
        <v>2079</v>
      </c>
      <c r="J658" s="814" t="s">
        <v>2080</v>
      </c>
      <c r="K658" s="814" t="s">
        <v>2081</v>
      </c>
      <c r="L658" s="817">
        <v>0</v>
      </c>
      <c r="M658" s="817">
        <v>0</v>
      </c>
      <c r="N658" s="814">
        <v>1</v>
      </c>
      <c r="O658" s="818">
        <v>1</v>
      </c>
      <c r="P658" s="817"/>
      <c r="Q658" s="819"/>
      <c r="R658" s="814"/>
      <c r="S658" s="819">
        <v>0</v>
      </c>
      <c r="T658" s="818"/>
      <c r="U658" s="820">
        <v>0</v>
      </c>
    </row>
    <row r="659" spans="1:21" ht="14.45" customHeight="1" x14ac:dyDescent="0.2">
      <c r="A659" s="813">
        <v>26</v>
      </c>
      <c r="B659" s="814" t="s">
        <v>1600</v>
      </c>
      <c r="C659" s="814" t="s">
        <v>1606</v>
      </c>
      <c r="D659" s="815" t="s">
        <v>2851</v>
      </c>
      <c r="E659" s="816" t="s">
        <v>1614</v>
      </c>
      <c r="F659" s="814" t="s">
        <v>1603</v>
      </c>
      <c r="G659" s="814" t="s">
        <v>1622</v>
      </c>
      <c r="H659" s="814" t="s">
        <v>329</v>
      </c>
      <c r="I659" s="814" t="s">
        <v>1861</v>
      </c>
      <c r="J659" s="814" t="s">
        <v>1862</v>
      </c>
      <c r="K659" s="814" t="s">
        <v>1863</v>
      </c>
      <c r="L659" s="817">
        <v>0</v>
      </c>
      <c r="M659" s="817">
        <v>0</v>
      </c>
      <c r="N659" s="814">
        <v>4</v>
      </c>
      <c r="O659" s="818">
        <v>4</v>
      </c>
      <c r="P659" s="817"/>
      <c r="Q659" s="819"/>
      <c r="R659" s="814"/>
      <c r="S659" s="819">
        <v>0</v>
      </c>
      <c r="T659" s="818"/>
      <c r="U659" s="820">
        <v>0</v>
      </c>
    </row>
    <row r="660" spans="1:21" ht="14.45" customHeight="1" x14ac:dyDescent="0.2">
      <c r="A660" s="813">
        <v>26</v>
      </c>
      <c r="B660" s="814" t="s">
        <v>1600</v>
      </c>
      <c r="C660" s="814" t="s">
        <v>1606</v>
      </c>
      <c r="D660" s="815" t="s">
        <v>2851</v>
      </c>
      <c r="E660" s="816" t="s">
        <v>1614</v>
      </c>
      <c r="F660" s="814" t="s">
        <v>1603</v>
      </c>
      <c r="G660" s="814" t="s">
        <v>1622</v>
      </c>
      <c r="H660" s="814" t="s">
        <v>329</v>
      </c>
      <c r="I660" s="814" t="s">
        <v>1864</v>
      </c>
      <c r="J660" s="814" t="s">
        <v>1865</v>
      </c>
      <c r="K660" s="814" t="s">
        <v>1866</v>
      </c>
      <c r="L660" s="817">
        <v>400.2</v>
      </c>
      <c r="M660" s="817">
        <v>400.2</v>
      </c>
      <c r="N660" s="814">
        <v>1</v>
      </c>
      <c r="O660" s="818">
        <v>1</v>
      </c>
      <c r="P660" s="817"/>
      <c r="Q660" s="819">
        <v>0</v>
      </c>
      <c r="R660" s="814"/>
      <c r="S660" s="819">
        <v>0</v>
      </c>
      <c r="T660" s="818"/>
      <c r="U660" s="820">
        <v>0</v>
      </c>
    </row>
    <row r="661" spans="1:21" ht="14.45" customHeight="1" x14ac:dyDescent="0.2">
      <c r="A661" s="813">
        <v>26</v>
      </c>
      <c r="B661" s="814" t="s">
        <v>1600</v>
      </c>
      <c r="C661" s="814" t="s">
        <v>1606</v>
      </c>
      <c r="D661" s="815" t="s">
        <v>2851</v>
      </c>
      <c r="E661" s="816" t="s">
        <v>1614</v>
      </c>
      <c r="F661" s="814" t="s">
        <v>1603</v>
      </c>
      <c r="G661" s="814" t="s">
        <v>1622</v>
      </c>
      <c r="H661" s="814" t="s">
        <v>329</v>
      </c>
      <c r="I661" s="814" t="s">
        <v>1642</v>
      </c>
      <c r="J661" s="814" t="s">
        <v>1643</v>
      </c>
      <c r="K661" s="814" t="s">
        <v>1644</v>
      </c>
      <c r="L661" s="817">
        <v>700.35</v>
      </c>
      <c r="M661" s="817">
        <v>2101.0500000000002</v>
      </c>
      <c r="N661" s="814">
        <v>3</v>
      </c>
      <c r="O661" s="818">
        <v>3</v>
      </c>
      <c r="P661" s="817">
        <v>2101.0500000000002</v>
      </c>
      <c r="Q661" s="819">
        <v>1</v>
      </c>
      <c r="R661" s="814">
        <v>3</v>
      </c>
      <c r="S661" s="819">
        <v>1</v>
      </c>
      <c r="T661" s="818">
        <v>3</v>
      </c>
      <c r="U661" s="820">
        <v>1</v>
      </c>
    </row>
    <row r="662" spans="1:21" ht="14.45" customHeight="1" x14ac:dyDescent="0.2">
      <c r="A662" s="813">
        <v>26</v>
      </c>
      <c r="B662" s="814" t="s">
        <v>1600</v>
      </c>
      <c r="C662" s="814" t="s">
        <v>1606</v>
      </c>
      <c r="D662" s="815" t="s">
        <v>2851</v>
      </c>
      <c r="E662" s="816" t="s">
        <v>1614</v>
      </c>
      <c r="F662" s="814" t="s">
        <v>1603</v>
      </c>
      <c r="G662" s="814" t="s">
        <v>1622</v>
      </c>
      <c r="H662" s="814" t="s">
        <v>329</v>
      </c>
      <c r="I662" s="814" t="s">
        <v>2470</v>
      </c>
      <c r="J662" s="814" t="s">
        <v>2471</v>
      </c>
      <c r="K662" s="814" t="s">
        <v>2472</v>
      </c>
      <c r="L662" s="817">
        <v>849.85</v>
      </c>
      <c r="M662" s="817">
        <v>849.85</v>
      </c>
      <c r="N662" s="814">
        <v>1</v>
      </c>
      <c r="O662" s="818">
        <v>1</v>
      </c>
      <c r="P662" s="817">
        <v>849.85</v>
      </c>
      <c r="Q662" s="819">
        <v>1</v>
      </c>
      <c r="R662" s="814">
        <v>1</v>
      </c>
      <c r="S662" s="819">
        <v>1</v>
      </c>
      <c r="T662" s="818">
        <v>1</v>
      </c>
      <c r="U662" s="820">
        <v>1</v>
      </c>
    </row>
    <row r="663" spans="1:21" ht="14.45" customHeight="1" x14ac:dyDescent="0.2">
      <c r="A663" s="813">
        <v>26</v>
      </c>
      <c r="B663" s="814" t="s">
        <v>1600</v>
      </c>
      <c r="C663" s="814" t="s">
        <v>1606</v>
      </c>
      <c r="D663" s="815" t="s">
        <v>2851</v>
      </c>
      <c r="E663" s="816" t="s">
        <v>1614</v>
      </c>
      <c r="F663" s="814" t="s">
        <v>1603</v>
      </c>
      <c r="G663" s="814" t="s">
        <v>1622</v>
      </c>
      <c r="H663" s="814" t="s">
        <v>329</v>
      </c>
      <c r="I663" s="814" t="s">
        <v>1867</v>
      </c>
      <c r="J663" s="814" t="s">
        <v>1868</v>
      </c>
      <c r="K663" s="814" t="s">
        <v>1869</v>
      </c>
      <c r="L663" s="817">
        <v>700.35</v>
      </c>
      <c r="M663" s="817">
        <v>1400.7</v>
      </c>
      <c r="N663" s="814">
        <v>2</v>
      </c>
      <c r="O663" s="818">
        <v>2</v>
      </c>
      <c r="P663" s="817">
        <v>1400.7</v>
      </c>
      <c r="Q663" s="819">
        <v>1</v>
      </c>
      <c r="R663" s="814">
        <v>2</v>
      </c>
      <c r="S663" s="819">
        <v>1</v>
      </c>
      <c r="T663" s="818">
        <v>2</v>
      </c>
      <c r="U663" s="820">
        <v>1</v>
      </c>
    </row>
    <row r="664" spans="1:21" ht="14.45" customHeight="1" x14ac:dyDescent="0.2">
      <c r="A664" s="813">
        <v>26</v>
      </c>
      <c r="B664" s="814" t="s">
        <v>1600</v>
      </c>
      <c r="C664" s="814" t="s">
        <v>1606</v>
      </c>
      <c r="D664" s="815" t="s">
        <v>2851</v>
      </c>
      <c r="E664" s="816" t="s">
        <v>1614</v>
      </c>
      <c r="F664" s="814" t="s">
        <v>1603</v>
      </c>
      <c r="G664" s="814" t="s">
        <v>1622</v>
      </c>
      <c r="H664" s="814" t="s">
        <v>329</v>
      </c>
      <c r="I664" s="814" t="s">
        <v>1630</v>
      </c>
      <c r="J664" s="814" t="s">
        <v>1631</v>
      </c>
      <c r="K664" s="814" t="s">
        <v>1632</v>
      </c>
      <c r="L664" s="817">
        <v>400.2</v>
      </c>
      <c r="M664" s="817">
        <v>2401.1999999999998</v>
      </c>
      <c r="N664" s="814">
        <v>6</v>
      </c>
      <c r="O664" s="818">
        <v>3</v>
      </c>
      <c r="P664" s="817">
        <v>2401.1999999999998</v>
      </c>
      <c r="Q664" s="819">
        <v>1</v>
      </c>
      <c r="R664" s="814">
        <v>6</v>
      </c>
      <c r="S664" s="819">
        <v>1</v>
      </c>
      <c r="T664" s="818">
        <v>3</v>
      </c>
      <c r="U664" s="820">
        <v>1</v>
      </c>
    </row>
    <row r="665" spans="1:21" ht="14.45" customHeight="1" x14ac:dyDescent="0.2">
      <c r="A665" s="813">
        <v>26</v>
      </c>
      <c r="B665" s="814" t="s">
        <v>1600</v>
      </c>
      <c r="C665" s="814" t="s">
        <v>1606</v>
      </c>
      <c r="D665" s="815" t="s">
        <v>2851</v>
      </c>
      <c r="E665" s="816" t="s">
        <v>1614</v>
      </c>
      <c r="F665" s="814" t="s">
        <v>1603</v>
      </c>
      <c r="G665" s="814" t="s">
        <v>1622</v>
      </c>
      <c r="H665" s="814" t="s">
        <v>329</v>
      </c>
      <c r="I665" s="814" t="s">
        <v>1623</v>
      </c>
      <c r="J665" s="814" t="s">
        <v>1624</v>
      </c>
      <c r="K665" s="814" t="s">
        <v>1625</v>
      </c>
      <c r="L665" s="817">
        <v>249.55</v>
      </c>
      <c r="M665" s="817">
        <v>8235.1500000000015</v>
      </c>
      <c r="N665" s="814">
        <v>33</v>
      </c>
      <c r="O665" s="818">
        <v>19</v>
      </c>
      <c r="P665" s="817">
        <v>8235.1500000000015</v>
      </c>
      <c r="Q665" s="819">
        <v>1</v>
      </c>
      <c r="R665" s="814">
        <v>33</v>
      </c>
      <c r="S665" s="819">
        <v>1</v>
      </c>
      <c r="T665" s="818">
        <v>19</v>
      </c>
      <c r="U665" s="820">
        <v>1</v>
      </c>
    </row>
    <row r="666" spans="1:21" ht="14.45" customHeight="1" x14ac:dyDescent="0.2">
      <c r="A666" s="813">
        <v>26</v>
      </c>
      <c r="B666" s="814" t="s">
        <v>1600</v>
      </c>
      <c r="C666" s="814" t="s">
        <v>1606</v>
      </c>
      <c r="D666" s="815" t="s">
        <v>2851</v>
      </c>
      <c r="E666" s="816" t="s">
        <v>1614</v>
      </c>
      <c r="F666" s="814" t="s">
        <v>1603</v>
      </c>
      <c r="G666" s="814" t="s">
        <v>1622</v>
      </c>
      <c r="H666" s="814" t="s">
        <v>329</v>
      </c>
      <c r="I666" s="814" t="s">
        <v>1633</v>
      </c>
      <c r="J666" s="814" t="s">
        <v>1634</v>
      </c>
      <c r="K666" s="814" t="s">
        <v>1635</v>
      </c>
      <c r="L666" s="817">
        <v>949.9</v>
      </c>
      <c r="M666" s="817">
        <v>1899.8</v>
      </c>
      <c r="N666" s="814">
        <v>2</v>
      </c>
      <c r="O666" s="818">
        <v>2</v>
      </c>
      <c r="P666" s="817">
        <v>1899.8</v>
      </c>
      <c r="Q666" s="819">
        <v>1</v>
      </c>
      <c r="R666" s="814">
        <v>2</v>
      </c>
      <c r="S666" s="819">
        <v>1</v>
      </c>
      <c r="T666" s="818">
        <v>2</v>
      </c>
      <c r="U666" s="820">
        <v>1</v>
      </c>
    </row>
    <row r="667" spans="1:21" ht="14.45" customHeight="1" x14ac:dyDescent="0.2">
      <c r="A667" s="813">
        <v>26</v>
      </c>
      <c r="B667" s="814" t="s">
        <v>1600</v>
      </c>
      <c r="C667" s="814" t="s">
        <v>1606</v>
      </c>
      <c r="D667" s="815" t="s">
        <v>2851</v>
      </c>
      <c r="E667" s="816" t="s">
        <v>1614</v>
      </c>
      <c r="F667" s="814" t="s">
        <v>1603</v>
      </c>
      <c r="G667" s="814" t="s">
        <v>1622</v>
      </c>
      <c r="H667" s="814" t="s">
        <v>329</v>
      </c>
      <c r="I667" s="814" t="s">
        <v>1879</v>
      </c>
      <c r="J667" s="814" t="s">
        <v>1880</v>
      </c>
      <c r="K667" s="814" t="s">
        <v>1881</v>
      </c>
      <c r="L667" s="817">
        <v>1494.26</v>
      </c>
      <c r="M667" s="817">
        <v>2988.52</v>
      </c>
      <c r="N667" s="814">
        <v>2</v>
      </c>
      <c r="O667" s="818">
        <v>2</v>
      </c>
      <c r="P667" s="817">
        <v>2988.52</v>
      </c>
      <c r="Q667" s="819">
        <v>1</v>
      </c>
      <c r="R667" s="814">
        <v>2</v>
      </c>
      <c r="S667" s="819">
        <v>1</v>
      </c>
      <c r="T667" s="818">
        <v>2</v>
      </c>
      <c r="U667" s="820">
        <v>1</v>
      </c>
    </row>
    <row r="668" spans="1:21" ht="14.45" customHeight="1" x14ac:dyDescent="0.2">
      <c r="A668" s="813">
        <v>26</v>
      </c>
      <c r="B668" s="814" t="s">
        <v>1600</v>
      </c>
      <c r="C668" s="814" t="s">
        <v>1606</v>
      </c>
      <c r="D668" s="815" t="s">
        <v>2851</v>
      </c>
      <c r="E668" s="816" t="s">
        <v>1614</v>
      </c>
      <c r="F668" s="814" t="s">
        <v>1603</v>
      </c>
      <c r="G668" s="814" t="s">
        <v>1622</v>
      </c>
      <c r="H668" s="814" t="s">
        <v>329</v>
      </c>
      <c r="I668" s="814" t="s">
        <v>2482</v>
      </c>
      <c r="J668" s="814" t="s">
        <v>2483</v>
      </c>
      <c r="K668" s="814" t="s">
        <v>2484</v>
      </c>
      <c r="L668" s="817">
        <v>249.55</v>
      </c>
      <c r="M668" s="817">
        <v>249.55</v>
      </c>
      <c r="N668" s="814">
        <v>1</v>
      </c>
      <c r="O668" s="818">
        <v>1</v>
      </c>
      <c r="P668" s="817">
        <v>249.55</v>
      </c>
      <c r="Q668" s="819">
        <v>1</v>
      </c>
      <c r="R668" s="814">
        <v>1</v>
      </c>
      <c r="S668" s="819">
        <v>1</v>
      </c>
      <c r="T668" s="818">
        <v>1</v>
      </c>
      <c r="U668" s="820">
        <v>1</v>
      </c>
    </row>
    <row r="669" spans="1:21" ht="14.45" customHeight="1" x14ac:dyDescent="0.2">
      <c r="A669" s="813">
        <v>26</v>
      </c>
      <c r="B669" s="814" t="s">
        <v>1600</v>
      </c>
      <c r="C669" s="814" t="s">
        <v>1606</v>
      </c>
      <c r="D669" s="815" t="s">
        <v>2851</v>
      </c>
      <c r="E669" s="816" t="s">
        <v>1614</v>
      </c>
      <c r="F669" s="814" t="s">
        <v>1603</v>
      </c>
      <c r="G669" s="814" t="s">
        <v>1622</v>
      </c>
      <c r="H669" s="814" t="s">
        <v>329</v>
      </c>
      <c r="I669" s="814" t="s">
        <v>1639</v>
      </c>
      <c r="J669" s="814" t="s">
        <v>1640</v>
      </c>
      <c r="K669" s="814" t="s">
        <v>1641</v>
      </c>
      <c r="L669" s="817">
        <v>184.57</v>
      </c>
      <c r="M669" s="817">
        <v>369.14</v>
      </c>
      <c r="N669" s="814">
        <v>2</v>
      </c>
      <c r="O669" s="818">
        <v>2</v>
      </c>
      <c r="P669" s="817">
        <v>369.14</v>
      </c>
      <c r="Q669" s="819">
        <v>1</v>
      </c>
      <c r="R669" s="814">
        <v>2</v>
      </c>
      <c r="S669" s="819">
        <v>1</v>
      </c>
      <c r="T669" s="818">
        <v>2</v>
      </c>
      <c r="U669" s="820">
        <v>1</v>
      </c>
    </row>
    <row r="670" spans="1:21" ht="14.45" customHeight="1" x14ac:dyDescent="0.2">
      <c r="A670" s="813">
        <v>26</v>
      </c>
      <c r="B670" s="814" t="s">
        <v>1600</v>
      </c>
      <c r="C670" s="814" t="s">
        <v>1606</v>
      </c>
      <c r="D670" s="815" t="s">
        <v>2851</v>
      </c>
      <c r="E670" s="816" t="s">
        <v>1614</v>
      </c>
      <c r="F670" s="814" t="s">
        <v>1603</v>
      </c>
      <c r="G670" s="814" t="s">
        <v>1622</v>
      </c>
      <c r="H670" s="814" t="s">
        <v>329</v>
      </c>
      <c r="I670" s="814" t="s">
        <v>2681</v>
      </c>
      <c r="J670" s="814" t="s">
        <v>2682</v>
      </c>
      <c r="K670" s="814" t="s">
        <v>2683</v>
      </c>
      <c r="L670" s="817">
        <v>699</v>
      </c>
      <c r="M670" s="817">
        <v>699</v>
      </c>
      <c r="N670" s="814">
        <v>1</v>
      </c>
      <c r="O670" s="818">
        <v>1</v>
      </c>
      <c r="P670" s="817"/>
      <c r="Q670" s="819">
        <v>0</v>
      </c>
      <c r="R670" s="814"/>
      <c r="S670" s="819">
        <v>0</v>
      </c>
      <c r="T670" s="818"/>
      <c r="U670" s="820">
        <v>0</v>
      </c>
    </row>
    <row r="671" spans="1:21" ht="14.45" customHeight="1" x14ac:dyDescent="0.2">
      <c r="A671" s="813">
        <v>26</v>
      </c>
      <c r="B671" s="814" t="s">
        <v>1600</v>
      </c>
      <c r="C671" s="814" t="s">
        <v>1606</v>
      </c>
      <c r="D671" s="815" t="s">
        <v>2851</v>
      </c>
      <c r="E671" s="816" t="s">
        <v>1614</v>
      </c>
      <c r="F671" s="814" t="s">
        <v>1603</v>
      </c>
      <c r="G671" s="814" t="s">
        <v>1622</v>
      </c>
      <c r="H671" s="814" t="s">
        <v>329</v>
      </c>
      <c r="I671" s="814" t="s">
        <v>2684</v>
      </c>
      <c r="J671" s="814" t="s">
        <v>2685</v>
      </c>
      <c r="K671" s="814" t="s">
        <v>2686</v>
      </c>
      <c r="L671" s="817">
        <v>180.55</v>
      </c>
      <c r="M671" s="817">
        <v>180.55</v>
      </c>
      <c r="N671" s="814">
        <v>1</v>
      </c>
      <c r="O671" s="818">
        <v>1</v>
      </c>
      <c r="P671" s="817">
        <v>180.55</v>
      </c>
      <c r="Q671" s="819">
        <v>1</v>
      </c>
      <c r="R671" s="814">
        <v>1</v>
      </c>
      <c r="S671" s="819">
        <v>1</v>
      </c>
      <c r="T671" s="818">
        <v>1</v>
      </c>
      <c r="U671" s="820">
        <v>1</v>
      </c>
    </row>
    <row r="672" spans="1:21" ht="14.45" customHeight="1" x14ac:dyDescent="0.2">
      <c r="A672" s="813">
        <v>26</v>
      </c>
      <c r="B672" s="814" t="s">
        <v>1600</v>
      </c>
      <c r="C672" s="814" t="s">
        <v>1606</v>
      </c>
      <c r="D672" s="815" t="s">
        <v>2851</v>
      </c>
      <c r="E672" s="816" t="s">
        <v>1614</v>
      </c>
      <c r="F672" s="814" t="s">
        <v>1603</v>
      </c>
      <c r="G672" s="814" t="s">
        <v>1622</v>
      </c>
      <c r="H672" s="814" t="s">
        <v>329</v>
      </c>
      <c r="I672" s="814" t="s">
        <v>2561</v>
      </c>
      <c r="J672" s="814" t="s">
        <v>2562</v>
      </c>
      <c r="K672" s="814" t="s">
        <v>2563</v>
      </c>
      <c r="L672" s="817">
        <v>270.25</v>
      </c>
      <c r="M672" s="817">
        <v>270.25</v>
      </c>
      <c r="N672" s="814">
        <v>1</v>
      </c>
      <c r="O672" s="818">
        <v>1</v>
      </c>
      <c r="P672" s="817">
        <v>270.25</v>
      </c>
      <c r="Q672" s="819">
        <v>1</v>
      </c>
      <c r="R672" s="814">
        <v>1</v>
      </c>
      <c r="S672" s="819">
        <v>1</v>
      </c>
      <c r="T672" s="818">
        <v>1</v>
      </c>
      <c r="U672" s="820">
        <v>1</v>
      </c>
    </row>
    <row r="673" spans="1:21" ht="14.45" customHeight="1" x14ac:dyDescent="0.2">
      <c r="A673" s="813">
        <v>26</v>
      </c>
      <c r="B673" s="814" t="s">
        <v>1600</v>
      </c>
      <c r="C673" s="814" t="s">
        <v>1606</v>
      </c>
      <c r="D673" s="815" t="s">
        <v>2851</v>
      </c>
      <c r="E673" s="816" t="s">
        <v>1614</v>
      </c>
      <c r="F673" s="814" t="s">
        <v>1603</v>
      </c>
      <c r="G673" s="814" t="s">
        <v>1622</v>
      </c>
      <c r="H673" s="814" t="s">
        <v>329</v>
      </c>
      <c r="I673" s="814" t="s">
        <v>2103</v>
      </c>
      <c r="J673" s="814" t="s">
        <v>2104</v>
      </c>
      <c r="K673" s="814" t="s">
        <v>2105</v>
      </c>
      <c r="L673" s="817">
        <v>749.8</v>
      </c>
      <c r="M673" s="817">
        <v>749.8</v>
      </c>
      <c r="N673" s="814">
        <v>1</v>
      </c>
      <c r="O673" s="818">
        <v>1</v>
      </c>
      <c r="P673" s="817">
        <v>749.8</v>
      </c>
      <c r="Q673" s="819">
        <v>1</v>
      </c>
      <c r="R673" s="814">
        <v>1</v>
      </c>
      <c r="S673" s="819">
        <v>1</v>
      </c>
      <c r="T673" s="818">
        <v>1</v>
      </c>
      <c r="U673" s="820">
        <v>1</v>
      </c>
    </row>
    <row r="674" spans="1:21" ht="14.45" customHeight="1" x14ac:dyDescent="0.2">
      <c r="A674" s="813">
        <v>26</v>
      </c>
      <c r="B674" s="814" t="s">
        <v>1600</v>
      </c>
      <c r="C674" s="814" t="s">
        <v>1606</v>
      </c>
      <c r="D674" s="815" t="s">
        <v>2851</v>
      </c>
      <c r="E674" s="816" t="s">
        <v>1614</v>
      </c>
      <c r="F674" s="814" t="s">
        <v>1603</v>
      </c>
      <c r="G674" s="814" t="s">
        <v>1622</v>
      </c>
      <c r="H674" s="814" t="s">
        <v>329</v>
      </c>
      <c r="I674" s="814" t="s">
        <v>2687</v>
      </c>
      <c r="J674" s="814" t="s">
        <v>2688</v>
      </c>
      <c r="K674" s="814" t="s">
        <v>2689</v>
      </c>
      <c r="L674" s="817">
        <v>749.8</v>
      </c>
      <c r="M674" s="817">
        <v>749.8</v>
      </c>
      <c r="N674" s="814">
        <v>1</v>
      </c>
      <c r="O674" s="818">
        <v>1</v>
      </c>
      <c r="P674" s="817">
        <v>749.8</v>
      </c>
      <c r="Q674" s="819">
        <v>1</v>
      </c>
      <c r="R674" s="814">
        <v>1</v>
      </c>
      <c r="S674" s="819">
        <v>1</v>
      </c>
      <c r="T674" s="818">
        <v>1</v>
      </c>
      <c r="U674" s="820">
        <v>1</v>
      </c>
    </row>
    <row r="675" spans="1:21" ht="14.45" customHeight="1" x14ac:dyDescent="0.2">
      <c r="A675" s="813">
        <v>26</v>
      </c>
      <c r="B675" s="814" t="s">
        <v>1600</v>
      </c>
      <c r="C675" s="814" t="s">
        <v>1606</v>
      </c>
      <c r="D675" s="815" t="s">
        <v>2851</v>
      </c>
      <c r="E675" s="816" t="s">
        <v>1614</v>
      </c>
      <c r="F675" s="814" t="s">
        <v>1603</v>
      </c>
      <c r="G675" s="814" t="s">
        <v>1622</v>
      </c>
      <c r="H675" s="814" t="s">
        <v>329</v>
      </c>
      <c r="I675" s="814" t="s">
        <v>2690</v>
      </c>
      <c r="J675" s="814" t="s">
        <v>2691</v>
      </c>
      <c r="K675" s="814" t="s">
        <v>2692</v>
      </c>
      <c r="L675" s="817">
        <v>22500</v>
      </c>
      <c r="M675" s="817">
        <v>22500</v>
      </c>
      <c r="N675" s="814">
        <v>1</v>
      </c>
      <c r="O675" s="818">
        <v>1</v>
      </c>
      <c r="P675" s="817"/>
      <c r="Q675" s="819">
        <v>0</v>
      </c>
      <c r="R675" s="814"/>
      <c r="S675" s="819">
        <v>0</v>
      </c>
      <c r="T675" s="818"/>
      <c r="U675" s="820">
        <v>0</v>
      </c>
    </row>
    <row r="676" spans="1:21" ht="14.45" customHeight="1" x14ac:dyDescent="0.2">
      <c r="A676" s="813">
        <v>26</v>
      </c>
      <c r="B676" s="814" t="s">
        <v>1600</v>
      </c>
      <c r="C676" s="814" t="s">
        <v>1606</v>
      </c>
      <c r="D676" s="815" t="s">
        <v>2851</v>
      </c>
      <c r="E676" s="816" t="s">
        <v>1615</v>
      </c>
      <c r="F676" s="814" t="s">
        <v>1601</v>
      </c>
      <c r="G676" s="814" t="s">
        <v>2197</v>
      </c>
      <c r="H676" s="814" t="s">
        <v>599</v>
      </c>
      <c r="I676" s="814" t="s">
        <v>1488</v>
      </c>
      <c r="J676" s="814" t="s">
        <v>618</v>
      </c>
      <c r="K676" s="814" t="s">
        <v>619</v>
      </c>
      <c r="L676" s="817">
        <v>65.28</v>
      </c>
      <c r="M676" s="817">
        <v>65.28</v>
      </c>
      <c r="N676" s="814">
        <v>1</v>
      </c>
      <c r="O676" s="818">
        <v>1</v>
      </c>
      <c r="P676" s="817"/>
      <c r="Q676" s="819">
        <v>0</v>
      </c>
      <c r="R676" s="814"/>
      <c r="S676" s="819">
        <v>0</v>
      </c>
      <c r="T676" s="818"/>
      <c r="U676" s="820">
        <v>0</v>
      </c>
    </row>
    <row r="677" spans="1:21" ht="14.45" customHeight="1" x14ac:dyDescent="0.2">
      <c r="A677" s="813">
        <v>26</v>
      </c>
      <c r="B677" s="814" t="s">
        <v>1600</v>
      </c>
      <c r="C677" s="814" t="s">
        <v>1606</v>
      </c>
      <c r="D677" s="815" t="s">
        <v>2851</v>
      </c>
      <c r="E677" s="816" t="s">
        <v>1615</v>
      </c>
      <c r="F677" s="814" t="s">
        <v>1601</v>
      </c>
      <c r="G677" s="814" t="s">
        <v>1657</v>
      </c>
      <c r="H677" s="814" t="s">
        <v>599</v>
      </c>
      <c r="I677" s="814" t="s">
        <v>1546</v>
      </c>
      <c r="J677" s="814" t="s">
        <v>1547</v>
      </c>
      <c r="K677" s="814" t="s">
        <v>1548</v>
      </c>
      <c r="L677" s="817">
        <v>23.4</v>
      </c>
      <c r="M677" s="817">
        <v>23.4</v>
      </c>
      <c r="N677" s="814">
        <v>1</v>
      </c>
      <c r="O677" s="818">
        <v>0.5</v>
      </c>
      <c r="P677" s="817">
        <v>23.4</v>
      </c>
      <c r="Q677" s="819">
        <v>1</v>
      </c>
      <c r="R677" s="814">
        <v>1</v>
      </c>
      <c r="S677" s="819">
        <v>1</v>
      </c>
      <c r="T677" s="818">
        <v>0.5</v>
      </c>
      <c r="U677" s="820">
        <v>1</v>
      </c>
    </row>
    <row r="678" spans="1:21" ht="14.45" customHeight="1" x14ac:dyDescent="0.2">
      <c r="A678" s="813">
        <v>26</v>
      </c>
      <c r="B678" s="814" t="s">
        <v>1600</v>
      </c>
      <c r="C678" s="814" t="s">
        <v>1606</v>
      </c>
      <c r="D678" s="815" t="s">
        <v>2851</v>
      </c>
      <c r="E678" s="816" t="s">
        <v>1615</v>
      </c>
      <c r="F678" s="814" t="s">
        <v>1601</v>
      </c>
      <c r="G678" s="814" t="s">
        <v>1657</v>
      </c>
      <c r="H678" s="814" t="s">
        <v>599</v>
      </c>
      <c r="I678" s="814" t="s">
        <v>1551</v>
      </c>
      <c r="J678" s="814" t="s">
        <v>1547</v>
      </c>
      <c r="K678" s="814" t="s">
        <v>1552</v>
      </c>
      <c r="L678" s="817">
        <v>11.71</v>
      </c>
      <c r="M678" s="817">
        <v>23.42</v>
      </c>
      <c r="N678" s="814">
        <v>2</v>
      </c>
      <c r="O678" s="818">
        <v>1.5</v>
      </c>
      <c r="P678" s="817">
        <v>11.71</v>
      </c>
      <c r="Q678" s="819">
        <v>0.5</v>
      </c>
      <c r="R678" s="814">
        <v>1</v>
      </c>
      <c r="S678" s="819">
        <v>0.5</v>
      </c>
      <c r="T678" s="818">
        <v>1</v>
      </c>
      <c r="U678" s="820">
        <v>0.66666666666666663</v>
      </c>
    </row>
    <row r="679" spans="1:21" ht="14.45" customHeight="1" x14ac:dyDescent="0.2">
      <c r="A679" s="813">
        <v>26</v>
      </c>
      <c r="B679" s="814" t="s">
        <v>1600</v>
      </c>
      <c r="C679" s="814" t="s">
        <v>1606</v>
      </c>
      <c r="D679" s="815" t="s">
        <v>2851</v>
      </c>
      <c r="E679" s="816" t="s">
        <v>1615</v>
      </c>
      <c r="F679" s="814" t="s">
        <v>1601</v>
      </c>
      <c r="G679" s="814" t="s">
        <v>2114</v>
      </c>
      <c r="H679" s="814" t="s">
        <v>599</v>
      </c>
      <c r="I679" s="814" t="s">
        <v>2115</v>
      </c>
      <c r="J679" s="814" t="s">
        <v>1382</v>
      </c>
      <c r="K679" s="814" t="s">
        <v>1402</v>
      </c>
      <c r="L679" s="817">
        <v>31.09</v>
      </c>
      <c r="M679" s="817">
        <v>31.09</v>
      </c>
      <c r="N679" s="814">
        <v>1</v>
      </c>
      <c r="O679" s="818">
        <v>0.5</v>
      </c>
      <c r="P679" s="817">
        <v>31.09</v>
      </c>
      <c r="Q679" s="819">
        <v>1</v>
      </c>
      <c r="R679" s="814">
        <v>1</v>
      </c>
      <c r="S679" s="819">
        <v>1</v>
      </c>
      <c r="T679" s="818">
        <v>0.5</v>
      </c>
      <c r="U679" s="820">
        <v>1</v>
      </c>
    </row>
    <row r="680" spans="1:21" ht="14.45" customHeight="1" x14ac:dyDescent="0.2">
      <c r="A680" s="813">
        <v>26</v>
      </c>
      <c r="B680" s="814" t="s">
        <v>1600</v>
      </c>
      <c r="C680" s="814" t="s">
        <v>1606</v>
      </c>
      <c r="D680" s="815" t="s">
        <v>2851</v>
      </c>
      <c r="E680" s="816" t="s">
        <v>1615</v>
      </c>
      <c r="F680" s="814" t="s">
        <v>1601</v>
      </c>
      <c r="G680" s="814" t="s">
        <v>1935</v>
      </c>
      <c r="H680" s="814" t="s">
        <v>599</v>
      </c>
      <c r="I680" s="814" t="s">
        <v>1938</v>
      </c>
      <c r="J680" s="814" t="s">
        <v>1435</v>
      </c>
      <c r="K680" s="814" t="s">
        <v>1939</v>
      </c>
      <c r="L680" s="817">
        <v>93.18</v>
      </c>
      <c r="M680" s="817">
        <v>93.18</v>
      </c>
      <c r="N680" s="814">
        <v>1</v>
      </c>
      <c r="O680" s="818">
        <v>1</v>
      </c>
      <c r="P680" s="817"/>
      <c r="Q680" s="819">
        <v>0</v>
      </c>
      <c r="R680" s="814"/>
      <c r="S680" s="819">
        <v>0</v>
      </c>
      <c r="T680" s="818"/>
      <c r="U680" s="820">
        <v>0</v>
      </c>
    </row>
    <row r="681" spans="1:21" ht="14.45" customHeight="1" x14ac:dyDescent="0.2">
      <c r="A681" s="813">
        <v>26</v>
      </c>
      <c r="B681" s="814" t="s">
        <v>1600</v>
      </c>
      <c r="C681" s="814" t="s">
        <v>1606</v>
      </c>
      <c r="D681" s="815" t="s">
        <v>2851</v>
      </c>
      <c r="E681" s="816" t="s">
        <v>1615</v>
      </c>
      <c r="F681" s="814" t="s">
        <v>1601</v>
      </c>
      <c r="G681" s="814" t="s">
        <v>1935</v>
      </c>
      <c r="H681" s="814" t="s">
        <v>599</v>
      </c>
      <c r="I681" s="814" t="s">
        <v>1938</v>
      </c>
      <c r="J681" s="814" t="s">
        <v>1435</v>
      </c>
      <c r="K681" s="814" t="s">
        <v>1939</v>
      </c>
      <c r="L681" s="817">
        <v>55.14</v>
      </c>
      <c r="M681" s="817">
        <v>55.14</v>
      </c>
      <c r="N681" s="814">
        <v>1</v>
      </c>
      <c r="O681" s="818">
        <v>1</v>
      </c>
      <c r="P681" s="817"/>
      <c r="Q681" s="819">
        <v>0</v>
      </c>
      <c r="R681" s="814"/>
      <c r="S681" s="819">
        <v>0</v>
      </c>
      <c r="T681" s="818"/>
      <c r="U681" s="820">
        <v>0</v>
      </c>
    </row>
    <row r="682" spans="1:21" ht="14.45" customHeight="1" x14ac:dyDescent="0.2">
      <c r="A682" s="813">
        <v>26</v>
      </c>
      <c r="B682" s="814" t="s">
        <v>1600</v>
      </c>
      <c r="C682" s="814" t="s">
        <v>1606</v>
      </c>
      <c r="D682" s="815" t="s">
        <v>2851</v>
      </c>
      <c r="E682" s="816" t="s">
        <v>1615</v>
      </c>
      <c r="F682" s="814" t="s">
        <v>1601</v>
      </c>
      <c r="G682" s="814" t="s">
        <v>1935</v>
      </c>
      <c r="H682" s="814" t="s">
        <v>329</v>
      </c>
      <c r="I682" s="814" t="s">
        <v>2207</v>
      </c>
      <c r="J682" s="814" t="s">
        <v>2204</v>
      </c>
      <c r="K682" s="814" t="s">
        <v>1679</v>
      </c>
      <c r="L682" s="817">
        <v>55.14</v>
      </c>
      <c r="M682" s="817">
        <v>55.14</v>
      </c>
      <c r="N682" s="814">
        <v>1</v>
      </c>
      <c r="O682" s="818">
        <v>0.5</v>
      </c>
      <c r="P682" s="817"/>
      <c r="Q682" s="819">
        <v>0</v>
      </c>
      <c r="R682" s="814"/>
      <c r="S682" s="819">
        <v>0</v>
      </c>
      <c r="T682" s="818"/>
      <c r="U682" s="820">
        <v>0</v>
      </c>
    </row>
    <row r="683" spans="1:21" ht="14.45" customHeight="1" x14ac:dyDescent="0.2">
      <c r="A683" s="813">
        <v>26</v>
      </c>
      <c r="B683" s="814" t="s">
        <v>1600</v>
      </c>
      <c r="C683" s="814" t="s">
        <v>1606</v>
      </c>
      <c r="D683" s="815" t="s">
        <v>2851</v>
      </c>
      <c r="E683" s="816" t="s">
        <v>1615</v>
      </c>
      <c r="F683" s="814" t="s">
        <v>1601</v>
      </c>
      <c r="G683" s="814" t="s">
        <v>2693</v>
      </c>
      <c r="H683" s="814" t="s">
        <v>329</v>
      </c>
      <c r="I683" s="814" t="s">
        <v>2694</v>
      </c>
      <c r="J683" s="814" t="s">
        <v>2695</v>
      </c>
      <c r="K683" s="814" t="s">
        <v>2696</v>
      </c>
      <c r="L683" s="817">
        <v>86.02</v>
      </c>
      <c r="M683" s="817">
        <v>86.02</v>
      </c>
      <c r="N683" s="814">
        <v>1</v>
      </c>
      <c r="O683" s="818">
        <v>1</v>
      </c>
      <c r="P683" s="817">
        <v>86.02</v>
      </c>
      <c r="Q683" s="819">
        <v>1</v>
      </c>
      <c r="R683" s="814">
        <v>1</v>
      </c>
      <c r="S683" s="819">
        <v>1</v>
      </c>
      <c r="T683" s="818">
        <v>1</v>
      </c>
      <c r="U683" s="820">
        <v>1</v>
      </c>
    </row>
    <row r="684" spans="1:21" ht="14.45" customHeight="1" x14ac:dyDescent="0.2">
      <c r="A684" s="813">
        <v>26</v>
      </c>
      <c r="B684" s="814" t="s">
        <v>1600</v>
      </c>
      <c r="C684" s="814" t="s">
        <v>1606</v>
      </c>
      <c r="D684" s="815" t="s">
        <v>2851</v>
      </c>
      <c r="E684" s="816" t="s">
        <v>1615</v>
      </c>
      <c r="F684" s="814" t="s">
        <v>1601</v>
      </c>
      <c r="G684" s="814" t="s">
        <v>2127</v>
      </c>
      <c r="H684" s="814" t="s">
        <v>329</v>
      </c>
      <c r="I684" s="814" t="s">
        <v>2320</v>
      </c>
      <c r="J684" s="814" t="s">
        <v>2321</v>
      </c>
      <c r="K684" s="814" t="s">
        <v>2322</v>
      </c>
      <c r="L684" s="817">
        <v>16.38</v>
      </c>
      <c r="M684" s="817">
        <v>16.38</v>
      </c>
      <c r="N684" s="814">
        <v>1</v>
      </c>
      <c r="O684" s="818">
        <v>1</v>
      </c>
      <c r="P684" s="817">
        <v>16.38</v>
      </c>
      <c r="Q684" s="819">
        <v>1</v>
      </c>
      <c r="R684" s="814">
        <v>1</v>
      </c>
      <c r="S684" s="819">
        <v>1</v>
      </c>
      <c r="T684" s="818">
        <v>1</v>
      </c>
      <c r="U684" s="820">
        <v>1</v>
      </c>
    </row>
    <row r="685" spans="1:21" ht="14.45" customHeight="1" x14ac:dyDescent="0.2">
      <c r="A685" s="813">
        <v>26</v>
      </c>
      <c r="B685" s="814" t="s">
        <v>1600</v>
      </c>
      <c r="C685" s="814" t="s">
        <v>1606</v>
      </c>
      <c r="D685" s="815" t="s">
        <v>2851</v>
      </c>
      <c r="E685" s="816" t="s">
        <v>1615</v>
      </c>
      <c r="F685" s="814" t="s">
        <v>1601</v>
      </c>
      <c r="G685" s="814" t="s">
        <v>1668</v>
      </c>
      <c r="H685" s="814" t="s">
        <v>329</v>
      </c>
      <c r="I685" s="814" t="s">
        <v>1672</v>
      </c>
      <c r="J685" s="814" t="s">
        <v>1155</v>
      </c>
      <c r="K685" s="814" t="s">
        <v>1156</v>
      </c>
      <c r="L685" s="817">
        <v>134.44999999999999</v>
      </c>
      <c r="M685" s="817">
        <v>403.34999999999997</v>
      </c>
      <c r="N685" s="814">
        <v>3</v>
      </c>
      <c r="O685" s="818">
        <v>0.5</v>
      </c>
      <c r="P685" s="817">
        <v>403.34999999999997</v>
      </c>
      <c r="Q685" s="819">
        <v>1</v>
      </c>
      <c r="R685" s="814">
        <v>3</v>
      </c>
      <c r="S685" s="819">
        <v>1</v>
      </c>
      <c r="T685" s="818">
        <v>0.5</v>
      </c>
      <c r="U685" s="820">
        <v>1</v>
      </c>
    </row>
    <row r="686" spans="1:21" ht="14.45" customHeight="1" x14ac:dyDescent="0.2">
      <c r="A686" s="813">
        <v>26</v>
      </c>
      <c r="B686" s="814" t="s">
        <v>1600</v>
      </c>
      <c r="C686" s="814" t="s">
        <v>1606</v>
      </c>
      <c r="D686" s="815" t="s">
        <v>2851</v>
      </c>
      <c r="E686" s="816" t="s">
        <v>1615</v>
      </c>
      <c r="F686" s="814" t="s">
        <v>1601</v>
      </c>
      <c r="G686" s="814" t="s">
        <v>1677</v>
      </c>
      <c r="H686" s="814" t="s">
        <v>329</v>
      </c>
      <c r="I686" s="814" t="s">
        <v>1678</v>
      </c>
      <c r="J686" s="814" t="s">
        <v>703</v>
      </c>
      <c r="K686" s="814" t="s">
        <v>1679</v>
      </c>
      <c r="L686" s="817">
        <v>132</v>
      </c>
      <c r="M686" s="817">
        <v>132</v>
      </c>
      <c r="N686" s="814">
        <v>1</v>
      </c>
      <c r="O686" s="818">
        <v>0.5</v>
      </c>
      <c r="P686" s="817"/>
      <c r="Q686" s="819">
        <v>0</v>
      </c>
      <c r="R686" s="814"/>
      <c r="S686" s="819">
        <v>0</v>
      </c>
      <c r="T686" s="818"/>
      <c r="U686" s="820">
        <v>0</v>
      </c>
    </row>
    <row r="687" spans="1:21" ht="14.45" customHeight="1" x14ac:dyDescent="0.2">
      <c r="A687" s="813">
        <v>26</v>
      </c>
      <c r="B687" s="814" t="s">
        <v>1600</v>
      </c>
      <c r="C687" s="814" t="s">
        <v>1606</v>
      </c>
      <c r="D687" s="815" t="s">
        <v>2851</v>
      </c>
      <c r="E687" s="816" t="s">
        <v>1615</v>
      </c>
      <c r="F687" s="814" t="s">
        <v>1601</v>
      </c>
      <c r="G687" s="814" t="s">
        <v>2697</v>
      </c>
      <c r="H687" s="814" t="s">
        <v>329</v>
      </c>
      <c r="I687" s="814" t="s">
        <v>2698</v>
      </c>
      <c r="J687" s="814" t="s">
        <v>2699</v>
      </c>
      <c r="K687" s="814" t="s">
        <v>2700</v>
      </c>
      <c r="L687" s="817">
        <v>47.46</v>
      </c>
      <c r="M687" s="817">
        <v>47.46</v>
      </c>
      <c r="N687" s="814">
        <v>1</v>
      </c>
      <c r="O687" s="818">
        <v>1</v>
      </c>
      <c r="P687" s="817">
        <v>47.46</v>
      </c>
      <c r="Q687" s="819">
        <v>1</v>
      </c>
      <c r="R687" s="814">
        <v>1</v>
      </c>
      <c r="S687" s="819">
        <v>1</v>
      </c>
      <c r="T687" s="818">
        <v>1</v>
      </c>
      <c r="U687" s="820">
        <v>1</v>
      </c>
    </row>
    <row r="688" spans="1:21" ht="14.45" customHeight="1" x14ac:dyDescent="0.2">
      <c r="A688" s="813">
        <v>26</v>
      </c>
      <c r="B688" s="814" t="s">
        <v>1600</v>
      </c>
      <c r="C688" s="814" t="s">
        <v>1606</v>
      </c>
      <c r="D688" s="815" t="s">
        <v>2851</v>
      </c>
      <c r="E688" s="816" t="s">
        <v>1615</v>
      </c>
      <c r="F688" s="814" t="s">
        <v>1601</v>
      </c>
      <c r="G688" s="814" t="s">
        <v>1691</v>
      </c>
      <c r="H688" s="814" t="s">
        <v>329</v>
      </c>
      <c r="I688" s="814" t="s">
        <v>1692</v>
      </c>
      <c r="J688" s="814" t="s">
        <v>1693</v>
      </c>
      <c r="K688" s="814" t="s">
        <v>1694</v>
      </c>
      <c r="L688" s="817">
        <v>52.87</v>
      </c>
      <c r="M688" s="817">
        <v>475.82999999999993</v>
      </c>
      <c r="N688" s="814">
        <v>9</v>
      </c>
      <c r="O688" s="818">
        <v>6</v>
      </c>
      <c r="P688" s="817">
        <v>211.48</v>
      </c>
      <c r="Q688" s="819">
        <v>0.44444444444444448</v>
      </c>
      <c r="R688" s="814">
        <v>4</v>
      </c>
      <c r="S688" s="819">
        <v>0.44444444444444442</v>
      </c>
      <c r="T688" s="818">
        <v>2</v>
      </c>
      <c r="U688" s="820">
        <v>0.33333333333333331</v>
      </c>
    </row>
    <row r="689" spans="1:21" ht="14.45" customHeight="1" x14ac:dyDescent="0.2">
      <c r="A689" s="813">
        <v>26</v>
      </c>
      <c r="B689" s="814" t="s">
        <v>1600</v>
      </c>
      <c r="C689" s="814" t="s">
        <v>1606</v>
      </c>
      <c r="D689" s="815" t="s">
        <v>2851</v>
      </c>
      <c r="E689" s="816" t="s">
        <v>1615</v>
      </c>
      <c r="F689" s="814" t="s">
        <v>1601</v>
      </c>
      <c r="G689" s="814" t="s">
        <v>1704</v>
      </c>
      <c r="H689" s="814" t="s">
        <v>329</v>
      </c>
      <c r="I689" s="814" t="s">
        <v>1705</v>
      </c>
      <c r="J689" s="814" t="s">
        <v>1706</v>
      </c>
      <c r="K689" s="814" t="s">
        <v>1707</v>
      </c>
      <c r="L689" s="817">
        <v>24.68</v>
      </c>
      <c r="M689" s="817">
        <v>24.68</v>
      </c>
      <c r="N689" s="814">
        <v>1</v>
      </c>
      <c r="O689" s="818">
        <v>0.5</v>
      </c>
      <c r="P689" s="817"/>
      <c r="Q689" s="819">
        <v>0</v>
      </c>
      <c r="R689" s="814"/>
      <c r="S689" s="819">
        <v>0</v>
      </c>
      <c r="T689" s="818"/>
      <c r="U689" s="820">
        <v>0</v>
      </c>
    </row>
    <row r="690" spans="1:21" ht="14.45" customHeight="1" x14ac:dyDescent="0.2">
      <c r="A690" s="813">
        <v>26</v>
      </c>
      <c r="B690" s="814" t="s">
        <v>1600</v>
      </c>
      <c r="C690" s="814" t="s">
        <v>1606</v>
      </c>
      <c r="D690" s="815" t="s">
        <v>2851</v>
      </c>
      <c r="E690" s="816" t="s">
        <v>1615</v>
      </c>
      <c r="F690" s="814" t="s">
        <v>1601</v>
      </c>
      <c r="G690" s="814" t="s">
        <v>2701</v>
      </c>
      <c r="H690" s="814" t="s">
        <v>599</v>
      </c>
      <c r="I690" s="814" t="s">
        <v>2702</v>
      </c>
      <c r="J690" s="814" t="s">
        <v>2703</v>
      </c>
      <c r="K690" s="814" t="s">
        <v>2704</v>
      </c>
      <c r="L690" s="817">
        <v>300.31</v>
      </c>
      <c r="M690" s="817">
        <v>300.31</v>
      </c>
      <c r="N690" s="814">
        <v>1</v>
      </c>
      <c r="O690" s="818">
        <v>1</v>
      </c>
      <c r="P690" s="817"/>
      <c r="Q690" s="819">
        <v>0</v>
      </c>
      <c r="R690" s="814"/>
      <c r="S690" s="819">
        <v>0</v>
      </c>
      <c r="T690" s="818"/>
      <c r="U690" s="820">
        <v>0</v>
      </c>
    </row>
    <row r="691" spans="1:21" ht="14.45" customHeight="1" x14ac:dyDescent="0.2">
      <c r="A691" s="813">
        <v>26</v>
      </c>
      <c r="B691" s="814" t="s">
        <v>1600</v>
      </c>
      <c r="C691" s="814" t="s">
        <v>1606</v>
      </c>
      <c r="D691" s="815" t="s">
        <v>2851</v>
      </c>
      <c r="E691" s="816" t="s">
        <v>1615</v>
      </c>
      <c r="F691" s="814" t="s">
        <v>1601</v>
      </c>
      <c r="G691" s="814" t="s">
        <v>1964</v>
      </c>
      <c r="H691" s="814" t="s">
        <v>329</v>
      </c>
      <c r="I691" s="814" t="s">
        <v>2214</v>
      </c>
      <c r="J691" s="814" t="s">
        <v>2215</v>
      </c>
      <c r="K691" s="814" t="s">
        <v>1969</v>
      </c>
      <c r="L691" s="817">
        <v>93.49</v>
      </c>
      <c r="M691" s="817">
        <v>186.98</v>
      </c>
      <c r="N691" s="814">
        <v>2</v>
      </c>
      <c r="O691" s="818">
        <v>1</v>
      </c>
      <c r="P691" s="817">
        <v>186.98</v>
      </c>
      <c r="Q691" s="819">
        <v>1</v>
      </c>
      <c r="R691" s="814">
        <v>2</v>
      </c>
      <c r="S691" s="819">
        <v>1</v>
      </c>
      <c r="T691" s="818">
        <v>1</v>
      </c>
      <c r="U691" s="820">
        <v>1</v>
      </c>
    </row>
    <row r="692" spans="1:21" ht="14.45" customHeight="1" x14ac:dyDescent="0.2">
      <c r="A692" s="813">
        <v>26</v>
      </c>
      <c r="B692" s="814" t="s">
        <v>1600</v>
      </c>
      <c r="C692" s="814" t="s">
        <v>1606</v>
      </c>
      <c r="D692" s="815" t="s">
        <v>2851</v>
      </c>
      <c r="E692" s="816" t="s">
        <v>1615</v>
      </c>
      <c r="F692" s="814" t="s">
        <v>1601</v>
      </c>
      <c r="G692" s="814" t="s">
        <v>2705</v>
      </c>
      <c r="H692" s="814" t="s">
        <v>329</v>
      </c>
      <c r="I692" s="814" t="s">
        <v>2706</v>
      </c>
      <c r="J692" s="814" t="s">
        <v>2707</v>
      </c>
      <c r="K692" s="814" t="s">
        <v>2708</v>
      </c>
      <c r="L692" s="817">
        <v>561.76</v>
      </c>
      <c r="M692" s="817">
        <v>561.76</v>
      </c>
      <c r="N692" s="814">
        <v>1</v>
      </c>
      <c r="O692" s="818">
        <v>1</v>
      </c>
      <c r="P692" s="817"/>
      <c r="Q692" s="819">
        <v>0</v>
      </c>
      <c r="R692" s="814"/>
      <c r="S692" s="819">
        <v>0</v>
      </c>
      <c r="T692" s="818"/>
      <c r="U692" s="820">
        <v>0</v>
      </c>
    </row>
    <row r="693" spans="1:21" ht="14.45" customHeight="1" x14ac:dyDescent="0.2">
      <c r="A693" s="813">
        <v>26</v>
      </c>
      <c r="B693" s="814" t="s">
        <v>1600</v>
      </c>
      <c r="C693" s="814" t="s">
        <v>1606</v>
      </c>
      <c r="D693" s="815" t="s">
        <v>2851</v>
      </c>
      <c r="E693" s="816" t="s">
        <v>1615</v>
      </c>
      <c r="F693" s="814" t="s">
        <v>1601</v>
      </c>
      <c r="G693" s="814" t="s">
        <v>2709</v>
      </c>
      <c r="H693" s="814" t="s">
        <v>329</v>
      </c>
      <c r="I693" s="814" t="s">
        <v>2710</v>
      </c>
      <c r="J693" s="814" t="s">
        <v>2711</v>
      </c>
      <c r="K693" s="814" t="s">
        <v>2712</v>
      </c>
      <c r="L693" s="817">
        <v>5.0599999999999996</v>
      </c>
      <c r="M693" s="817">
        <v>30.36</v>
      </c>
      <c r="N693" s="814">
        <v>6</v>
      </c>
      <c r="O693" s="818">
        <v>1.5</v>
      </c>
      <c r="P693" s="817">
        <v>30.36</v>
      </c>
      <c r="Q693" s="819">
        <v>1</v>
      </c>
      <c r="R693" s="814">
        <v>6</v>
      </c>
      <c r="S693" s="819">
        <v>1</v>
      </c>
      <c r="T693" s="818">
        <v>1.5</v>
      </c>
      <c r="U693" s="820">
        <v>1</v>
      </c>
    </row>
    <row r="694" spans="1:21" ht="14.45" customHeight="1" x14ac:dyDescent="0.2">
      <c r="A694" s="813">
        <v>26</v>
      </c>
      <c r="B694" s="814" t="s">
        <v>1600</v>
      </c>
      <c r="C694" s="814" t="s">
        <v>1606</v>
      </c>
      <c r="D694" s="815" t="s">
        <v>2851</v>
      </c>
      <c r="E694" s="816" t="s">
        <v>1615</v>
      </c>
      <c r="F694" s="814" t="s">
        <v>1601</v>
      </c>
      <c r="G694" s="814" t="s">
        <v>1708</v>
      </c>
      <c r="H694" s="814" t="s">
        <v>329</v>
      </c>
      <c r="I694" s="814" t="s">
        <v>2335</v>
      </c>
      <c r="J694" s="814" t="s">
        <v>1565</v>
      </c>
      <c r="K694" s="814" t="s">
        <v>2336</v>
      </c>
      <c r="L694" s="817">
        <v>123.2</v>
      </c>
      <c r="M694" s="817">
        <v>369.6</v>
      </c>
      <c r="N694" s="814">
        <v>3</v>
      </c>
      <c r="O694" s="818">
        <v>3</v>
      </c>
      <c r="P694" s="817">
        <v>123.2</v>
      </c>
      <c r="Q694" s="819">
        <v>0.33333333333333331</v>
      </c>
      <c r="R694" s="814">
        <v>1</v>
      </c>
      <c r="S694" s="819">
        <v>0.33333333333333331</v>
      </c>
      <c r="T694" s="818">
        <v>1</v>
      </c>
      <c r="U694" s="820">
        <v>0.33333333333333331</v>
      </c>
    </row>
    <row r="695" spans="1:21" ht="14.45" customHeight="1" x14ac:dyDescent="0.2">
      <c r="A695" s="813">
        <v>26</v>
      </c>
      <c r="B695" s="814" t="s">
        <v>1600</v>
      </c>
      <c r="C695" s="814" t="s">
        <v>1606</v>
      </c>
      <c r="D695" s="815" t="s">
        <v>2851</v>
      </c>
      <c r="E695" s="816" t="s">
        <v>1615</v>
      </c>
      <c r="F695" s="814" t="s">
        <v>1601</v>
      </c>
      <c r="G695" s="814" t="s">
        <v>2713</v>
      </c>
      <c r="H695" s="814" t="s">
        <v>599</v>
      </c>
      <c r="I695" s="814" t="s">
        <v>2714</v>
      </c>
      <c r="J695" s="814" t="s">
        <v>2715</v>
      </c>
      <c r="K695" s="814" t="s">
        <v>2716</v>
      </c>
      <c r="L695" s="817">
        <v>27.37</v>
      </c>
      <c r="M695" s="817">
        <v>27.37</v>
      </c>
      <c r="N695" s="814">
        <v>1</v>
      </c>
      <c r="O695" s="818">
        <v>0.5</v>
      </c>
      <c r="P695" s="817">
        <v>27.37</v>
      </c>
      <c r="Q695" s="819">
        <v>1</v>
      </c>
      <c r="R695" s="814">
        <v>1</v>
      </c>
      <c r="S695" s="819">
        <v>1</v>
      </c>
      <c r="T695" s="818">
        <v>0.5</v>
      </c>
      <c r="U695" s="820">
        <v>1</v>
      </c>
    </row>
    <row r="696" spans="1:21" ht="14.45" customHeight="1" x14ac:dyDescent="0.2">
      <c r="A696" s="813">
        <v>26</v>
      </c>
      <c r="B696" s="814" t="s">
        <v>1600</v>
      </c>
      <c r="C696" s="814" t="s">
        <v>1606</v>
      </c>
      <c r="D696" s="815" t="s">
        <v>2851</v>
      </c>
      <c r="E696" s="816" t="s">
        <v>1615</v>
      </c>
      <c r="F696" s="814" t="s">
        <v>1601</v>
      </c>
      <c r="G696" s="814" t="s">
        <v>1972</v>
      </c>
      <c r="H696" s="814" t="s">
        <v>599</v>
      </c>
      <c r="I696" s="814" t="s">
        <v>1973</v>
      </c>
      <c r="J696" s="814" t="s">
        <v>1355</v>
      </c>
      <c r="K696" s="814" t="s">
        <v>1974</v>
      </c>
      <c r="L696" s="817">
        <v>42.51</v>
      </c>
      <c r="M696" s="817">
        <v>127.53</v>
      </c>
      <c r="N696" s="814">
        <v>3</v>
      </c>
      <c r="O696" s="818">
        <v>2.5</v>
      </c>
      <c r="P696" s="817">
        <v>85.02</v>
      </c>
      <c r="Q696" s="819">
        <v>0.66666666666666663</v>
      </c>
      <c r="R696" s="814">
        <v>2</v>
      </c>
      <c r="S696" s="819">
        <v>0.66666666666666663</v>
      </c>
      <c r="T696" s="818">
        <v>1.5</v>
      </c>
      <c r="U696" s="820">
        <v>0.6</v>
      </c>
    </row>
    <row r="697" spans="1:21" ht="14.45" customHeight="1" x14ac:dyDescent="0.2">
      <c r="A697" s="813">
        <v>26</v>
      </c>
      <c r="B697" s="814" t="s">
        <v>1600</v>
      </c>
      <c r="C697" s="814" t="s">
        <v>1606</v>
      </c>
      <c r="D697" s="815" t="s">
        <v>2851</v>
      </c>
      <c r="E697" s="816" t="s">
        <v>1615</v>
      </c>
      <c r="F697" s="814" t="s">
        <v>1601</v>
      </c>
      <c r="G697" s="814" t="s">
        <v>1975</v>
      </c>
      <c r="H697" s="814" t="s">
        <v>599</v>
      </c>
      <c r="I697" s="814" t="s">
        <v>1516</v>
      </c>
      <c r="J697" s="814" t="s">
        <v>1517</v>
      </c>
      <c r="K697" s="814" t="s">
        <v>1518</v>
      </c>
      <c r="L697" s="817">
        <v>113.16</v>
      </c>
      <c r="M697" s="817">
        <v>452.64</v>
      </c>
      <c r="N697" s="814">
        <v>4</v>
      </c>
      <c r="O697" s="818">
        <v>4</v>
      </c>
      <c r="P697" s="817">
        <v>113.16</v>
      </c>
      <c r="Q697" s="819">
        <v>0.25</v>
      </c>
      <c r="R697" s="814">
        <v>1</v>
      </c>
      <c r="S697" s="819">
        <v>0.25</v>
      </c>
      <c r="T697" s="818">
        <v>1</v>
      </c>
      <c r="U697" s="820">
        <v>0.25</v>
      </c>
    </row>
    <row r="698" spans="1:21" ht="14.45" customHeight="1" x14ac:dyDescent="0.2">
      <c r="A698" s="813">
        <v>26</v>
      </c>
      <c r="B698" s="814" t="s">
        <v>1600</v>
      </c>
      <c r="C698" s="814" t="s">
        <v>1606</v>
      </c>
      <c r="D698" s="815" t="s">
        <v>2851</v>
      </c>
      <c r="E698" s="816" t="s">
        <v>1615</v>
      </c>
      <c r="F698" s="814" t="s">
        <v>1601</v>
      </c>
      <c r="G698" s="814" t="s">
        <v>1975</v>
      </c>
      <c r="H698" s="814" t="s">
        <v>599</v>
      </c>
      <c r="I698" s="814" t="s">
        <v>1519</v>
      </c>
      <c r="J698" s="814" t="s">
        <v>1517</v>
      </c>
      <c r="K698" s="814" t="s">
        <v>1520</v>
      </c>
      <c r="L698" s="817">
        <v>169.73</v>
      </c>
      <c r="M698" s="817">
        <v>509.18999999999994</v>
      </c>
      <c r="N698" s="814">
        <v>3</v>
      </c>
      <c r="O698" s="818">
        <v>2</v>
      </c>
      <c r="P698" s="817">
        <v>169.73</v>
      </c>
      <c r="Q698" s="819">
        <v>0.33333333333333337</v>
      </c>
      <c r="R698" s="814">
        <v>1</v>
      </c>
      <c r="S698" s="819">
        <v>0.33333333333333331</v>
      </c>
      <c r="T698" s="818">
        <v>0.5</v>
      </c>
      <c r="U698" s="820">
        <v>0.25</v>
      </c>
    </row>
    <row r="699" spans="1:21" ht="14.45" customHeight="1" x14ac:dyDescent="0.2">
      <c r="A699" s="813">
        <v>26</v>
      </c>
      <c r="B699" s="814" t="s">
        <v>1600</v>
      </c>
      <c r="C699" s="814" t="s">
        <v>1606</v>
      </c>
      <c r="D699" s="815" t="s">
        <v>2851</v>
      </c>
      <c r="E699" s="816" t="s">
        <v>1615</v>
      </c>
      <c r="F699" s="814" t="s">
        <v>1601</v>
      </c>
      <c r="G699" s="814" t="s">
        <v>1975</v>
      </c>
      <c r="H699" s="814" t="s">
        <v>599</v>
      </c>
      <c r="I699" s="814" t="s">
        <v>1521</v>
      </c>
      <c r="J699" s="814" t="s">
        <v>1517</v>
      </c>
      <c r="K699" s="814" t="s">
        <v>1522</v>
      </c>
      <c r="L699" s="817">
        <v>339.47</v>
      </c>
      <c r="M699" s="817">
        <v>339.47</v>
      </c>
      <c r="N699" s="814">
        <v>1</v>
      </c>
      <c r="O699" s="818">
        <v>0.5</v>
      </c>
      <c r="P699" s="817"/>
      <c r="Q699" s="819">
        <v>0</v>
      </c>
      <c r="R699" s="814"/>
      <c r="S699" s="819">
        <v>0</v>
      </c>
      <c r="T699" s="818"/>
      <c r="U699" s="820">
        <v>0</v>
      </c>
    </row>
    <row r="700" spans="1:21" ht="14.45" customHeight="1" x14ac:dyDescent="0.2">
      <c r="A700" s="813">
        <v>26</v>
      </c>
      <c r="B700" s="814" t="s">
        <v>1600</v>
      </c>
      <c r="C700" s="814" t="s">
        <v>1606</v>
      </c>
      <c r="D700" s="815" t="s">
        <v>2851</v>
      </c>
      <c r="E700" s="816" t="s">
        <v>1615</v>
      </c>
      <c r="F700" s="814" t="s">
        <v>1601</v>
      </c>
      <c r="G700" s="814" t="s">
        <v>1980</v>
      </c>
      <c r="H700" s="814" t="s">
        <v>329</v>
      </c>
      <c r="I700" s="814" t="s">
        <v>1981</v>
      </c>
      <c r="J700" s="814" t="s">
        <v>882</v>
      </c>
      <c r="K700" s="814" t="s">
        <v>1982</v>
      </c>
      <c r="L700" s="817">
        <v>75.05</v>
      </c>
      <c r="M700" s="817">
        <v>75.05</v>
      </c>
      <c r="N700" s="814">
        <v>1</v>
      </c>
      <c r="O700" s="818">
        <v>0.5</v>
      </c>
      <c r="P700" s="817"/>
      <c r="Q700" s="819">
        <v>0</v>
      </c>
      <c r="R700" s="814"/>
      <c r="S700" s="819">
        <v>0</v>
      </c>
      <c r="T700" s="818"/>
      <c r="U700" s="820">
        <v>0</v>
      </c>
    </row>
    <row r="701" spans="1:21" ht="14.45" customHeight="1" x14ac:dyDescent="0.2">
      <c r="A701" s="813">
        <v>26</v>
      </c>
      <c r="B701" s="814" t="s">
        <v>1600</v>
      </c>
      <c r="C701" s="814" t="s">
        <v>1606</v>
      </c>
      <c r="D701" s="815" t="s">
        <v>2851</v>
      </c>
      <c r="E701" s="816" t="s">
        <v>1615</v>
      </c>
      <c r="F701" s="814" t="s">
        <v>1601</v>
      </c>
      <c r="G701" s="814" t="s">
        <v>1980</v>
      </c>
      <c r="H701" s="814" t="s">
        <v>329</v>
      </c>
      <c r="I701" s="814" t="s">
        <v>2350</v>
      </c>
      <c r="J701" s="814" t="s">
        <v>886</v>
      </c>
      <c r="K701" s="814" t="s">
        <v>2351</v>
      </c>
      <c r="L701" s="817">
        <v>45.03</v>
      </c>
      <c r="M701" s="817">
        <v>45.03</v>
      </c>
      <c r="N701" s="814">
        <v>1</v>
      </c>
      <c r="O701" s="818">
        <v>1</v>
      </c>
      <c r="P701" s="817"/>
      <c r="Q701" s="819">
        <v>0</v>
      </c>
      <c r="R701" s="814"/>
      <c r="S701" s="819">
        <v>0</v>
      </c>
      <c r="T701" s="818"/>
      <c r="U701" s="820">
        <v>0</v>
      </c>
    </row>
    <row r="702" spans="1:21" ht="14.45" customHeight="1" x14ac:dyDescent="0.2">
      <c r="A702" s="813">
        <v>26</v>
      </c>
      <c r="B702" s="814" t="s">
        <v>1600</v>
      </c>
      <c r="C702" s="814" t="s">
        <v>1606</v>
      </c>
      <c r="D702" s="815" t="s">
        <v>2851</v>
      </c>
      <c r="E702" s="816" t="s">
        <v>1615</v>
      </c>
      <c r="F702" s="814" t="s">
        <v>1601</v>
      </c>
      <c r="G702" s="814" t="s">
        <v>2352</v>
      </c>
      <c r="H702" s="814" t="s">
        <v>329</v>
      </c>
      <c r="I702" s="814" t="s">
        <v>2643</v>
      </c>
      <c r="J702" s="814" t="s">
        <v>2357</v>
      </c>
      <c r="K702" s="814" t="s">
        <v>2644</v>
      </c>
      <c r="L702" s="817">
        <v>49.2</v>
      </c>
      <c r="M702" s="817">
        <v>49.2</v>
      </c>
      <c r="N702" s="814">
        <v>1</v>
      </c>
      <c r="O702" s="818">
        <v>0.5</v>
      </c>
      <c r="P702" s="817">
        <v>49.2</v>
      </c>
      <c r="Q702" s="819">
        <v>1</v>
      </c>
      <c r="R702" s="814">
        <v>1</v>
      </c>
      <c r="S702" s="819">
        <v>1</v>
      </c>
      <c r="T702" s="818">
        <v>0.5</v>
      </c>
      <c r="U702" s="820">
        <v>1</v>
      </c>
    </row>
    <row r="703" spans="1:21" ht="14.45" customHeight="1" x14ac:dyDescent="0.2">
      <c r="A703" s="813">
        <v>26</v>
      </c>
      <c r="B703" s="814" t="s">
        <v>1600</v>
      </c>
      <c r="C703" s="814" t="s">
        <v>1606</v>
      </c>
      <c r="D703" s="815" t="s">
        <v>2851</v>
      </c>
      <c r="E703" s="816" t="s">
        <v>1615</v>
      </c>
      <c r="F703" s="814" t="s">
        <v>1601</v>
      </c>
      <c r="G703" s="814" t="s">
        <v>1734</v>
      </c>
      <c r="H703" s="814" t="s">
        <v>329</v>
      </c>
      <c r="I703" s="814" t="s">
        <v>1737</v>
      </c>
      <c r="J703" s="814" t="s">
        <v>1738</v>
      </c>
      <c r="K703" s="814" t="s">
        <v>1739</v>
      </c>
      <c r="L703" s="817">
        <v>89.91</v>
      </c>
      <c r="M703" s="817">
        <v>89.91</v>
      </c>
      <c r="N703" s="814">
        <v>1</v>
      </c>
      <c r="O703" s="818">
        <v>1</v>
      </c>
      <c r="P703" s="817">
        <v>89.91</v>
      </c>
      <c r="Q703" s="819">
        <v>1</v>
      </c>
      <c r="R703" s="814">
        <v>1</v>
      </c>
      <c r="S703" s="819">
        <v>1</v>
      </c>
      <c r="T703" s="818">
        <v>1</v>
      </c>
      <c r="U703" s="820">
        <v>1</v>
      </c>
    </row>
    <row r="704" spans="1:21" ht="14.45" customHeight="1" x14ac:dyDescent="0.2">
      <c r="A704" s="813">
        <v>26</v>
      </c>
      <c r="B704" s="814" t="s">
        <v>1600</v>
      </c>
      <c r="C704" s="814" t="s">
        <v>1606</v>
      </c>
      <c r="D704" s="815" t="s">
        <v>2851</v>
      </c>
      <c r="E704" s="816" t="s">
        <v>1615</v>
      </c>
      <c r="F704" s="814" t="s">
        <v>1601</v>
      </c>
      <c r="G704" s="814" t="s">
        <v>2220</v>
      </c>
      <c r="H704" s="814" t="s">
        <v>329</v>
      </c>
      <c r="I704" s="814" t="s">
        <v>2221</v>
      </c>
      <c r="J704" s="814" t="s">
        <v>753</v>
      </c>
      <c r="K704" s="814" t="s">
        <v>2222</v>
      </c>
      <c r="L704" s="817">
        <v>25.53</v>
      </c>
      <c r="M704" s="817">
        <v>25.53</v>
      </c>
      <c r="N704" s="814">
        <v>1</v>
      </c>
      <c r="O704" s="818">
        <v>0.5</v>
      </c>
      <c r="P704" s="817">
        <v>25.53</v>
      </c>
      <c r="Q704" s="819">
        <v>1</v>
      </c>
      <c r="R704" s="814">
        <v>1</v>
      </c>
      <c r="S704" s="819">
        <v>1</v>
      </c>
      <c r="T704" s="818">
        <v>0.5</v>
      </c>
      <c r="U704" s="820">
        <v>1</v>
      </c>
    </row>
    <row r="705" spans="1:21" ht="14.45" customHeight="1" x14ac:dyDescent="0.2">
      <c r="A705" s="813">
        <v>26</v>
      </c>
      <c r="B705" s="814" t="s">
        <v>1600</v>
      </c>
      <c r="C705" s="814" t="s">
        <v>1606</v>
      </c>
      <c r="D705" s="815" t="s">
        <v>2851</v>
      </c>
      <c r="E705" s="816" t="s">
        <v>1615</v>
      </c>
      <c r="F705" s="814" t="s">
        <v>1601</v>
      </c>
      <c r="G705" s="814" t="s">
        <v>1995</v>
      </c>
      <c r="H705" s="814" t="s">
        <v>599</v>
      </c>
      <c r="I705" s="814" t="s">
        <v>1996</v>
      </c>
      <c r="J705" s="814" t="s">
        <v>1333</v>
      </c>
      <c r="K705" s="814" t="s">
        <v>1997</v>
      </c>
      <c r="L705" s="817">
        <v>93.43</v>
      </c>
      <c r="M705" s="817">
        <v>93.43</v>
      </c>
      <c r="N705" s="814">
        <v>1</v>
      </c>
      <c r="O705" s="818">
        <v>1</v>
      </c>
      <c r="P705" s="817"/>
      <c r="Q705" s="819">
        <v>0</v>
      </c>
      <c r="R705" s="814"/>
      <c r="S705" s="819">
        <v>0</v>
      </c>
      <c r="T705" s="818"/>
      <c r="U705" s="820">
        <v>0</v>
      </c>
    </row>
    <row r="706" spans="1:21" ht="14.45" customHeight="1" x14ac:dyDescent="0.2">
      <c r="A706" s="813">
        <v>26</v>
      </c>
      <c r="B706" s="814" t="s">
        <v>1600</v>
      </c>
      <c r="C706" s="814" t="s">
        <v>1606</v>
      </c>
      <c r="D706" s="815" t="s">
        <v>2851</v>
      </c>
      <c r="E706" s="816" t="s">
        <v>1615</v>
      </c>
      <c r="F706" s="814" t="s">
        <v>1601</v>
      </c>
      <c r="G706" s="814" t="s">
        <v>1998</v>
      </c>
      <c r="H706" s="814" t="s">
        <v>329</v>
      </c>
      <c r="I706" s="814" t="s">
        <v>1999</v>
      </c>
      <c r="J706" s="814" t="s">
        <v>2000</v>
      </c>
      <c r="K706" s="814" t="s">
        <v>2001</v>
      </c>
      <c r="L706" s="817">
        <v>31.65</v>
      </c>
      <c r="M706" s="817">
        <v>31.65</v>
      </c>
      <c r="N706" s="814">
        <v>1</v>
      </c>
      <c r="O706" s="818">
        <v>1</v>
      </c>
      <c r="P706" s="817"/>
      <c r="Q706" s="819">
        <v>0</v>
      </c>
      <c r="R706" s="814"/>
      <c r="S706" s="819">
        <v>0</v>
      </c>
      <c r="T706" s="818"/>
      <c r="U706" s="820">
        <v>0</v>
      </c>
    </row>
    <row r="707" spans="1:21" ht="14.45" customHeight="1" x14ac:dyDescent="0.2">
      <c r="A707" s="813">
        <v>26</v>
      </c>
      <c r="B707" s="814" t="s">
        <v>1600</v>
      </c>
      <c r="C707" s="814" t="s">
        <v>1606</v>
      </c>
      <c r="D707" s="815" t="s">
        <v>2851</v>
      </c>
      <c r="E707" s="816" t="s">
        <v>1615</v>
      </c>
      <c r="F707" s="814" t="s">
        <v>1601</v>
      </c>
      <c r="G707" s="814" t="s">
        <v>2717</v>
      </c>
      <c r="H707" s="814" t="s">
        <v>329</v>
      </c>
      <c r="I707" s="814" t="s">
        <v>2718</v>
      </c>
      <c r="J707" s="814" t="s">
        <v>2719</v>
      </c>
      <c r="K707" s="814" t="s">
        <v>2720</v>
      </c>
      <c r="L707" s="817">
        <v>0</v>
      </c>
      <c r="M707" s="817">
        <v>0</v>
      </c>
      <c r="N707" s="814">
        <v>1</v>
      </c>
      <c r="O707" s="818">
        <v>0.5</v>
      </c>
      <c r="P707" s="817">
        <v>0</v>
      </c>
      <c r="Q707" s="819"/>
      <c r="R707" s="814">
        <v>1</v>
      </c>
      <c r="S707" s="819">
        <v>1</v>
      </c>
      <c r="T707" s="818">
        <v>0.5</v>
      </c>
      <c r="U707" s="820">
        <v>1</v>
      </c>
    </row>
    <row r="708" spans="1:21" ht="14.45" customHeight="1" x14ac:dyDescent="0.2">
      <c r="A708" s="813">
        <v>26</v>
      </c>
      <c r="B708" s="814" t="s">
        <v>1600</v>
      </c>
      <c r="C708" s="814" t="s">
        <v>1606</v>
      </c>
      <c r="D708" s="815" t="s">
        <v>2851</v>
      </c>
      <c r="E708" s="816" t="s">
        <v>1615</v>
      </c>
      <c r="F708" s="814" t="s">
        <v>1601</v>
      </c>
      <c r="G708" s="814" t="s">
        <v>2721</v>
      </c>
      <c r="H708" s="814" t="s">
        <v>599</v>
      </c>
      <c r="I708" s="814" t="s">
        <v>2722</v>
      </c>
      <c r="J708" s="814" t="s">
        <v>795</v>
      </c>
      <c r="K708" s="814" t="s">
        <v>2723</v>
      </c>
      <c r="L708" s="817">
        <v>19.59</v>
      </c>
      <c r="M708" s="817">
        <v>19.59</v>
      </c>
      <c r="N708" s="814">
        <v>1</v>
      </c>
      <c r="O708" s="818">
        <v>0.5</v>
      </c>
      <c r="P708" s="817">
        <v>19.59</v>
      </c>
      <c r="Q708" s="819">
        <v>1</v>
      </c>
      <c r="R708" s="814">
        <v>1</v>
      </c>
      <c r="S708" s="819">
        <v>1</v>
      </c>
      <c r="T708" s="818">
        <v>0.5</v>
      </c>
      <c r="U708" s="820">
        <v>1</v>
      </c>
    </row>
    <row r="709" spans="1:21" ht="14.45" customHeight="1" x14ac:dyDescent="0.2">
      <c r="A709" s="813">
        <v>26</v>
      </c>
      <c r="B709" s="814" t="s">
        <v>1600</v>
      </c>
      <c r="C709" s="814" t="s">
        <v>1606</v>
      </c>
      <c r="D709" s="815" t="s">
        <v>2851</v>
      </c>
      <c r="E709" s="816" t="s">
        <v>1615</v>
      </c>
      <c r="F709" s="814" t="s">
        <v>1601</v>
      </c>
      <c r="G709" s="814" t="s">
        <v>2138</v>
      </c>
      <c r="H709" s="814" t="s">
        <v>329</v>
      </c>
      <c r="I709" s="814" t="s">
        <v>2724</v>
      </c>
      <c r="J709" s="814" t="s">
        <v>952</v>
      </c>
      <c r="K709" s="814" t="s">
        <v>2725</v>
      </c>
      <c r="L709" s="817">
        <v>0</v>
      </c>
      <c r="M709" s="817">
        <v>0</v>
      </c>
      <c r="N709" s="814">
        <v>3</v>
      </c>
      <c r="O709" s="818">
        <v>2</v>
      </c>
      <c r="P709" s="817">
        <v>0</v>
      </c>
      <c r="Q709" s="819"/>
      <c r="R709" s="814">
        <v>1</v>
      </c>
      <c r="S709" s="819">
        <v>0.33333333333333331</v>
      </c>
      <c r="T709" s="818">
        <v>0.5</v>
      </c>
      <c r="U709" s="820">
        <v>0.25</v>
      </c>
    </row>
    <row r="710" spans="1:21" ht="14.45" customHeight="1" x14ac:dyDescent="0.2">
      <c r="A710" s="813">
        <v>26</v>
      </c>
      <c r="B710" s="814" t="s">
        <v>1600</v>
      </c>
      <c r="C710" s="814" t="s">
        <v>1606</v>
      </c>
      <c r="D710" s="815" t="s">
        <v>2851</v>
      </c>
      <c r="E710" s="816" t="s">
        <v>1615</v>
      </c>
      <c r="F710" s="814" t="s">
        <v>1601</v>
      </c>
      <c r="G710" s="814" t="s">
        <v>1770</v>
      </c>
      <c r="H710" s="814" t="s">
        <v>329</v>
      </c>
      <c r="I710" s="814" t="s">
        <v>1771</v>
      </c>
      <c r="J710" s="814" t="s">
        <v>663</v>
      </c>
      <c r="K710" s="814" t="s">
        <v>1772</v>
      </c>
      <c r="L710" s="817">
        <v>58.52</v>
      </c>
      <c r="M710" s="817">
        <v>58.52</v>
      </c>
      <c r="N710" s="814">
        <v>1</v>
      </c>
      <c r="O710" s="818">
        <v>1</v>
      </c>
      <c r="P710" s="817"/>
      <c r="Q710" s="819">
        <v>0</v>
      </c>
      <c r="R710" s="814"/>
      <c r="S710" s="819">
        <v>0</v>
      </c>
      <c r="T710" s="818"/>
      <c r="U710" s="820">
        <v>0</v>
      </c>
    </row>
    <row r="711" spans="1:21" ht="14.45" customHeight="1" x14ac:dyDescent="0.2">
      <c r="A711" s="813">
        <v>26</v>
      </c>
      <c r="B711" s="814" t="s">
        <v>1600</v>
      </c>
      <c r="C711" s="814" t="s">
        <v>1606</v>
      </c>
      <c r="D711" s="815" t="s">
        <v>2851</v>
      </c>
      <c r="E711" s="816" t="s">
        <v>1615</v>
      </c>
      <c r="F711" s="814" t="s">
        <v>1601</v>
      </c>
      <c r="G711" s="814" t="s">
        <v>1770</v>
      </c>
      <c r="H711" s="814" t="s">
        <v>599</v>
      </c>
      <c r="I711" s="814" t="s">
        <v>2726</v>
      </c>
      <c r="J711" s="814" t="s">
        <v>663</v>
      </c>
      <c r="K711" s="814" t="s">
        <v>1772</v>
      </c>
      <c r="L711" s="817">
        <v>58.52</v>
      </c>
      <c r="M711" s="817">
        <v>58.52</v>
      </c>
      <c r="N711" s="814">
        <v>1</v>
      </c>
      <c r="O711" s="818">
        <v>0.5</v>
      </c>
      <c r="P711" s="817"/>
      <c r="Q711" s="819">
        <v>0</v>
      </c>
      <c r="R711" s="814"/>
      <c r="S711" s="819">
        <v>0</v>
      </c>
      <c r="T711" s="818"/>
      <c r="U711" s="820">
        <v>0</v>
      </c>
    </row>
    <row r="712" spans="1:21" ht="14.45" customHeight="1" x14ac:dyDescent="0.2">
      <c r="A712" s="813">
        <v>26</v>
      </c>
      <c r="B712" s="814" t="s">
        <v>1600</v>
      </c>
      <c r="C712" s="814" t="s">
        <v>1606</v>
      </c>
      <c r="D712" s="815" t="s">
        <v>2851</v>
      </c>
      <c r="E712" s="816" t="s">
        <v>1615</v>
      </c>
      <c r="F712" s="814" t="s">
        <v>1601</v>
      </c>
      <c r="G712" s="814" t="s">
        <v>1626</v>
      </c>
      <c r="H712" s="814" t="s">
        <v>599</v>
      </c>
      <c r="I712" s="814" t="s">
        <v>1329</v>
      </c>
      <c r="J712" s="814" t="s">
        <v>812</v>
      </c>
      <c r="K712" s="814" t="s">
        <v>1330</v>
      </c>
      <c r="L712" s="817">
        <v>736.33</v>
      </c>
      <c r="M712" s="817">
        <v>13253.94</v>
      </c>
      <c r="N712" s="814">
        <v>18</v>
      </c>
      <c r="O712" s="818">
        <v>8</v>
      </c>
      <c r="P712" s="817">
        <v>5890.64</v>
      </c>
      <c r="Q712" s="819">
        <v>0.44444444444444448</v>
      </c>
      <c r="R712" s="814">
        <v>8</v>
      </c>
      <c r="S712" s="819">
        <v>0.44444444444444442</v>
      </c>
      <c r="T712" s="818">
        <v>4</v>
      </c>
      <c r="U712" s="820">
        <v>0.5</v>
      </c>
    </row>
    <row r="713" spans="1:21" ht="14.45" customHeight="1" x14ac:dyDescent="0.2">
      <c r="A713" s="813">
        <v>26</v>
      </c>
      <c r="B713" s="814" t="s">
        <v>1600</v>
      </c>
      <c r="C713" s="814" t="s">
        <v>1606</v>
      </c>
      <c r="D713" s="815" t="s">
        <v>2851</v>
      </c>
      <c r="E713" s="816" t="s">
        <v>1615</v>
      </c>
      <c r="F713" s="814" t="s">
        <v>1601</v>
      </c>
      <c r="G713" s="814" t="s">
        <v>1626</v>
      </c>
      <c r="H713" s="814" t="s">
        <v>599</v>
      </c>
      <c r="I713" s="814" t="s">
        <v>2144</v>
      </c>
      <c r="J713" s="814" t="s">
        <v>812</v>
      </c>
      <c r="K713" s="814" t="s">
        <v>2145</v>
      </c>
      <c r="L713" s="817">
        <v>490.89</v>
      </c>
      <c r="M713" s="817">
        <v>1963.56</v>
      </c>
      <c r="N713" s="814">
        <v>4</v>
      </c>
      <c r="O713" s="818">
        <v>2</v>
      </c>
      <c r="P713" s="817"/>
      <c r="Q713" s="819">
        <v>0</v>
      </c>
      <c r="R713" s="814"/>
      <c r="S713" s="819">
        <v>0</v>
      </c>
      <c r="T713" s="818"/>
      <c r="U713" s="820">
        <v>0</v>
      </c>
    </row>
    <row r="714" spans="1:21" ht="14.45" customHeight="1" x14ac:dyDescent="0.2">
      <c r="A714" s="813">
        <v>26</v>
      </c>
      <c r="B714" s="814" t="s">
        <v>1600</v>
      </c>
      <c r="C714" s="814" t="s">
        <v>1606</v>
      </c>
      <c r="D714" s="815" t="s">
        <v>2851</v>
      </c>
      <c r="E714" s="816" t="s">
        <v>1615</v>
      </c>
      <c r="F714" s="814" t="s">
        <v>1601</v>
      </c>
      <c r="G714" s="814" t="s">
        <v>1783</v>
      </c>
      <c r="H714" s="814" t="s">
        <v>329</v>
      </c>
      <c r="I714" s="814" t="s">
        <v>2030</v>
      </c>
      <c r="J714" s="814" t="s">
        <v>648</v>
      </c>
      <c r="K714" s="814" t="s">
        <v>2031</v>
      </c>
      <c r="L714" s="817">
        <v>17.62</v>
      </c>
      <c r="M714" s="817">
        <v>35.24</v>
      </c>
      <c r="N714" s="814">
        <v>2</v>
      </c>
      <c r="O714" s="818">
        <v>1.5</v>
      </c>
      <c r="P714" s="817"/>
      <c r="Q714" s="819">
        <v>0</v>
      </c>
      <c r="R714" s="814"/>
      <c r="S714" s="819">
        <v>0</v>
      </c>
      <c r="T714" s="818"/>
      <c r="U714" s="820">
        <v>0</v>
      </c>
    </row>
    <row r="715" spans="1:21" ht="14.45" customHeight="1" x14ac:dyDescent="0.2">
      <c r="A715" s="813">
        <v>26</v>
      </c>
      <c r="B715" s="814" t="s">
        <v>1600</v>
      </c>
      <c r="C715" s="814" t="s">
        <v>1606</v>
      </c>
      <c r="D715" s="815" t="s">
        <v>2851</v>
      </c>
      <c r="E715" s="816" t="s">
        <v>1615</v>
      </c>
      <c r="F715" s="814" t="s">
        <v>1601</v>
      </c>
      <c r="G715" s="814" t="s">
        <v>1783</v>
      </c>
      <c r="H715" s="814" t="s">
        <v>329</v>
      </c>
      <c r="I715" s="814" t="s">
        <v>1788</v>
      </c>
      <c r="J715" s="814" t="s">
        <v>1789</v>
      </c>
      <c r="K715" s="814" t="s">
        <v>1790</v>
      </c>
      <c r="L715" s="817">
        <v>35.25</v>
      </c>
      <c r="M715" s="817">
        <v>35.25</v>
      </c>
      <c r="N715" s="814">
        <v>1</v>
      </c>
      <c r="O715" s="818">
        <v>0.5</v>
      </c>
      <c r="P715" s="817">
        <v>35.25</v>
      </c>
      <c r="Q715" s="819">
        <v>1</v>
      </c>
      <c r="R715" s="814">
        <v>1</v>
      </c>
      <c r="S715" s="819">
        <v>1</v>
      </c>
      <c r="T715" s="818">
        <v>0.5</v>
      </c>
      <c r="U715" s="820">
        <v>1</v>
      </c>
    </row>
    <row r="716" spans="1:21" ht="14.45" customHeight="1" x14ac:dyDescent="0.2">
      <c r="A716" s="813">
        <v>26</v>
      </c>
      <c r="B716" s="814" t="s">
        <v>1600</v>
      </c>
      <c r="C716" s="814" t="s">
        <v>1606</v>
      </c>
      <c r="D716" s="815" t="s">
        <v>2851</v>
      </c>
      <c r="E716" s="816" t="s">
        <v>1615</v>
      </c>
      <c r="F716" s="814" t="s">
        <v>1601</v>
      </c>
      <c r="G716" s="814" t="s">
        <v>1783</v>
      </c>
      <c r="H716" s="814" t="s">
        <v>329</v>
      </c>
      <c r="I716" s="814" t="s">
        <v>2032</v>
      </c>
      <c r="J716" s="814" t="s">
        <v>648</v>
      </c>
      <c r="K716" s="814" t="s">
        <v>2033</v>
      </c>
      <c r="L716" s="817">
        <v>17.62</v>
      </c>
      <c r="M716" s="817">
        <v>17.62</v>
      </c>
      <c r="N716" s="814">
        <v>1</v>
      </c>
      <c r="O716" s="818">
        <v>1</v>
      </c>
      <c r="P716" s="817"/>
      <c r="Q716" s="819">
        <v>0</v>
      </c>
      <c r="R716" s="814"/>
      <c r="S716" s="819">
        <v>0</v>
      </c>
      <c r="T716" s="818"/>
      <c r="U716" s="820">
        <v>0</v>
      </c>
    </row>
    <row r="717" spans="1:21" ht="14.45" customHeight="1" x14ac:dyDescent="0.2">
      <c r="A717" s="813">
        <v>26</v>
      </c>
      <c r="B717" s="814" t="s">
        <v>1600</v>
      </c>
      <c r="C717" s="814" t="s">
        <v>1606</v>
      </c>
      <c r="D717" s="815" t="s">
        <v>2851</v>
      </c>
      <c r="E717" s="816" t="s">
        <v>1615</v>
      </c>
      <c r="F717" s="814" t="s">
        <v>1601</v>
      </c>
      <c r="G717" s="814" t="s">
        <v>2727</v>
      </c>
      <c r="H717" s="814" t="s">
        <v>329</v>
      </c>
      <c r="I717" s="814" t="s">
        <v>2728</v>
      </c>
      <c r="J717" s="814" t="s">
        <v>2729</v>
      </c>
      <c r="K717" s="814" t="s">
        <v>1785</v>
      </c>
      <c r="L717" s="817">
        <v>174.59</v>
      </c>
      <c r="M717" s="817">
        <v>174.59</v>
      </c>
      <c r="N717" s="814">
        <v>1</v>
      </c>
      <c r="O717" s="818">
        <v>1</v>
      </c>
      <c r="P717" s="817"/>
      <c r="Q717" s="819">
        <v>0</v>
      </c>
      <c r="R717" s="814"/>
      <c r="S717" s="819">
        <v>0</v>
      </c>
      <c r="T717" s="818"/>
      <c r="U717" s="820">
        <v>0</v>
      </c>
    </row>
    <row r="718" spans="1:21" ht="14.45" customHeight="1" x14ac:dyDescent="0.2">
      <c r="A718" s="813">
        <v>26</v>
      </c>
      <c r="B718" s="814" t="s">
        <v>1600</v>
      </c>
      <c r="C718" s="814" t="s">
        <v>1606</v>
      </c>
      <c r="D718" s="815" t="s">
        <v>2851</v>
      </c>
      <c r="E718" s="816" t="s">
        <v>1615</v>
      </c>
      <c r="F718" s="814" t="s">
        <v>1601</v>
      </c>
      <c r="G718" s="814" t="s">
        <v>2398</v>
      </c>
      <c r="H718" s="814" t="s">
        <v>329</v>
      </c>
      <c r="I718" s="814" t="s">
        <v>2730</v>
      </c>
      <c r="J718" s="814" t="s">
        <v>2400</v>
      </c>
      <c r="K718" s="814" t="s">
        <v>2731</v>
      </c>
      <c r="L718" s="817">
        <v>27.37</v>
      </c>
      <c r="M718" s="817">
        <v>27.37</v>
      </c>
      <c r="N718" s="814">
        <v>1</v>
      </c>
      <c r="O718" s="818">
        <v>0.5</v>
      </c>
      <c r="P718" s="817"/>
      <c r="Q718" s="819">
        <v>0</v>
      </c>
      <c r="R718" s="814"/>
      <c r="S718" s="819">
        <v>0</v>
      </c>
      <c r="T718" s="818"/>
      <c r="U718" s="820">
        <v>0</v>
      </c>
    </row>
    <row r="719" spans="1:21" ht="14.45" customHeight="1" x14ac:dyDescent="0.2">
      <c r="A719" s="813">
        <v>26</v>
      </c>
      <c r="B719" s="814" t="s">
        <v>1600</v>
      </c>
      <c r="C719" s="814" t="s">
        <v>1606</v>
      </c>
      <c r="D719" s="815" t="s">
        <v>2851</v>
      </c>
      <c r="E719" s="816" t="s">
        <v>1615</v>
      </c>
      <c r="F719" s="814" t="s">
        <v>1601</v>
      </c>
      <c r="G719" s="814" t="s">
        <v>1796</v>
      </c>
      <c r="H719" s="814" t="s">
        <v>599</v>
      </c>
      <c r="I719" s="814" t="s">
        <v>1797</v>
      </c>
      <c r="J719" s="814" t="s">
        <v>1291</v>
      </c>
      <c r="K719" s="814" t="s">
        <v>1798</v>
      </c>
      <c r="L719" s="817">
        <v>28.81</v>
      </c>
      <c r="M719" s="817">
        <v>86.429999999999993</v>
      </c>
      <c r="N719" s="814">
        <v>3</v>
      </c>
      <c r="O719" s="818">
        <v>2.5</v>
      </c>
      <c r="P719" s="817">
        <v>28.81</v>
      </c>
      <c r="Q719" s="819">
        <v>0.33333333333333337</v>
      </c>
      <c r="R719" s="814">
        <v>1</v>
      </c>
      <c r="S719" s="819">
        <v>0.33333333333333331</v>
      </c>
      <c r="T719" s="818">
        <v>1</v>
      </c>
      <c r="U719" s="820">
        <v>0.4</v>
      </c>
    </row>
    <row r="720" spans="1:21" ht="14.45" customHeight="1" x14ac:dyDescent="0.2">
      <c r="A720" s="813">
        <v>26</v>
      </c>
      <c r="B720" s="814" t="s">
        <v>1600</v>
      </c>
      <c r="C720" s="814" t="s">
        <v>1606</v>
      </c>
      <c r="D720" s="815" t="s">
        <v>2851</v>
      </c>
      <c r="E720" s="816" t="s">
        <v>1615</v>
      </c>
      <c r="F720" s="814" t="s">
        <v>1601</v>
      </c>
      <c r="G720" s="814" t="s">
        <v>1796</v>
      </c>
      <c r="H720" s="814" t="s">
        <v>599</v>
      </c>
      <c r="I720" s="814" t="s">
        <v>1797</v>
      </c>
      <c r="J720" s="814" t="s">
        <v>1291</v>
      </c>
      <c r="K720" s="814" t="s">
        <v>1798</v>
      </c>
      <c r="L720" s="817">
        <v>13.68</v>
      </c>
      <c r="M720" s="817">
        <v>95.759999999999991</v>
      </c>
      <c r="N720" s="814">
        <v>7</v>
      </c>
      <c r="O720" s="818">
        <v>4.5</v>
      </c>
      <c r="P720" s="817">
        <v>54.72</v>
      </c>
      <c r="Q720" s="819">
        <v>0.57142857142857151</v>
      </c>
      <c r="R720" s="814">
        <v>4</v>
      </c>
      <c r="S720" s="819">
        <v>0.5714285714285714</v>
      </c>
      <c r="T720" s="818">
        <v>2.5</v>
      </c>
      <c r="U720" s="820">
        <v>0.55555555555555558</v>
      </c>
    </row>
    <row r="721" spans="1:21" ht="14.45" customHeight="1" x14ac:dyDescent="0.2">
      <c r="A721" s="813">
        <v>26</v>
      </c>
      <c r="B721" s="814" t="s">
        <v>1600</v>
      </c>
      <c r="C721" s="814" t="s">
        <v>1606</v>
      </c>
      <c r="D721" s="815" t="s">
        <v>2851</v>
      </c>
      <c r="E721" s="816" t="s">
        <v>1615</v>
      </c>
      <c r="F721" s="814" t="s">
        <v>1601</v>
      </c>
      <c r="G721" s="814" t="s">
        <v>2034</v>
      </c>
      <c r="H721" s="814" t="s">
        <v>599</v>
      </c>
      <c r="I721" s="814" t="s">
        <v>2035</v>
      </c>
      <c r="J721" s="814" t="s">
        <v>1031</v>
      </c>
      <c r="K721" s="814" t="s">
        <v>676</v>
      </c>
      <c r="L721" s="817">
        <v>34.47</v>
      </c>
      <c r="M721" s="817">
        <v>68.94</v>
      </c>
      <c r="N721" s="814">
        <v>2</v>
      </c>
      <c r="O721" s="818">
        <v>1.5</v>
      </c>
      <c r="P721" s="817">
        <v>34.47</v>
      </c>
      <c r="Q721" s="819">
        <v>0.5</v>
      </c>
      <c r="R721" s="814">
        <v>1</v>
      </c>
      <c r="S721" s="819">
        <v>0.5</v>
      </c>
      <c r="T721" s="818">
        <v>1</v>
      </c>
      <c r="U721" s="820">
        <v>0.66666666666666663</v>
      </c>
    </row>
    <row r="722" spans="1:21" ht="14.45" customHeight="1" x14ac:dyDescent="0.2">
      <c r="A722" s="813">
        <v>26</v>
      </c>
      <c r="B722" s="814" t="s">
        <v>1600</v>
      </c>
      <c r="C722" s="814" t="s">
        <v>1606</v>
      </c>
      <c r="D722" s="815" t="s">
        <v>2851</v>
      </c>
      <c r="E722" s="816" t="s">
        <v>1615</v>
      </c>
      <c r="F722" s="814" t="s">
        <v>1601</v>
      </c>
      <c r="G722" s="814" t="s">
        <v>2655</v>
      </c>
      <c r="H722" s="814" t="s">
        <v>599</v>
      </c>
      <c r="I722" s="814" t="s">
        <v>1406</v>
      </c>
      <c r="J722" s="814" t="s">
        <v>1407</v>
      </c>
      <c r="K722" s="814" t="s">
        <v>1408</v>
      </c>
      <c r="L722" s="817">
        <v>181.94</v>
      </c>
      <c r="M722" s="817">
        <v>181.94</v>
      </c>
      <c r="N722" s="814">
        <v>1</v>
      </c>
      <c r="O722" s="818">
        <v>0.5</v>
      </c>
      <c r="P722" s="817">
        <v>181.94</v>
      </c>
      <c r="Q722" s="819">
        <v>1</v>
      </c>
      <c r="R722" s="814">
        <v>1</v>
      </c>
      <c r="S722" s="819">
        <v>1</v>
      </c>
      <c r="T722" s="818">
        <v>0.5</v>
      </c>
      <c r="U722" s="820">
        <v>1</v>
      </c>
    </row>
    <row r="723" spans="1:21" ht="14.45" customHeight="1" x14ac:dyDescent="0.2">
      <c r="A723" s="813">
        <v>26</v>
      </c>
      <c r="B723" s="814" t="s">
        <v>1600</v>
      </c>
      <c r="C723" s="814" t="s">
        <v>1606</v>
      </c>
      <c r="D723" s="815" t="s">
        <v>2851</v>
      </c>
      <c r="E723" s="816" t="s">
        <v>1615</v>
      </c>
      <c r="F723" s="814" t="s">
        <v>1601</v>
      </c>
      <c r="G723" s="814" t="s">
        <v>2253</v>
      </c>
      <c r="H723" s="814" t="s">
        <v>329</v>
      </c>
      <c r="I723" s="814" t="s">
        <v>2405</v>
      </c>
      <c r="J723" s="814" t="s">
        <v>2255</v>
      </c>
      <c r="K723" s="814" t="s">
        <v>2406</v>
      </c>
      <c r="L723" s="817">
        <v>72.88</v>
      </c>
      <c r="M723" s="817">
        <v>72.88</v>
      </c>
      <c r="N723" s="814">
        <v>1</v>
      </c>
      <c r="O723" s="818">
        <v>0.5</v>
      </c>
      <c r="P723" s="817">
        <v>72.88</v>
      </c>
      <c r="Q723" s="819">
        <v>1</v>
      </c>
      <c r="R723" s="814">
        <v>1</v>
      </c>
      <c r="S723" s="819">
        <v>1</v>
      </c>
      <c r="T723" s="818">
        <v>0.5</v>
      </c>
      <c r="U723" s="820">
        <v>1</v>
      </c>
    </row>
    <row r="724" spans="1:21" ht="14.45" customHeight="1" x14ac:dyDescent="0.2">
      <c r="A724" s="813">
        <v>26</v>
      </c>
      <c r="B724" s="814" t="s">
        <v>1600</v>
      </c>
      <c r="C724" s="814" t="s">
        <v>1606</v>
      </c>
      <c r="D724" s="815" t="s">
        <v>2851</v>
      </c>
      <c r="E724" s="816" t="s">
        <v>1615</v>
      </c>
      <c r="F724" s="814" t="s">
        <v>1601</v>
      </c>
      <c r="G724" s="814" t="s">
        <v>1799</v>
      </c>
      <c r="H724" s="814" t="s">
        <v>329</v>
      </c>
      <c r="I724" s="814" t="s">
        <v>1800</v>
      </c>
      <c r="J724" s="814" t="s">
        <v>612</v>
      </c>
      <c r="K724" s="814" t="s">
        <v>1801</v>
      </c>
      <c r="L724" s="817">
        <v>127.91</v>
      </c>
      <c r="M724" s="817">
        <v>127.91</v>
      </c>
      <c r="N724" s="814">
        <v>1</v>
      </c>
      <c r="O724" s="818">
        <v>0.5</v>
      </c>
      <c r="P724" s="817">
        <v>127.91</v>
      </c>
      <c r="Q724" s="819">
        <v>1</v>
      </c>
      <c r="R724" s="814">
        <v>1</v>
      </c>
      <c r="S724" s="819">
        <v>1</v>
      </c>
      <c r="T724" s="818">
        <v>0.5</v>
      </c>
      <c r="U724" s="820">
        <v>1</v>
      </c>
    </row>
    <row r="725" spans="1:21" ht="14.45" customHeight="1" x14ac:dyDescent="0.2">
      <c r="A725" s="813">
        <v>26</v>
      </c>
      <c r="B725" s="814" t="s">
        <v>1600</v>
      </c>
      <c r="C725" s="814" t="s">
        <v>1606</v>
      </c>
      <c r="D725" s="815" t="s">
        <v>2851</v>
      </c>
      <c r="E725" s="816" t="s">
        <v>1615</v>
      </c>
      <c r="F725" s="814" t="s">
        <v>1601</v>
      </c>
      <c r="G725" s="814" t="s">
        <v>2036</v>
      </c>
      <c r="H725" s="814" t="s">
        <v>329</v>
      </c>
      <c r="I725" s="814" t="s">
        <v>2732</v>
      </c>
      <c r="J725" s="814" t="s">
        <v>2148</v>
      </c>
      <c r="K725" s="814" t="s">
        <v>2733</v>
      </c>
      <c r="L725" s="817">
        <v>84.65</v>
      </c>
      <c r="M725" s="817">
        <v>84.65</v>
      </c>
      <c r="N725" s="814">
        <v>1</v>
      </c>
      <c r="O725" s="818">
        <v>1</v>
      </c>
      <c r="P725" s="817"/>
      <c r="Q725" s="819">
        <v>0</v>
      </c>
      <c r="R725" s="814"/>
      <c r="S725" s="819">
        <v>0</v>
      </c>
      <c r="T725" s="818"/>
      <c r="U725" s="820">
        <v>0</v>
      </c>
    </row>
    <row r="726" spans="1:21" ht="14.45" customHeight="1" x14ac:dyDescent="0.2">
      <c r="A726" s="813">
        <v>26</v>
      </c>
      <c r="B726" s="814" t="s">
        <v>1600</v>
      </c>
      <c r="C726" s="814" t="s">
        <v>1606</v>
      </c>
      <c r="D726" s="815" t="s">
        <v>2851</v>
      </c>
      <c r="E726" s="816" t="s">
        <v>1615</v>
      </c>
      <c r="F726" s="814" t="s">
        <v>1601</v>
      </c>
      <c r="G726" s="814" t="s">
        <v>2037</v>
      </c>
      <c r="H726" s="814" t="s">
        <v>599</v>
      </c>
      <c r="I726" s="814" t="s">
        <v>1396</v>
      </c>
      <c r="J726" s="814" t="s">
        <v>1397</v>
      </c>
      <c r="K726" s="814" t="s">
        <v>1398</v>
      </c>
      <c r="L726" s="817">
        <v>7.47</v>
      </c>
      <c r="M726" s="817">
        <v>7.47</v>
      </c>
      <c r="N726" s="814">
        <v>1</v>
      </c>
      <c r="O726" s="818">
        <v>1</v>
      </c>
      <c r="P726" s="817">
        <v>7.47</v>
      </c>
      <c r="Q726" s="819">
        <v>1</v>
      </c>
      <c r="R726" s="814">
        <v>1</v>
      </c>
      <c r="S726" s="819">
        <v>1</v>
      </c>
      <c r="T726" s="818">
        <v>1</v>
      </c>
      <c r="U726" s="820">
        <v>1</v>
      </c>
    </row>
    <row r="727" spans="1:21" ht="14.45" customHeight="1" x14ac:dyDescent="0.2">
      <c r="A727" s="813">
        <v>26</v>
      </c>
      <c r="B727" s="814" t="s">
        <v>1600</v>
      </c>
      <c r="C727" s="814" t="s">
        <v>1606</v>
      </c>
      <c r="D727" s="815" t="s">
        <v>2851</v>
      </c>
      <c r="E727" s="816" t="s">
        <v>1615</v>
      </c>
      <c r="F727" s="814" t="s">
        <v>1601</v>
      </c>
      <c r="G727" s="814" t="s">
        <v>1813</v>
      </c>
      <c r="H727" s="814" t="s">
        <v>329</v>
      </c>
      <c r="I727" s="814" t="s">
        <v>1814</v>
      </c>
      <c r="J727" s="814" t="s">
        <v>1150</v>
      </c>
      <c r="K727" s="814" t="s">
        <v>1815</v>
      </c>
      <c r="L727" s="817">
        <v>515</v>
      </c>
      <c r="M727" s="817">
        <v>2060</v>
      </c>
      <c r="N727" s="814">
        <v>4</v>
      </c>
      <c r="O727" s="818">
        <v>2</v>
      </c>
      <c r="P727" s="817"/>
      <c r="Q727" s="819">
        <v>0</v>
      </c>
      <c r="R727" s="814"/>
      <c r="S727" s="819">
        <v>0</v>
      </c>
      <c r="T727" s="818"/>
      <c r="U727" s="820">
        <v>0</v>
      </c>
    </row>
    <row r="728" spans="1:21" ht="14.45" customHeight="1" x14ac:dyDescent="0.2">
      <c r="A728" s="813">
        <v>26</v>
      </c>
      <c r="B728" s="814" t="s">
        <v>1600</v>
      </c>
      <c r="C728" s="814" t="s">
        <v>1606</v>
      </c>
      <c r="D728" s="815" t="s">
        <v>2851</v>
      </c>
      <c r="E728" s="816" t="s">
        <v>1615</v>
      </c>
      <c r="F728" s="814" t="s">
        <v>1601</v>
      </c>
      <c r="G728" s="814" t="s">
        <v>2150</v>
      </c>
      <c r="H728" s="814" t="s">
        <v>599</v>
      </c>
      <c r="I728" s="814" t="s">
        <v>2151</v>
      </c>
      <c r="J728" s="814" t="s">
        <v>1558</v>
      </c>
      <c r="K728" s="814" t="s">
        <v>1697</v>
      </c>
      <c r="L728" s="817">
        <v>132</v>
      </c>
      <c r="M728" s="817">
        <v>132</v>
      </c>
      <c r="N728" s="814">
        <v>1</v>
      </c>
      <c r="O728" s="818">
        <v>1</v>
      </c>
      <c r="P728" s="817"/>
      <c r="Q728" s="819">
        <v>0</v>
      </c>
      <c r="R728" s="814"/>
      <c r="S728" s="819">
        <v>0</v>
      </c>
      <c r="T728" s="818"/>
      <c r="U728" s="820">
        <v>0</v>
      </c>
    </row>
    <row r="729" spans="1:21" ht="14.45" customHeight="1" x14ac:dyDescent="0.2">
      <c r="A729" s="813">
        <v>26</v>
      </c>
      <c r="B729" s="814" t="s">
        <v>1600</v>
      </c>
      <c r="C729" s="814" t="s">
        <v>1606</v>
      </c>
      <c r="D729" s="815" t="s">
        <v>2851</v>
      </c>
      <c r="E729" s="816" t="s">
        <v>1615</v>
      </c>
      <c r="F729" s="814" t="s">
        <v>1601</v>
      </c>
      <c r="G729" s="814" t="s">
        <v>2734</v>
      </c>
      <c r="H729" s="814" t="s">
        <v>329</v>
      </c>
      <c r="I729" s="814" t="s">
        <v>2735</v>
      </c>
      <c r="J729" s="814" t="s">
        <v>2736</v>
      </c>
      <c r="K729" s="814" t="s">
        <v>2737</v>
      </c>
      <c r="L729" s="817">
        <v>0</v>
      </c>
      <c r="M729" s="817">
        <v>0</v>
      </c>
      <c r="N729" s="814">
        <v>1</v>
      </c>
      <c r="O729" s="818">
        <v>0.5</v>
      </c>
      <c r="P729" s="817">
        <v>0</v>
      </c>
      <c r="Q729" s="819"/>
      <c r="R729" s="814">
        <v>1</v>
      </c>
      <c r="S729" s="819">
        <v>1</v>
      </c>
      <c r="T729" s="818">
        <v>0.5</v>
      </c>
      <c r="U729" s="820">
        <v>1</v>
      </c>
    </row>
    <row r="730" spans="1:21" ht="14.45" customHeight="1" x14ac:dyDescent="0.2">
      <c r="A730" s="813">
        <v>26</v>
      </c>
      <c r="B730" s="814" t="s">
        <v>1600</v>
      </c>
      <c r="C730" s="814" t="s">
        <v>1606</v>
      </c>
      <c r="D730" s="815" t="s">
        <v>2851</v>
      </c>
      <c r="E730" s="816" t="s">
        <v>1615</v>
      </c>
      <c r="F730" s="814" t="s">
        <v>1601</v>
      </c>
      <c r="G730" s="814" t="s">
        <v>2738</v>
      </c>
      <c r="H730" s="814" t="s">
        <v>329</v>
      </c>
      <c r="I730" s="814" t="s">
        <v>2739</v>
      </c>
      <c r="J730" s="814" t="s">
        <v>2740</v>
      </c>
      <c r="K730" s="814" t="s">
        <v>2741</v>
      </c>
      <c r="L730" s="817">
        <v>243.64</v>
      </c>
      <c r="M730" s="817">
        <v>243.64</v>
      </c>
      <c r="N730" s="814">
        <v>1</v>
      </c>
      <c r="O730" s="818">
        <v>1</v>
      </c>
      <c r="P730" s="817">
        <v>243.64</v>
      </c>
      <c r="Q730" s="819">
        <v>1</v>
      </c>
      <c r="R730" s="814">
        <v>1</v>
      </c>
      <c r="S730" s="819">
        <v>1</v>
      </c>
      <c r="T730" s="818">
        <v>1</v>
      </c>
      <c r="U730" s="820">
        <v>1</v>
      </c>
    </row>
    <row r="731" spans="1:21" ht="14.45" customHeight="1" x14ac:dyDescent="0.2">
      <c r="A731" s="813">
        <v>26</v>
      </c>
      <c r="B731" s="814" t="s">
        <v>1600</v>
      </c>
      <c r="C731" s="814" t="s">
        <v>1606</v>
      </c>
      <c r="D731" s="815" t="s">
        <v>2851</v>
      </c>
      <c r="E731" s="816" t="s">
        <v>1615</v>
      </c>
      <c r="F731" s="814" t="s">
        <v>1601</v>
      </c>
      <c r="G731" s="814" t="s">
        <v>1816</v>
      </c>
      <c r="H731" s="814" t="s">
        <v>599</v>
      </c>
      <c r="I731" s="814" t="s">
        <v>1500</v>
      </c>
      <c r="J731" s="814" t="s">
        <v>997</v>
      </c>
      <c r="K731" s="814" t="s">
        <v>1000</v>
      </c>
      <c r="L731" s="817">
        <v>0</v>
      </c>
      <c r="M731" s="817">
        <v>0</v>
      </c>
      <c r="N731" s="814">
        <v>9</v>
      </c>
      <c r="O731" s="818">
        <v>5.5</v>
      </c>
      <c r="P731" s="817">
        <v>0</v>
      </c>
      <c r="Q731" s="819"/>
      <c r="R731" s="814">
        <v>3</v>
      </c>
      <c r="S731" s="819">
        <v>0.33333333333333331</v>
      </c>
      <c r="T731" s="818">
        <v>2</v>
      </c>
      <c r="U731" s="820">
        <v>0.36363636363636365</v>
      </c>
    </row>
    <row r="732" spans="1:21" ht="14.45" customHeight="1" x14ac:dyDescent="0.2">
      <c r="A732" s="813">
        <v>26</v>
      </c>
      <c r="B732" s="814" t="s">
        <v>1600</v>
      </c>
      <c r="C732" s="814" t="s">
        <v>1606</v>
      </c>
      <c r="D732" s="815" t="s">
        <v>2851</v>
      </c>
      <c r="E732" s="816" t="s">
        <v>1615</v>
      </c>
      <c r="F732" s="814" t="s">
        <v>1601</v>
      </c>
      <c r="G732" s="814" t="s">
        <v>1820</v>
      </c>
      <c r="H732" s="814" t="s">
        <v>329</v>
      </c>
      <c r="I732" s="814" t="s">
        <v>2742</v>
      </c>
      <c r="J732" s="814" t="s">
        <v>2743</v>
      </c>
      <c r="K732" s="814" t="s">
        <v>2744</v>
      </c>
      <c r="L732" s="817">
        <v>57.85</v>
      </c>
      <c r="M732" s="817">
        <v>57.85</v>
      </c>
      <c r="N732" s="814">
        <v>1</v>
      </c>
      <c r="O732" s="818">
        <v>0.5</v>
      </c>
      <c r="P732" s="817"/>
      <c r="Q732" s="819">
        <v>0</v>
      </c>
      <c r="R732" s="814"/>
      <c r="S732" s="819">
        <v>0</v>
      </c>
      <c r="T732" s="818"/>
      <c r="U732" s="820">
        <v>0</v>
      </c>
    </row>
    <row r="733" spans="1:21" ht="14.45" customHeight="1" x14ac:dyDescent="0.2">
      <c r="A733" s="813">
        <v>26</v>
      </c>
      <c r="B733" s="814" t="s">
        <v>1600</v>
      </c>
      <c r="C733" s="814" t="s">
        <v>1606</v>
      </c>
      <c r="D733" s="815" t="s">
        <v>2851</v>
      </c>
      <c r="E733" s="816" t="s">
        <v>1615</v>
      </c>
      <c r="F733" s="814" t="s">
        <v>1601</v>
      </c>
      <c r="G733" s="814" t="s">
        <v>1828</v>
      </c>
      <c r="H733" s="814" t="s">
        <v>329</v>
      </c>
      <c r="I733" s="814" t="s">
        <v>1829</v>
      </c>
      <c r="J733" s="814" t="s">
        <v>1830</v>
      </c>
      <c r="K733" s="814" t="s">
        <v>1831</v>
      </c>
      <c r="L733" s="817">
        <v>100.17</v>
      </c>
      <c r="M733" s="817">
        <v>100.17</v>
      </c>
      <c r="N733" s="814">
        <v>1</v>
      </c>
      <c r="O733" s="818">
        <v>1</v>
      </c>
      <c r="P733" s="817">
        <v>100.17</v>
      </c>
      <c r="Q733" s="819">
        <v>1</v>
      </c>
      <c r="R733" s="814">
        <v>1</v>
      </c>
      <c r="S733" s="819">
        <v>1</v>
      </c>
      <c r="T733" s="818">
        <v>1</v>
      </c>
      <c r="U733" s="820">
        <v>1</v>
      </c>
    </row>
    <row r="734" spans="1:21" ht="14.45" customHeight="1" x14ac:dyDescent="0.2">
      <c r="A734" s="813">
        <v>26</v>
      </c>
      <c r="B734" s="814" t="s">
        <v>1600</v>
      </c>
      <c r="C734" s="814" t="s">
        <v>1606</v>
      </c>
      <c r="D734" s="815" t="s">
        <v>2851</v>
      </c>
      <c r="E734" s="816" t="s">
        <v>1615</v>
      </c>
      <c r="F734" s="814" t="s">
        <v>1601</v>
      </c>
      <c r="G734" s="814" t="s">
        <v>2745</v>
      </c>
      <c r="H734" s="814" t="s">
        <v>329</v>
      </c>
      <c r="I734" s="814" t="s">
        <v>2746</v>
      </c>
      <c r="J734" s="814" t="s">
        <v>2747</v>
      </c>
      <c r="K734" s="814" t="s">
        <v>965</v>
      </c>
      <c r="L734" s="817">
        <v>67.41</v>
      </c>
      <c r="M734" s="817">
        <v>134.82</v>
      </c>
      <c r="N734" s="814">
        <v>2</v>
      </c>
      <c r="O734" s="818">
        <v>1</v>
      </c>
      <c r="P734" s="817">
        <v>67.41</v>
      </c>
      <c r="Q734" s="819">
        <v>0.5</v>
      </c>
      <c r="R734" s="814">
        <v>1</v>
      </c>
      <c r="S734" s="819">
        <v>0.5</v>
      </c>
      <c r="T734" s="818">
        <v>0.5</v>
      </c>
      <c r="U734" s="820">
        <v>0.5</v>
      </c>
    </row>
    <row r="735" spans="1:21" ht="14.45" customHeight="1" x14ac:dyDescent="0.2">
      <c r="A735" s="813">
        <v>26</v>
      </c>
      <c r="B735" s="814" t="s">
        <v>1600</v>
      </c>
      <c r="C735" s="814" t="s">
        <v>1606</v>
      </c>
      <c r="D735" s="815" t="s">
        <v>2851</v>
      </c>
      <c r="E735" s="816" t="s">
        <v>1615</v>
      </c>
      <c r="F735" s="814" t="s">
        <v>1601</v>
      </c>
      <c r="G735" s="814" t="s">
        <v>2060</v>
      </c>
      <c r="H735" s="814" t="s">
        <v>329</v>
      </c>
      <c r="I735" s="814" t="s">
        <v>2748</v>
      </c>
      <c r="J735" s="814" t="s">
        <v>686</v>
      </c>
      <c r="K735" s="814" t="s">
        <v>2749</v>
      </c>
      <c r="L735" s="817">
        <v>0</v>
      </c>
      <c r="M735" s="817">
        <v>0</v>
      </c>
      <c r="N735" s="814">
        <v>1</v>
      </c>
      <c r="O735" s="818">
        <v>0.5</v>
      </c>
      <c r="P735" s="817"/>
      <c r="Q735" s="819"/>
      <c r="R735" s="814"/>
      <c r="S735" s="819">
        <v>0</v>
      </c>
      <c r="T735" s="818"/>
      <c r="U735" s="820">
        <v>0</v>
      </c>
    </row>
    <row r="736" spans="1:21" ht="14.45" customHeight="1" x14ac:dyDescent="0.2">
      <c r="A736" s="813">
        <v>26</v>
      </c>
      <c r="B736" s="814" t="s">
        <v>1600</v>
      </c>
      <c r="C736" s="814" t="s">
        <v>1606</v>
      </c>
      <c r="D736" s="815" t="s">
        <v>2851</v>
      </c>
      <c r="E736" s="816" t="s">
        <v>1615</v>
      </c>
      <c r="F736" s="814" t="s">
        <v>1601</v>
      </c>
      <c r="G736" s="814" t="s">
        <v>2750</v>
      </c>
      <c r="H736" s="814" t="s">
        <v>599</v>
      </c>
      <c r="I736" s="814" t="s">
        <v>2751</v>
      </c>
      <c r="J736" s="814" t="s">
        <v>2752</v>
      </c>
      <c r="K736" s="814" t="s">
        <v>2753</v>
      </c>
      <c r="L736" s="817">
        <v>218.73</v>
      </c>
      <c r="M736" s="817">
        <v>218.73</v>
      </c>
      <c r="N736" s="814">
        <v>1</v>
      </c>
      <c r="O736" s="818">
        <v>0.5</v>
      </c>
      <c r="P736" s="817"/>
      <c r="Q736" s="819">
        <v>0</v>
      </c>
      <c r="R736" s="814"/>
      <c r="S736" s="819">
        <v>0</v>
      </c>
      <c r="T736" s="818"/>
      <c r="U736" s="820">
        <v>0</v>
      </c>
    </row>
    <row r="737" spans="1:21" ht="14.45" customHeight="1" x14ac:dyDescent="0.2">
      <c r="A737" s="813">
        <v>26</v>
      </c>
      <c r="B737" s="814" t="s">
        <v>1600</v>
      </c>
      <c r="C737" s="814" t="s">
        <v>1606</v>
      </c>
      <c r="D737" s="815" t="s">
        <v>2851</v>
      </c>
      <c r="E737" s="816" t="s">
        <v>1615</v>
      </c>
      <c r="F737" s="814" t="s">
        <v>1601</v>
      </c>
      <c r="G737" s="814" t="s">
        <v>2064</v>
      </c>
      <c r="H737" s="814" t="s">
        <v>599</v>
      </c>
      <c r="I737" s="814" t="s">
        <v>2754</v>
      </c>
      <c r="J737" s="814" t="s">
        <v>2755</v>
      </c>
      <c r="K737" s="814" t="s">
        <v>2756</v>
      </c>
      <c r="L737" s="817">
        <v>120.61</v>
      </c>
      <c r="M737" s="817">
        <v>120.61</v>
      </c>
      <c r="N737" s="814">
        <v>1</v>
      </c>
      <c r="O737" s="818">
        <v>1</v>
      </c>
      <c r="P737" s="817">
        <v>120.61</v>
      </c>
      <c r="Q737" s="819">
        <v>1</v>
      </c>
      <c r="R737" s="814">
        <v>1</v>
      </c>
      <c r="S737" s="819">
        <v>1</v>
      </c>
      <c r="T737" s="818">
        <v>1</v>
      </c>
      <c r="U737" s="820">
        <v>1</v>
      </c>
    </row>
    <row r="738" spans="1:21" ht="14.45" customHeight="1" x14ac:dyDescent="0.2">
      <c r="A738" s="813">
        <v>26</v>
      </c>
      <c r="B738" s="814" t="s">
        <v>1600</v>
      </c>
      <c r="C738" s="814" t="s">
        <v>1606</v>
      </c>
      <c r="D738" s="815" t="s">
        <v>2851</v>
      </c>
      <c r="E738" s="816" t="s">
        <v>1615</v>
      </c>
      <c r="F738" s="814" t="s">
        <v>1601</v>
      </c>
      <c r="G738" s="814" t="s">
        <v>1840</v>
      </c>
      <c r="H738" s="814" t="s">
        <v>599</v>
      </c>
      <c r="I738" s="814" t="s">
        <v>1841</v>
      </c>
      <c r="J738" s="814" t="s">
        <v>1166</v>
      </c>
      <c r="K738" s="814" t="s">
        <v>1842</v>
      </c>
      <c r="L738" s="817">
        <v>0</v>
      </c>
      <c r="M738" s="817">
        <v>0</v>
      </c>
      <c r="N738" s="814">
        <v>1</v>
      </c>
      <c r="O738" s="818">
        <v>1</v>
      </c>
      <c r="P738" s="817"/>
      <c r="Q738" s="819"/>
      <c r="R738" s="814"/>
      <c r="S738" s="819">
        <v>0</v>
      </c>
      <c r="T738" s="818"/>
      <c r="U738" s="820">
        <v>0</v>
      </c>
    </row>
    <row r="739" spans="1:21" ht="14.45" customHeight="1" x14ac:dyDescent="0.2">
      <c r="A739" s="813">
        <v>26</v>
      </c>
      <c r="B739" s="814" t="s">
        <v>1600</v>
      </c>
      <c r="C739" s="814" t="s">
        <v>1606</v>
      </c>
      <c r="D739" s="815" t="s">
        <v>2851</v>
      </c>
      <c r="E739" s="816" t="s">
        <v>1615</v>
      </c>
      <c r="F739" s="814" t="s">
        <v>1601</v>
      </c>
      <c r="G739" s="814" t="s">
        <v>2168</v>
      </c>
      <c r="H739" s="814" t="s">
        <v>329</v>
      </c>
      <c r="I739" s="814" t="s">
        <v>2757</v>
      </c>
      <c r="J739" s="814" t="s">
        <v>2170</v>
      </c>
      <c r="K739" s="814" t="s">
        <v>2758</v>
      </c>
      <c r="L739" s="817">
        <v>109.17</v>
      </c>
      <c r="M739" s="817">
        <v>109.17</v>
      </c>
      <c r="N739" s="814">
        <v>1</v>
      </c>
      <c r="O739" s="818">
        <v>1</v>
      </c>
      <c r="P739" s="817"/>
      <c r="Q739" s="819">
        <v>0</v>
      </c>
      <c r="R739" s="814"/>
      <c r="S739" s="819">
        <v>0</v>
      </c>
      <c r="T739" s="818"/>
      <c r="U739" s="820">
        <v>0</v>
      </c>
    </row>
    <row r="740" spans="1:21" ht="14.45" customHeight="1" x14ac:dyDescent="0.2">
      <c r="A740" s="813">
        <v>26</v>
      </c>
      <c r="B740" s="814" t="s">
        <v>1600</v>
      </c>
      <c r="C740" s="814" t="s">
        <v>1606</v>
      </c>
      <c r="D740" s="815" t="s">
        <v>2851</v>
      </c>
      <c r="E740" s="816" t="s">
        <v>1615</v>
      </c>
      <c r="F740" s="814" t="s">
        <v>1601</v>
      </c>
      <c r="G740" s="814" t="s">
        <v>2168</v>
      </c>
      <c r="H740" s="814" t="s">
        <v>329</v>
      </c>
      <c r="I740" s="814" t="s">
        <v>2452</v>
      </c>
      <c r="J740" s="814" t="s">
        <v>2170</v>
      </c>
      <c r="K740" s="814" t="s">
        <v>2453</v>
      </c>
      <c r="L740" s="817">
        <v>218.32</v>
      </c>
      <c r="M740" s="817">
        <v>218.32</v>
      </c>
      <c r="N740" s="814">
        <v>1</v>
      </c>
      <c r="O740" s="818">
        <v>0.5</v>
      </c>
      <c r="P740" s="817"/>
      <c r="Q740" s="819">
        <v>0</v>
      </c>
      <c r="R740" s="814"/>
      <c r="S740" s="819">
        <v>0</v>
      </c>
      <c r="T740" s="818"/>
      <c r="U740" s="820">
        <v>0</v>
      </c>
    </row>
    <row r="741" spans="1:21" ht="14.45" customHeight="1" x14ac:dyDescent="0.2">
      <c r="A741" s="813">
        <v>26</v>
      </c>
      <c r="B741" s="814" t="s">
        <v>1600</v>
      </c>
      <c r="C741" s="814" t="s">
        <v>1606</v>
      </c>
      <c r="D741" s="815" t="s">
        <v>2851</v>
      </c>
      <c r="E741" s="816" t="s">
        <v>1615</v>
      </c>
      <c r="F741" s="814" t="s">
        <v>1601</v>
      </c>
      <c r="G741" s="814" t="s">
        <v>1846</v>
      </c>
      <c r="H741" s="814" t="s">
        <v>329</v>
      </c>
      <c r="I741" s="814" t="s">
        <v>1850</v>
      </c>
      <c r="J741" s="814" t="s">
        <v>1848</v>
      </c>
      <c r="K741" s="814" t="s">
        <v>1851</v>
      </c>
      <c r="L741" s="817">
        <v>99.94</v>
      </c>
      <c r="M741" s="817">
        <v>199.88</v>
      </c>
      <c r="N741" s="814">
        <v>2</v>
      </c>
      <c r="O741" s="818">
        <v>2</v>
      </c>
      <c r="P741" s="817">
        <v>99.94</v>
      </c>
      <c r="Q741" s="819">
        <v>0.5</v>
      </c>
      <c r="R741" s="814">
        <v>1</v>
      </c>
      <c r="S741" s="819">
        <v>0.5</v>
      </c>
      <c r="T741" s="818">
        <v>1</v>
      </c>
      <c r="U741" s="820">
        <v>0.5</v>
      </c>
    </row>
    <row r="742" spans="1:21" ht="14.45" customHeight="1" x14ac:dyDescent="0.2">
      <c r="A742" s="813">
        <v>26</v>
      </c>
      <c r="B742" s="814" t="s">
        <v>1600</v>
      </c>
      <c r="C742" s="814" t="s">
        <v>1606</v>
      </c>
      <c r="D742" s="815" t="s">
        <v>2851</v>
      </c>
      <c r="E742" s="816" t="s">
        <v>1615</v>
      </c>
      <c r="F742" s="814" t="s">
        <v>1601</v>
      </c>
      <c r="G742" s="814" t="s">
        <v>1846</v>
      </c>
      <c r="H742" s="814" t="s">
        <v>329</v>
      </c>
      <c r="I742" s="814" t="s">
        <v>2174</v>
      </c>
      <c r="J742" s="814" t="s">
        <v>1159</v>
      </c>
      <c r="K742" s="814" t="s">
        <v>1161</v>
      </c>
      <c r="L742" s="817">
        <v>50.32</v>
      </c>
      <c r="M742" s="817">
        <v>754.8</v>
      </c>
      <c r="N742" s="814">
        <v>15</v>
      </c>
      <c r="O742" s="818">
        <v>11.5</v>
      </c>
      <c r="P742" s="817">
        <v>301.92</v>
      </c>
      <c r="Q742" s="819">
        <v>0.4</v>
      </c>
      <c r="R742" s="814">
        <v>6</v>
      </c>
      <c r="S742" s="819">
        <v>0.4</v>
      </c>
      <c r="T742" s="818">
        <v>4.5</v>
      </c>
      <c r="U742" s="820">
        <v>0.39130434782608697</v>
      </c>
    </row>
    <row r="743" spans="1:21" ht="14.45" customHeight="1" x14ac:dyDescent="0.2">
      <c r="A743" s="813">
        <v>26</v>
      </c>
      <c r="B743" s="814" t="s">
        <v>1600</v>
      </c>
      <c r="C743" s="814" t="s">
        <v>1606</v>
      </c>
      <c r="D743" s="815" t="s">
        <v>2851</v>
      </c>
      <c r="E743" s="816" t="s">
        <v>1615</v>
      </c>
      <c r="F743" s="814" t="s">
        <v>1601</v>
      </c>
      <c r="G743" s="814" t="s">
        <v>1846</v>
      </c>
      <c r="H743" s="814" t="s">
        <v>329</v>
      </c>
      <c r="I743" s="814" t="s">
        <v>1854</v>
      </c>
      <c r="J743" s="814" t="s">
        <v>1159</v>
      </c>
      <c r="K743" s="814" t="s">
        <v>1856</v>
      </c>
      <c r="L743" s="817">
        <v>50.32</v>
      </c>
      <c r="M743" s="817">
        <v>50.32</v>
      </c>
      <c r="N743" s="814">
        <v>1</v>
      </c>
      <c r="O743" s="818">
        <v>1</v>
      </c>
      <c r="P743" s="817"/>
      <c r="Q743" s="819">
        <v>0</v>
      </c>
      <c r="R743" s="814"/>
      <c r="S743" s="819">
        <v>0</v>
      </c>
      <c r="T743" s="818"/>
      <c r="U743" s="820">
        <v>0</v>
      </c>
    </row>
    <row r="744" spans="1:21" ht="14.45" customHeight="1" x14ac:dyDescent="0.2">
      <c r="A744" s="813">
        <v>26</v>
      </c>
      <c r="B744" s="814" t="s">
        <v>1600</v>
      </c>
      <c r="C744" s="814" t="s">
        <v>1606</v>
      </c>
      <c r="D744" s="815" t="s">
        <v>2851</v>
      </c>
      <c r="E744" s="816" t="s">
        <v>1615</v>
      </c>
      <c r="F744" s="814" t="s">
        <v>1601</v>
      </c>
      <c r="G744" s="814" t="s">
        <v>2458</v>
      </c>
      <c r="H744" s="814" t="s">
        <v>329</v>
      </c>
      <c r="I744" s="814" t="s">
        <v>2759</v>
      </c>
      <c r="J744" s="814" t="s">
        <v>783</v>
      </c>
      <c r="K744" s="814" t="s">
        <v>784</v>
      </c>
      <c r="L744" s="817">
        <v>63.14</v>
      </c>
      <c r="M744" s="817">
        <v>63.14</v>
      </c>
      <c r="N744" s="814">
        <v>1</v>
      </c>
      <c r="O744" s="818">
        <v>0.5</v>
      </c>
      <c r="P744" s="817"/>
      <c r="Q744" s="819">
        <v>0</v>
      </c>
      <c r="R744" s="814"/>
      <c r="S744" s="819">
        <v>0</v>
      </c>
      <c r="T744" s="818"/>
      <c r="U744" s="820">
        <v>0</v>
      </c>
    </row>
    <row r="745" spans="1:21" ht="14.45" customHeight="1" x14ac:dyDescent="0.2">
      <c r="A745" s="813">
        <v>26</v>
      </c>
      <c r="B745" s="814" t="s">
        <v>1600</v>
      </c>
      <c r="C745" s="814" t="s">
        <v>1606</v>
      </c>
      <c r="D745" s="815" t="s">
        <v>2851</v>
      </c>
      <c r="E745" s="816" t="s">
        <v>1615</v>
      </c>
      <c r="F745" s="814" t="s">
        <v>1601</v>
      </c>
      <c r="G745" s="814" t="s">
        <v>2458</v>
      </c>
      <c r="H745" s="814" t="s">
        <v>599</v>
      </c>
      <c r="I745" s="814" t="s">
        <v>1449</v>
      </c>
      <c r="J745" s="814" t="s">
        <v>1445</v>
      </c>
      <c r="K745" s="814" t="s">
        <v>1450</v>
      </c>
      <c r="L745" s="817">
        <v>49.08</v>
      </c>
      <c r="M745" s="817">
        <v>49.08</v>
      </c>
      <c r="N745" s="814">
        <v>1</v>
      </c>
      <c r="O745" s="818">
        <v>1</v>
      </c>
      <c r="P745" s="817">
        <v>49.08</v>
      </c>
      <c r="Q745" s="819">
        <v>1</v>
      </c>
      <c r="R745" s="814">
        <v>1</v>
      </c>
      <c r="S745" s="819">
        <v>1</v>
      </c>
      <c r="T745" s="818">
        <v>1</v>
      </c>
      <c r="U745" s="820">
        <v>1</v>
      </c>
    </row>
    <row r="746" spans="1:21" ht="14.45" customHeight="1" x14ac:dyDescent="0.2">
      <c r="A746" s="813">
        <v>26</v>
      </c>
      <c r="B746" s="814" t="s">
        <v>1600</v>
      </c>
      <c r="C746" s="814" t="s">
        <v>1606</v>
      </c>
      <c r="D746" s="815" t="s">
        <v>2851</v>
      </c>
      <c r="E746" s="816" t="s">
        <v>1615</v>
      </c>
      <c r="F746" s="814" t="s">
        <v>1603</v>
      </c>
      <c r="G746" s="814" t="s">
        <v>1622</v>
      </c>
      <c r="H746" s="814" t="s">
        <v>329</v>
      </c>
      <c r="I746" s="814" t="s">
        <v>2760</v>
      </c>
      <c r="J746" s="814" t="s">
        <v>2761</v>
      </c>
      <c r="K746" s="814" t="s">
        <v>2762</v>
      </c>
      <c r="L746" s="817">
        <v>0</v>
      </c>
      <c r="M746" s="817">
        <v>0</v>
      </c>
      <c r="N746" s="814">
        <v>1</v>
      </c>
      <c r="O746" s="818">
        <v>1</v>
      </c>
      <c r="P746" s="817"/>
      <c r="Q746" s="819"/>
      <c r="R746" s="814"/>
      <c r="S746" s="819">
        <v>0</v>
      </c>
      <c r="T746" s="818"/>
      <c r="U746" s="820">
        <v>0</v>
      </c>
    </row>
    <row r="747" spans="1:21" ht="14.45" customHeight="1" x14ac:dyDescent="0.2">
      <c r="A747" s="813">
        <v>26</v>
      </c>
      <c r="B747" s="814" t="s">
        <v>1600</v>
      </c>
      <c r="C747" s="814" t="s">
        <v>1606</v>
      </c>
      <c r="D747" s="815" t="s">
        <v>2851</v>
      </c>
      <c r="E747" s="816" t="s">
        <v>1615</v>
      </c>
      <c r="F747" s="814" t="s">
        <v>1603</v>
      </c>
      <c r="G747" s="814" t="s">
        <v>1622</v>
      </c>
      <c r="H747" s="814" t="s">
        <v>329</v>
      </c>
      <c r="I747" s="814" t="s">
        <v>2460</v>
      </c>
      <c r="J747" s="814" t="s">
        <v>2461</v>
      </c>
      <c r="K747" s="814" t="s">
        <v>2084</v>
      </c>
      <c r="L747" s="817">
        <v>0</v>
      </c>
      <c r="M747" s="817">
        <v>0</v>
      </c>
      <c r="N747" s="814">
        <v>1</v>
      </c>
      <c r="O747" s="818">
        <v>1</v>
      </c>
      <c r="P747" s="817"/>
      <c r="Q747" s="819"/>
      <c r="R747" s="814"/>
      <c r="S747" s="819">
        <v>0</v>
      </c>
      <c r="T747" s="818"/>
      <c r="U747" s="820">
        <v>0</v>
      </c>
    </row>
    <row r="748" spans="1:21" ht="14.45" customHeight="1" x14ac:dyDescent="0.2">
      <c r="A748" s="813">
        <v>26</v>
      </c>
      <c r="B748" s="814" t="s">
        <v>1600</v>
      </c>
      <c r="C748" s="814" t="s">
        <v>1606</v>
      </c>
      <c r="D748" s="815" t="s">
        <v>2851</v>
      </c>
      <c r="E748" s="816" t="s">
        <v>1615</v>
      </c>
      <c r="F748" s="814" t="s">
        <v>1603</v>
      </c>
      <c r="G748" s="814" t="s">
        <v>1622</v>
      </c>
      <c r="H748" s="814" t="s">
        <v>329</v>
      </c>
      <c r="I748" s="814" t="s">
        <v>2468</v>
      </c>
      <c r="J748" s="814" t="s">
        <v>2466</v>
      </c>
      <c r="K748" s="814" t="s">
        <v>2469</v>
      </c>
      <c r="L748" s="817">
        <v>0</v>
      </c>
      <c r="M748" s="817">
        <v>0</v>
      </c>
      <c r="N748" s="814">
        <v>1</v>
      </c>
      <c r="O748" s="818">
        <v>1</v>
      </c>
      <c r="P748" s="817"/>
      <c r="Q748" s="819"/>
      <c r="R748" s="814"/>
      <c r="S748" s="819">
        <v>0</v>
      </c>
      <c r="T748" s="818"/>
      <c r="U748" s="820">
        <v>0</v>
      </c>
    </row>
    <row r="749" spans="1:21" ht="14.45" customHeight="1" x14ac:dyDescent="0.2">
      <c r="A749" s="813">
        <v>26</v>
      </c>
      <c r="B749" s="814" t="s">
        <v>1600</v>
      </c>
      <c r="C749" s="814" t="s">
        <v>1606</v>
      </c>
      <c r="D749" s="815" t="s">
        <v>2851</v>
      </c>
      <c r="E749" s="816" t="s">
        <v>1615</v>
      </c>
      <c r="F749" s="814" t="s">
        <v>1603</v>
      </c>
      <c r="G749" s="814" t="s">
        <v>1622</v>
      </c>
      <c r="H749" s="814" t="s">
        <v>329</v>
      </c>
      <c r="I749" s="814" t="s">
        <v>1642</v>
      </c>
      <c r="J749" s="814" t="s">
        <v>1643</v>
      </c>
      <c r="K749" s="814" t="s">
        <v>1644</v>
      </c>
      <c r="L749" s="817">
        <v>700.35</v>
      </c>
      <c r="M749" s="817">
        <v>1400.7</v>
      </c>
      <c r="N749" s="814">
        <v>2</v>
      </c>
      <c r="O749" s="818">
        <v>2</v>
      </c>
      <c r="P749" s="817">
        <v>1400.7</v>
      </c>
      <c r="Q749" s="819">
        <v>1</v>
      </c>
      <c r="R749" s="814">
        <v>2</v>
      </c>
      <c r="S749" s="819">
        <v>1</v>
      </c>
      <c r="T749" s="818">
        <v>2</v>
      </c>
      <c r="U749" s="820">
        <v>1</v>
      </c>
    </row>
    <row r="750" spans="1:21" ht="14.45" customHeight="1" x14ac:dyDescent="0.2">
      <c r="A750" s="813">
        <v>26</v>
      </c>
      <c r="B750" s="814" t="s">
        <v>1600</v>
      </c>
      <c r="C750" s="814" t="s">
        <v>1606</v>
      </c>
      <c r="D750" s="815" t="s">
        <v>2851</v>
      </c>
      <c r="E750" s="816" t="s">
        <v>1615</v>
      </c>
      <c r="F750" s="814" t="s">
        <v>1603</v>
      </c>
      <c r="G750" s="814" t="s">
        <v>1622</v>
      </c>
      <c r="H750" s="814" t="s">
        <v>329</v>
      </c>
      <c r="I750" s="814" t="s">
        <v>2470</v>
      </c>
      <c r="J750" s="814" t="s">
        <v>2471</v>
      </c>
      <c r="K750" s="814" t="s">
        <v>2472</v>
      </c>
      <c r="L750" s="817">
        <v>849.85</v>
      </c>
      <c r="M750" s="817">
        <v>849.85</v>
      </c>
      <c r="N750" s="814">
        <v>1</v>
      </c>
      <c r="O750" s="818">
        <v>1</v>
      </c>
      <c r="P750" s="817">
        <v>849.85</v>
      </c>
      <c r="Q750" s="819">
        <v>1</v>
      </c>
      <c r="R750" s="814">
        <v>1</v>
      </c>
      <c r="S750" s="819">
        <v>1</v>
      </c>
      <c r="T750" s="818">
        <v>1</v>
      </c>
      <c r="U750" s="820">
        <v>1</v>
      </c>
    </row>
    <row r="751" spans="1:21" ht="14.45" customHeight="1" x14ac:dyDescent="0.2">
      <c r="A751" s="813">
        <v>26</v>
      </c>
      <c r="B751" s="814" t="s">
        <v>1600</v>
      </c>
      <c r="C751" s="814" t="s">
        <v>1606</v>
      </c>
      <c r="D751" s="815" t="s">
        <v>2851</v>
      </c>
      <c r="E751" s="816" t="s">
        <v>1615</v>
      </c>
      <c r="F751" s="814" t="s">
        <v>1603</v>
      </c>
      <c r="G751" s="814" t="s">
        <v>1622</v>
      </c>
      <c r="H751" s="814" t="s">
        <v>329</v>
      </c>
      <c r="I751" s="814" t="s">
        <v>1867</v>
      </c>
      <c r="J751" s="814" t="s">
        <v>1868</v>
      </c>
      <c r="K751" s="814" t="s">
        <v>1869</v>
      </c>
      <c r="L751" s="817">
        <v>700.35</v>
      </c>
      <c r="M751" s="817">
        <v>2101.0500000000002</v>
      </c>
      <c r="N751" s="814">
        <v>3</v>
      </c>
      <c r="O751" s="818">
        <v>3</v>
      </c>
      <c r="P751" s="817">
        <v>2101.0500000000002</v>
      </c>
      <c r="Q751" s="819">
        <v>1</v>
      </c>
      <c r="R751" s="814">
        <v>3</v>
      </c>
      <c r="S751" s="819">
        <v>1</v>
      </c>
      <c r="T751" s="818">
        <v>3</v>
      </c>
      <c r="U751" s="820">
        <v>1</v>
      </c>
    </row>
    <row r="752" spans="1:21" ht="14.45" customHeight="1" x14ac:dyDescent="0.2">
      <c r="A752" s="813">
        <v>26</v>
      </c>
      <c r="B752" s="814" t="s">
        <v>1600</v>
      </c>
      <c r="C752" s="814" t="s">
        <v>1606</v>
      </c>
      <c r="D752" s="815" t="s">
        <v>2851</v>
      </c>
      <c r="E752" s="816" t="s">
        <v>1615</v>
      </c>
      <c r="F752" s="814" t="s">
        <v>1603</v>
      </c>
      <c r="G752" s="814" t="s">
        <v>1622</v>
      </c>
      <c r="H752" s="814" t="s">
        <v>329</v>
      </c>
      <c r="I752" s="814" t="s">
        <v>1630</v>
      </c>
      <c r="J752" s="814" t="s">
        <v>1631</v>
      </c>
      <c r="K752" s="814" t="s">
        <v>1632</v>
      </c>
      <c r="L752" s="817">
        <v>400.2</v>
      </c>
      <c r="M752" s="817">
        <v>2401.1999999999998</v>
      </c>
      <c r="N752" s="814">
        <v>6</v>
      </c>
      <c r="O752" s="818">
        <v>3</v>
      </c>
      <c r="P752" s="817">
        <v>2401.1999999999998</v>
      </c>
      <c r="Q752" s="819">
        <v>1</v>
      </c>
      <c r="R752" s="814">
        <v>6</v>
      </c>
      <c r="S752" s="819">
        <v>1</v>
      </c>
      <c r="T752" s="818">
        <v>3</v>
      </c>
      <c r="U752" s="820">
        <v>1</v>
      </c>
    </row>
    <row r="753" spans="1:21" ht="14.45" customHeight="1" x14ac:dyDescent="0.2">
      <c r="A753" s="813">
        <v>26</v>
      </c>
      <c r="B753" s="814" t="s">
        <v>1600</v>
      </c>
      <c r="C753" s="814" t="s">
        <v>1606</v>
      </c>
      <c r="D753" s="815" t="s">
        <v>2851</v>
      </c>
      <c r="E753" s="816" t="s">
        <v>1615</v>
      </c>
      <c r="F753" s="814" t="s">
        <v>1603</v>
      </c>
      <c r="G753" s="814" t="s">
        <v>1622</v>
      </c>
      <c r="H753" s="814" t="s">
        <v>329</v>
      </c>
      <c r="I753" s="814" t="s">
        <v>1623</v>
      </c>
      <c r="J753" s="814" t="s">
        <v>1624</v>
      </c>
      <c r="K753" s="814" t="s">
        <v>1625</v>
      </c>
      <c r="L753" s="817">
        <v>249.55</v>
      </c>
      <c r="M753" s="817">
        <v>6238.7500000000018</v>
      </c>
      <c r="N753" s="814">
        <v>25</v>
      </c>
      <c r="O753" s="818">
        <v>14</v>
      </c>
      <c r="P753" s="817">
        <v>5989.2000000000016</v>
      </c>
      <c r="Q753" s="819">
        <v>0.96</v>
      </c>
      <c r="R753" s="814">
        <v>24</v>
      </c>
      <c r="S753" s="819">
        <v>0.96</v>
      </c>
      <c r="T753" s="818">
        <v>13</v>
      </c>
      <c r="U753" s="820">
        <v>0.9285714285714286</v>
      </c>
    </row>
    <row r="754" spans="1:21" ht="14.45" customHeight="1" x14ac:dyDescent="0.2">
      <c r="A754" s="813">
        <v>26</v>
      </c>
      <c r="B754" s="814" t="s">
        <v>1600</v>
      </c>
      <c r="C754" s="814" t="s">
        <v>1606</v>
      </c>
      <c r="D754" s="815" t="s">
        <v>2851</v>
      </c>
      <c r="E754" s="816" t="s">
        <v>1615</v>
      </c>
      <c r="F754" s="814" t="s">
        <v>1603</v>
      </c>
      <c r="G754" s="814" t="s">
        <v>1622</v>
      </c>
      <c r="H754" s="814" t="s">
        <v>329</v>
      </c>
      <c r="I754" s="814" t="s">
        <v>1645</v>
      </c>
      <c r="J754" s="814" t="s">
        <v>1646</v>
      </c>
      <c r="K754" s="814" t="s">
        <v>1647</v>
      </c>
      <c r="L754" s="817">
        <v>749.8</v>
      </c>
      <c r="M754" s="817">
        <v>749.8</v>
      </c>
      <c r="N754" s="814">
        <v>1</v>
      </c>
      <c r="O754" s="818">
        <v>1</v>
      </c>
      <c r="P754" s="817">
        <v>749.8</v>
      </c>
      <c r="Q754" s="819">
        <v>1</v>
      </c>
      <c r="R754" s="814">
        <v>1</v>
      </c>
      <c r="S754" s="819">
        <v>1</v>
      </c>
      <c r="T754" s="818">
        <v>1</v>
      </c>
      <c r="U754" s="820">
        <v>1</v>
      </c>
    </row>
    <row r="755" spans="1:21" ht="14.45" customHeight="1" x14ac:dyDescent="0.2">
      <c r="A755" s="813">
        <v>26</v>
      </c>
      <c r="B755" s="814" t="s">
        <v>1600</v>
      </c>
      <c r="C755" s="814" t="s">
        <v>1606</v>
      </c>
      <c r="D755" s="815" t="s">
        <v>2851</v>
      </c>
      <c r="E755" s="816" t="s">
        <v>1615</v>
      </c>
      <c r="F755" s="814" t="s">
        <v>1603</v>
      </c>
      <c r="G755" s="814" t="s">
        <v>1622</v>
      </c>
      <c r="H755" s="814" t="s">
        <v>329</v>
      </c>
      <c r="I755" s="814" t="s">
        <v>1633</v>
      </c>
      <c r="J755" s="814" t="s">
        <v>1634</v>
      </c>
      <c r="K755" s="814" t="s">
        <v>1635</v>
      </c>
      <c r="L755" s="817">
        <v>949.9</v>
      </c>
      <c r="M755" s="817">
        <v>949.9</v>
      </c>
      <c r="N755" s="814">
        <v>1</v>
      </c>
      <c r="O755" s="818">
        <v>1</v>
      </c>
      <c r="P755" s="817">
        <v>949.9</v>
      </c>
      <c r="Q755" s="819">
        <v>1</v>
      </c>
      <c r="R755" s="814">
        <v>1</v>
      </c>
      <c r="S755" s="819">
        <v>1</v>
      </c>
      <c r="T755" s="818">
        <v>1</v>
      </c>
      <c r="U755" s="820">
        <v>1</v>
      </c>
    </row>
    <row r="756" spans="1:21" ht="14.45" customHeight="1" x14ac:dyDescent="0.2">
      <c r="A756" s="813">
        <v>26</v>
      </c>
      <c r="B756" s="814" t="s">
        <v>1600</v>
      </c>
      <c r="C756" s="814" t="s">
        <v>1606</v>
      </c>
      <c r="D756" s="815" t="s">
        <v>2851</v>
      </c>
      <c r="E756" s="816" t="s">
        <v>1615</v>
      </c>
      <c r="F756" s="814" t="s">
        <v>1603</v>
      </c>
      <c r="G756" s="814" t="s">
        <v>1622</v>
      </c>
      <c r="H756" s="814" t="s">
        <v>329</v>
      </c>
      <c r="I756" s="814" t="s">
        <v>1636</v>
      </c>
      <c r="J756" s="814" t="s">
        <v>1637</v>
      </c>
      <c r="K756" s="814" t="s">
        <v>1638</v>
      </c>
      <c r="L756" s="817">
        <v>2199.9499999999998</v>
      </c>
      <c r="M756" s="817">
        <v>4399.8999999999996</v>
      </c>
      <c r="N756" s="814">
        <v>2</v>
      </c>
      <c r="O756" s="818">
        <v>2</v>
      </c>
      <c r="P756" s="817"/>
      <c r="Q756" s="819">
        <v>0</v>
      </c>
      <c r="R756" s="814"/>
      <c r="S756" s="819">
        <v>0</v>
      </c>
      <c r="T756" s="818"/>
      <c r="U756" s="820">
        <v>0</v>
      </c>
    </row>
    <row r="757" spans="1:21" ht="14.45" customHeight="1" x14ac:dyDescent="0.2">
      <c r="A757" s="813">
        <v>26</v>
      </c>
      <c r="B757" s="814" t="s">
        <v>1600</v>
      </c>
      <c r="C757" s="814" t="s">
        <v>1606</v>
      </c>
      <c r="D757" s="815" t="s">
        <v>2851</v>
      </c>
      <c r="E757" s="816" t="s">
        <v>1615</v>
      </c>
      <c r="F757" s="814" t="s">
        <v>1603</v>
      </c>
      <c r="G757" s="814" t="s">
        <v>1622</v>
      </c>
      <c r="H757" s="814" t="s">
        <v>329</v>
      </c>
      <c r="I757" s="814" t="s">
        <v>2482</v>
      </c>
      <c r="J757" s="814" t="s">
        <v>2483</v>
      </c>
      <c r="K757" s="814" t="s">
        <v>2484</v>
      </c>
      <c r="L757" s="817">
        <v>249.55</v>
      </c>
      <c r="M757" s="817">
        <v>249.55</v>
      </c>
      <c r="N757" s="814">
        <v>1</v>
      </c>
      <c r="O757" s="818">
        <v>1</v>
      </c>
      <c r="P757" s="817">
        <v>249.55</v>
      </c>
      <c r="Q757" s="819">
        <v>1</v>
      </c>
      <c r="R757" s="814">
        <v>1</v>
      </c>
      <c r="S757" s="819">
        <v>1</v>
      </c>
      <c r="T757" s="818">
        <v>1</v>
      </c>
      <c r="U757" s="820">
        <v>1</v>
      </c>
    </row>
    <row r="758" spans="1:21" ht="14.45" customHeight="1" x14ac:dyDescent="0.2">
      <c r="A758" s="813">
        <v>26</v>
      </c>
      <c r="B758" s="814" t="s">
        <v>1600</v>
      </c>
      <c r="C758" s="814" t="s">
        <v>1606</v>
      </c>
      <c r="D758" s="815" t="s">
        <v>2851</v>
      </c>
      <c r="E758" s="816" t="s">
        <v>1615</v>
      </c>
      <c r="F758" s="814" t="s">
        <v>1603</v>
      </c>
      <c r="G758" s="814" t="s">
        <v>1622</v>
      </c>
      <c r="H758" s="814" t="s">
        <v>329</v>
      </c>
      <c r="I758" s="814" t="s">
        <v>2491</v>
      </c>
      <c r="J758" s="814" t="s">
        <v>2492</v>
      </c>
      <c r="K758" s="814" t="s">
        <v>2493</v>
      </c>
      <c r="L758" s="817">
        <v>349.6</v>
      </c>
      <c r="M758" s="817">
        <v>349.6</v>
      </c>
      <c r="N758" s="814">
        <v>1</v>
      </c>
      <c r="O758" s="818">
        <v>1</v>
      </c>
      <c r="P758" s="817">
        <v>349.6</v>
      </c>
      <c r="Q758" s="819">
        <v>1</v>
      </c>
      <c r="R758" s="814">
        <v>1</v>
      </c>
      <c r="S758" s="819">
        <v>1</v>
      </c>
      <c r="T758" s="818">
        <v>1</v>
      </c>
      <c r="U758" s="820">
        <v>1</v>
      </c>
    </row>
    <row r="759" spans="1:21" ht="14.45" customHeight="1" x14ac:dyDescent="0.2">
      <c r="A759" s="813">
        <v>26</v>
      </c>
      <c r="B759" s="814" t="s">
        <v>1600</v>
      </c>
      <c r="C759" s="814" t="s">
        <v>1606</v>
      </c>
      <c r="D759" s="815" t="s">
        <v>2851</v>
      </c>
      <c r="E759" s="816" t="s">
        <v>1615</v>
      </c>
      <c r="F759" s="814" t="s">
        <v>1603</v>
      </c>
      <c r="G759" s="814" t="s">
        <v>1622</v>
      </c>
      <c r="H759" s="814" t="s">
        <v>329</v>
      </c>
      <c r="I759" s="814" t="s">
        <v>2763</v>
      </c>
      <c r="J759" s="814" t="s">
        <v>2764</v>
      </c>
      <c r="K759" s="814" t="s">
        <v>2765</v>
      </c>
      <c r="L759" s="817">
        <v>249.55</v>
      </c>
      <c r="M759" s="817">
        <v>998.2</v>
      </c>
      <c r="N759" s="814">
        <v>4</v>
      </c>
      <c r="O759" s="818">
        <v>2</v>
      </c>
      <c r="P759" s="817"/>
      <c r="Q759" s="819">
        <v>0</v>
      </c>
      <c r="R759" s="814"/>
      <c r="S759" s="819">
        <v>0</v>
      </c>
      <c r="T759" s="818"/>
      <c r="U759" s="820">
        <v>0</v>
      </c>
    </row>
    <row r="760" spans="1:21" ht="14.45" customHeight="1" x14ac:dyDescent="0.2">
      <c r="A760" s="813">
        <v>26</v>
      </c>
      <c r="B760" s="814" t="s">
        <v>1600</v>
      </c>
      <c r="C760" s="814" t="s">
        <v>1606</v>
      </c>
      <c r="D760" s="815" t="s">
        <v>2851</v>
      </c>
      <c r="E760" s="816" t="s">
        <v>1615</v>
      </c>
      <c r="F760" s="814" t="s">
        <v>1603</v>
      </c>
      <c r="G760" s="814" t="s">
        <v>1622</v>
      </c>
      <c r="H760" s="814" t="s">
        <v>329</v>
      </c>
      <c r="I760" s="814" t="s">
        <v>2766</v>
      </c>
      <c r="J760" s="814" t="s">
        <v>2767</v>
      </c>
      <c r="K760" s="814" t="s">
        <v>2469</v>
      </c>
      <c r="L760" s="817">
        <v>0</v>
      </c>
      <c r="M760" s="817">
        <v>0</v>
      </c>
      <c r="N760" s="814">
        <v>1</v>
      </c>
      <c r="O760" s="818">
        <v>1</v>
      </c>
      <c r="P760" s="817"/>
      <c r="Q760" s="819"/>
      <c r="R760" s="814"/>
      <c r="S760" s="819">
        <v>0</v>
      </c>
      <c r="T760" s="818"/>
      <c r="U760" s="820">
        <v>0</v>
      </c>
    </row>
    <row r="761" spans="1:21" ht="14.45" customHeight="1" x14ac:dyDescent="0.2">
      <c r="A761" s="813">
        <v>26</v>
      </c>
      <c r="B761" s="814" t="s">
        <v>1600</v>
      </c>
      <c r="C761" s="814" t="s">
        <v>1606</v>
      </c>
      <c r="D761" s="815" t="s">
        <v>2851</v>
      </c>
      <c r="E761" s="816" t="s">
        <v>1615</v>
      </c>
      <c r="F761" s="814" t="s">
        <v>1603</v>
      </c>
      <c r="G761" s="814" t="s">
        <v>1622</v>
      </c>
      <c r="H761" s="814" t="s">
        <v>329</v>
      </c>
      <c r="I761" s="814" t="s">
        <v>2100</v>
      </c>
      <c r="J761" s="814" t="s">
        <v>2101</v>
      </c>
      <c r="K761" s="814" t="s">
        <v>2102</v>
      </c>
      <c r="L761" s="817">
        <v>1149.73</v>
      </c>
      <c r="M761" s="817">
        <v>3449.19</v>
      </c>
      <c r="N761" s="814">
        <v>3</v>
      </c>
      <c r="O761" s="818">
        <v>3</v>
      </c>
      <c r="P761" s="817">
        <v>3449.19</v>
      </c>
      <c r="Q761" s="819">
        <v>1</v>
      </c>
      <c r="R761" s="814">
        <v>3</v>
      </c>
      <c r="S761" s="819">
        <v>1</v>
      </c>
      <c r="T761" s="818">
        <v>3</v>
      </c>
      <c r="U761" s="820">
        <v>1</v>
      </c>
    </row>
    <row r="762" spans="1:21" ht="14.45" customHeight="1" x14ac:dyDescent="0.2">
      <c r="A762" s="813">
        <v>26</v>
      </c>
      <c r="B762" s="814" t="s">
        <v>1600</v>
      </c>
      <c r="C762" s="814" t="s">
        <v>1606</v>
      </c>
      <c r="D762" s="815" t="s">
        <v>2851</v>
      </c>
      <c r="E762" s="816" t="s">
        <v>1615</v>
      </c>
      <c r="F762" s="814" t="s">
        <v>1603</v>
      </c>
      <c r="G762" s="814" t="s">
        <v>1622</v>
      </c>
      <c r="H762" s="814" t="s">
        <v>329</v>
      </c>
      <c r="I762" s="814" t="s">
        <v>2547</v>
      </c>
      <c r="J762" s="814" t="s">
        <v>2548</v>
      </c>
      <c r="K762" s="814" t="s">
        <v>2549</v>
      </c>
      <c r="L762" s="817">
        <v>600.29999999999995</v>
      </c>
      <c r="M762" s="817">
        <v>1200.5999999999999</v>
      </c>
      <c r="N762" s="814">
        <v>2</v>
      </c>
      <c r="O762" s="818">
        <v>2</v>
      </c>
      <c r="P762" s="817"/>
      <c r="Q762" s="819">
        <v>0</v>
      </c>
      <c r="R762" s="814"/>
      <c r="S762" s="819">
        <v>0</v>
      </c>
      <c r="T762" s="818"/>
      <c r="U762" s="820">
        <v>0</v>
      </c>
    </row>
    <row r="763" spans="1:21" ht="14.45" customHeight="1" x14ac:dyDescent="0.2">
      <c r="A763" s="813">
        <v>26</v>
      </c>
      <c r="B763" s="814" t="s">
        <v>1600</v>
      </c>
      <c r="C763" s="814" t="s">
        <v>1606</v>
      </c>
      <c r="D763" s="815" t="s">
        <v>2851</v>
      </c>
      <c r="E763" s="816" t="s">
        <v>1615</v>
      </c>
      <c r="F763" s="814" t="s">
        <v>1603</v>
      </c>
      <c r="G763" s="814" t="s">
        <v>1622</v>
      </c>
      <c r="H763" s="814" t="s">
        <v>329</v>
      </c>
      <c r="I763" s="814" t="s">
        <v>2768</v>
      </c>
      <c r="J763" s="814" t="s">
        <v>2769</v>
      </c>
      <c r="K763" s="814" t="s">
        <v>2770</v>
      </c>
      <c r="L763" s="817">
        <v>400.2</v>
      </c>
      <c r="M763" s="817">
        <v>400.2</v>
      </c>
      <c r="N763" s="814">
        <v>1</v>
      </c>
      <c r="O763" s="818">
        <v>1</v>
      </c>
      <c r="P763" s="817"/>
      <c r="Q763" s="819">
        <v>0</v>
      </c>
      <c r="R763" s="814"/>
      <c r="S763" s="819">
        <v>0</v>
      </c>
      <c r="T763" s="818"/>
      <c r="U763" s="820">
        <v>0</v>
      </c>
    </row>
    <row r="764" spans="1:21" ht="14.45" customHeight="1" x14ac:dyDescent="0.2">
      <c r="A764" s="813">
        <v>26</v>
      </c>
      <c r="B764" s="814" t="s">
        <v>1600</v>
      </c>
      <c r="C764" s="814" t="s">
        <v>1606</v>
      </c>
      <c r="D764" s="815" t="s">
        <v>2851</v>
      </c>
      <c r="E764" s="816" t="s">
        <v>1618</v>
      </c>
      <c r="F764" s="814" t="s">
        <v>1601</v>
      </c>
      <c r="G764" s="814" t="s">
        <v>2197</v>
      </c>
      <c r="H764" s="814" t="s">
        <v>599</v>
      </c>
      <c r="I764" s="814" t="s">
        <v>1488</v>
      </c>
      <c r="J764" s="814" t="s">
        <v>618</v>
      </c>
      <c r="K764" s="814" t="s">
        <v>619</v>
      </c>
      <c r="L764" s="817">
        <v>65.28</v>
      </c>
      <c r="M764" s="817">
        <v>130.56</v>
      </c>
      <c r="N764" s="814">
        <v>2</v>
      </c>
      <c r="O764" s="818">
        <v>1.5</v>
      </c>
      <c r="P764" s="817">
        <v>65.28</v>
      </c>
      <c r="Q764" s="819">
        <v>0.5</v>
      </c>
      <c r="R764" s="814">
        <v>1</v>
      </c>
      <c r="S764" s="819">
        <v>0.5</v>
      </c>
      <c r="T764" s="818">
        <v>1</v>
      </c>
      <c r="U764" s="820">
        <v>0.66666666666666663</v>
      </c>
    </row>
    <row r="765" spans="1:21" ht="14.45" customHeight="1" x14ac:dyDescent="0.2">
      <c r="A765" s="813">
        <v>26</v>
      </c>
      <c r="B765" s="814" t="s">
        <v>1600</v>
      </c>
      <c r="C765" s="814" t="s">
        <v>1606</v>
      </c>
      <c r="D765" s="815" t="s">
        <v>2851</v>
      </c>
      <c r="E765" s="816" t="s">
        <v>1618</v>
      </c>
      <c r="F765" s="814" t="s">
        <v>1601</v>
      </c>
      <c r="G765" s="814" t="s">
        <v>1657</v>
      </c>
      <c r="H765" s="814" t="s">
        <v>599</v>
      </c>
      <c r="I765" s="814" t="s">
        <v>1546</v>
      </c>
      <c r="J765" s="814" t="s">
        <v>1547</v>
      </c>
      <c r="K765" s="814" t="s">
        <v>1548</v>
      </c>
      <c r="L765" s="817">
        <v>23.4</v>
      </c>
      <c r="M765" s="817">
        <v>46.8</v>
      </c>
      <c r="N765" s="814">
        <v>2</v>
      </c>
      <c r="O765" s="818">
        <v>2</v>
      </c>
      <c r="P765" s="817">
        <v>23.4</v>
      </c>
      <c r="Q765" s="819">
        <v>0.5</v>
      </c>
      <c r="R765" s="814">
        <v>1</v>
      </c>
      <c r="S765" s="819">
        <v>0.5</v>
      </c>
      <c r="T765" s="818">
        <v>1</v>
      </c>
      <c r="U765" s="820">
        <v>0.5</v>
      </c>
    </row>
    <row r="766" spans="1:21" ht="14.45" customHeight="1" x14ac:dyDescent="0.2">
      <c r="A766" s="813">
        <v>26</v>
      </c>
      <c r="B766" s="814" t="s">
        <v>1600</v>
      </c>
      <c r="C766" s="814" t="s">
        <v>1606</v>
      </c>
      <c r="D766" s="815" t="s">
        <v>2851</v>
      </c>
      <c r="E766" s="816" t="s">
        <v>1618</v>
      </c>
      <c r="F766" s="814" t="s">
        <v>1601</v>
      </c>
      <c r="G766" s="814" t="s">
        <v>1657</v>
      </c>
      <c r="H766" s="814" t="s">
        <v>599</v>
      </c>
      <c r="I766" s="814" t="s">
        <v>1551</v>
      </c>
      <c r="J766" s="814" t="s">
        <v>1547</v>
      </c>
      <c r="K766" s="814" t="s">
        <v>1552</v>
      </c>
      <c r="L766" s="817">
        <v>11.71</v>
      </c>
      <c r="M766" s="817">
        <v>35.130000000000003</v>
      </c>
      <c r="N766" s="814">
        <v>3</v>
      </c>
      <c r="O766" s="818">
        <v>2</v>
      </c>
      <c r="P766" s="817">
        <v>11.71</v>
      </c>
      <c r="Q766" s="819">
        <v>0.33333333333333331</v>
      </c>
      <c r="R766" s="814">
        <v>1</v>
      </c>
      <c r="S766" s="819">
        <v>0.33333333333333331</v>
      </c>
      <c r="T766" s="818">
        <v>1</v>
      </c>
      <c r="U766" s="820">
        <v>0.5</v>
      </c>
    </row>
    <row r="767" spans="1:21" ht="14.45" customHeight="1" x14ac:dyDescent="0.2">
      <c r="A767" s="813">
        <v>26</v>
      </c>
      <c r="B767" s="814" t="s">
        <v>1600</v>
      </c>
      <c r="C767" s="814" t="s">
        <v>1606</v>
      </c>
      <c r="D767" s="815" t="s">
        <v>2851</v>
      </c>
      <c r="E767" s="816" t="s">
        <v>1618</v>
      </c>
      <c r="F767" s="814" t="s">
        <v>1601</v>
      </c>
      <c r="G767" s="814" t="s">
        <v>2114</v>
      </c>
      <c r="H767" s="814" t="s">
        <v>599</v>
      </c>
      <c r="I767" s="814" t="s">
        <v>2115</v>
      </c>
      <c r="J767" s="814" t="s">
        <v>1382</v>
      </c>
      <c r="K767" s="814" t="s">
        <v>1402</v>
      </c>
      <c r="L767" s="817">
        <v>31.09</v>
      </c>
      <c r="M767" s="817">
        <v>31.09</v>
      </c>
      <c r="N767" s="814">
        <v>1</v>
      </c>
      <c r="O767" s="818">
        <v>1</v>
      </c>
      <c r="P767" s="817">
        <v>31.09</v>
      </c>
      <c r="Q767" s="819">
        <v>1</v>
      </c>
      <c r="R767" s="814">
        <v>1</v>
      </c>
      <c r="S767" s="819">
        <v>1</v>
      </c>
      <c r="T767" s="818">
        <v>1</v>
      </c>
      <c r="U767" s="820">
        <v>1</v>
      </c>
    </row>
    <row r="768" spans="1:21" ht="14.45" customHeight="1" x14ac:dyDescent="0.2">
      <c r="A768" s="813">
        <v>26</v>
      </c>
      <c r="B768" s="814" t="s">
        <v>1600</v>
      </c>
      <c r="C768" s="814" t="s">
        <v>1606</v>
      </c>
      <c r="D768" s="815" t="s">
        <v>2851</v>
      </c>
      <c r="E768" s="816" t="s">
        <v>1618</v>
      </c>
      <c r="F768" s="814" t="s">
        <v>1601</v>
      </c>
      <c r="G768" s="814" t="s">
        <v>2114</v>
      </c>
      <c r="H768" s="814" t="s">
        <v>599</v>
      </c>
      <c r="I768" s="814" t="s">
        <v>2116</v>
      </c>
      <c r="J768" s="814" t="s">
        <v>1382</v>
      </c>
      <c r="K768" s="814" t="s">
        <v>1584</v>
      </c>
      <c r="L768" s="817">
        <v>62.18</v>
      </c>
      <c r="M768" s="817">
        <v>62.18</v>
      </c>
      <c r="N768" s="814">
        <v>1</v>
      </c>
      <c r="O768" s="818">
        <v>0.5</v>
      </c>
      <c r="P768" s="817">
        <v>62.18</v>
      </c>
      <c r="Q768" s="819">
        <v>1</v>
      </c>
      <c r="R768" s="814">
        <v>1</v>
      </c>
      <c r="S768" s="819">
        <v>1</v>
      </c>
      <c r="T768" s="818">
        <v>0.5</v>
      </c>
      <c r="U768" s="820">
        <v>1</v>
      </c>
    </row>
    <row r="769" spans="1:21" ht="14.45" customHeight="1" x14ac:dyDescent="0.2">
      <c r="A769" s="813">
        <v>26</v>
      </c>
      <c r="B769" s="814" t="s">
        <v>1600</v>
      </c>
      <c r="C769" s="814" t="s">
        <v>1606</v>
      </c>
      <c r="D769" s="815" t="s">
        <v>2851</v>
      </c>
      <c r="E769" s="816" t="s">
        <v>1618</v>
      </c>
      <c r="F769" s="814" t="s">
        <v>1601</v>
      </c>
      <c r="G769" s="814" t="s">
        <v>1935</v>
      </c>
      <c r="H769" s="814" t="s">
        <v>599</v>
      </c>
      <c r="I769" s="814" t="s">
        <v>1431</v>
      </c>
      <c r="J769" s="814" t="s">
        <v>1432</v>
      </c>
      <c r="K769" s="814" t="s">
        <v>1433</v>
      </c>
      <c r="L769" s="817">
        <v>130.51</v>
      </c>
      <c r="M769" s="817">
        <v>130.51</v>
      </c>
      <c r="N769" s="814">
        <v>1</v>
      </c>
      <c r="O769" s="818">
        <v>1</v>
      </c>
      <c r="P769" s="817">
        <v>130.51</v>
      </c>
      <c r="Q769" s="819">
        <v>1</v>
      </c>
      <c r="R769" s="814">
        <v>1</v>
      </c>
      <c r="S769" s="819">
        <v>1</v>
      </c>
      <c r="T769" s="818">
        <v>1</v>
      </c>
      <c r="U769" s="820">
        <v>1</v>
      </c>
    </row>
    <row r="770" spans="1:21" ht="14.45" customHeight="1" x14ac:dyDescent="0.2">
      <c r="A770" s="813">
        <v>26</v>
      </c>
      <c r="B770" s="814" t="s">
        <v>1600</v>
      </c>
      <c r="C770" s="814" t="s">
        <v>1606</v>
      </c>
      <c r="D770" s="815" t="s">
        <v>2851</v>
      </c>
      <c r="E770" s="816" t="s">
        <v>1618</v>
      </c>
      <c r="F770" s="814" t="s">
        <v>1601</v>
      </c>
      <c r="G770" s="814" t="s">
        <v>1935</v>
      </c>
      <c r="H770" s="814" t="s">
        <v>599</v>
      </c>
      <c r="I770" s="814" t="s">
        <v>1434</v>
      </c>
      <c r="J770" s="814" t="s">
        <v>1435</v>
      </c>
      <c r="K770" s="814" t="s">
        <v>1436</v>
      </c>
      <c r="L770" s="817">
        <v>279.52999999999997</v>
      </c>
      <c r="M770" s="817">
        <v>279.52999999999997</v>
      </c>
      <c r="N770" s="814">
        <v>1</v>
      </c>
      <c r="O770" s="818">
        <v>1</v>
      </c>
      <c r="P770" s="817">
        <v>279.52999999999997</v>
      </c>
      <c r="Q770" s="819">
        <v>1</v>
      </c>
      <c r="R770" s="814">
        <v>1</v>
      </c>
      <c r="S770" s="819">
        <v>1</v>
      </c>
      <c r="T770" s="818">
        <v>1</v>
      </c>
      <c r="U770" s="820">
        <v>1</v>
      </c>
    </row>
    <row r="771" spans="1:21" ht="14.45" customHeight="1" x14ac:dyDescent="0.2">
      <c r="A771" s="813">
        <v>26</v>
      </c>
      <c r="B771" s="814" t="s">
        <v>1600</v>
      </c>
      <c r="C771" s="814" t="s">
        <v>1606</v>
      </c>
      <c r="D771" s="815" t="s">
        <v>2851</v>
      </c>
      <c r="E771" s="816" t="s">
        <v>1618</v>
      </c>
      <c r="F771" s="814" t="s">
        <v>1601</v>
      </c>
      <c r="G771" s="814" t="s">
        <v>1935</v>
      </c>
      <c r="H771" s="814" t="s">
        <v>599</v>
      </c>
      <c r="I771" s="814" t="s">
        <v>1434</v>
      </c>
      <c r="J771" s="814" t="s">
        <v>1435</v>
      </c>
      <c r="K771" s="814" t="s">
        <v>1436</v>
      </c>
      <c r="L771" s="817">
        <v>165.41</v>
      </c>
      <c r="M771" s="817">
        <v>496.23</v>
      </c>
      <c r="N771" s="814">
        <v>3</v>
      </c>
      <c r="O771" s="818">
        <v>2.5</v>
      </c>
      <c r="P771" s="817">
        <v>496.23</v>
      </c>
      <c r="Q771" s="819">
        <v>1</v>
      </c>
      <c r="R771" s="814">
        <v>3</v>
      </c>
      <c r="S771" s="819">
        <v>1</v>
      </c>
      <c r="T771" s="818">
        <v>2.5</v>
      </c>
      <c r="U771" s="820">
        <v>1</v>
      </c>
    </row>
    <row r="772" spans="1:21" ht="14.45" customHeight="1" x14ac:dyDescent="0.2">
      <c r="A772" s="813">
        <v>26</v>
      </c>
      <c r="B772" s="814" t="s">
        <v>1600</v>
      </c>
      <c r="C772" s="814" t="s">
        <v>1606</v>
      </c>
      <c r="D772" s="815" t="s">
        <v>2851</v>
      </c>
      <c r="E772" s="816" t="s">
        <v>1618</v>
      </c>
      <c r="F772" s="814" t="s">
        <v>1601</v>
      </c>
      <c r="G772" s="814" t="s">
        <v>1935</v>
      </c>
      <c r="H772" s="814" t="s">
        <v>599</v>
      </c>
      <c r="I772" s="814" t="s">
        <v>1938</v>
      </c>
      <c r="J772" s="814" t="s">
        <v>1435</v>
      </c>
      <c r="K772" s="814" t="s">
        <v>1939</v>
      </c>
      <c r="L772" s="817">
        <v>93.18</v>
      </c>
      <c r="M772" s="817">
        <v>93.18</v>
      </c>
      <c r="N772" s="814">
        <v>1</v>
      </c>
      <c r="O772" s="818">
        <v>1</v>
      </c>
      <c r="P772" s="817">
        <v>93.18</v>
      </c>
      <c r="Q772" s="819">
        <v>1</v>
      </c>
      <c r="R772" s="814">
        <v>1</v>
      </c>
      <c r="S772" s="819">
        <v>1</v>
      </c>
      <c r="T772" s="818">
        <v>1</v>
      </c>
      <c r="U772" s="820">
        <v>1</v>
      </c>
    </row>
    <row r="773" spans="1:21" ht="14.45" customHeight="1" x14ac:dyDescent="0.2">
      <c r="A773" s="813">
        <v>26</v>
      </c>
      <c r="B773" s="814" t="s">
        <v>1600</v>
      </c>
      <c r="C773" s="814" t="s">
        <v>1606</v>
      </c>
      <c r="D773" s="815" t="s">
        <v>2851</v>
      </c>
      <c r="E773" s="816" t="s">
        <v>1618</v>
      </c>
      <c r="F773" s="814" t="s">
        <v>1601</v>
      </c>
      <c r="G773" s="814" t="s">
        <v>1935</v>
      </c>
      <c r="H773" s="814" t="s">
        <v>599</v>
      </c>
      <c r="I773" s="814" t="s">
        <v>1938</v>
      </c>
      <c r="J773" s="814" t="s">
        <v>1435</v>
      </c>
      <c r="K773" s="814" t="s">
        <v>1939</v>
      </c>
      <c r="L773" s="817">
        <v>55.14</v>
      </c>
      <c r="M773" s="817">
        <v>110.28</v>
      </c>
      <c r="N773" s="814">
        <v>2</v>
      </c>
      <c r="O773" s="818">
        <v>1</v>
      </c>
      <c r="P773" s="817">
        <v>110.28</v>
      </c>
      <c r="Q773" s="819">
        <v>1</v>
      </c>
      <c r="R773" s="814">
        <v>2</v>
      </c>
      <c r="S773" s="819">
        <v>1</v>
      </c>
      <c r="T773" s="818">
        <v>1</v>
      </c>
      <c r="U773" s="820">
        <v>1</v>
      </c>
    </row>
    <row r="774" spans="1:21" ht="14.45" customHeight="1" x14ac:dyDescent="0.2">
      <c r="A774" s="813">
        <v>26</v>
      </c>
      <c r="B774" s="814" t="s">
        <v>1600</v>
      </c>
      <c r="C774" s="814" t="s">
        <v>1606</v>
      </c>
      <c r="D774" s="815" t="s">
        <v>2851</v>
      </c>
      <c r="E774" s="816" t="s">
        <v>1618</v>
      </c>
      <c r="F774" s="814" t="s">
        <v>1601</v>
      </c>
      <c r="G774" s="814" t="s">
        <v>1935</v>
      </c>
      <c r="H774" s="814" t="s">
        <v>329</v>
      </c>
      <c r="I774" s="814" t="s">
        <v>2203</v>
      </c>
      <c r="J774" s="814" t="s">
        <v>2204</v>
      </c>
      <c r="K774" s="814" t="s">
        <v>1433</v>
      </c>
      <c r="L774" s="817">
        <v>130.51</v>
      </c>
      <c r="M774" s="817">
        <v>130.51</v>
      </c>
      <c r="N774" s="814">
        <v>1</v>
      </c>
      <c r="O774" s="818">
        <v>0.5</v>
      </c>
      <c r="P774" s="817">
        <v>130.51</v>
      </c>
      <c r="Q774" s="819">
        <v>1</v>
      </c>
      <c r="R774" s="814">
        <v>1</v>
      </c>
      <c r="S774" s="819">
        <v>1</v>
      </c>
      <c r="T774" s="818">
        <v>0.5</v>
      </c>
      <c r="U774" s="820">
        <v>1</v>
      </c>
    </row>
    <row r="775" spans="1:21" ht="14.45" customHeight="1" x14ac:dyDescent="0.2">
      <c r="A775" s="813">
        <v>26</v>
      </c>
      <c r="B775" s="814" t="s">
        <v>1600</v>
      </c>
      <c r="C775" s="814" t="s">
        <v>1606</v>
      </c>
      <c r="D775" s="815" t="s">
        <v>2851</v>
      </c>
      <c r="E775" s="816" t="s">
        <v>1618</v>
      </c>
      <c r="F775" s="814" t="s">
        <v>1601</v>
      </c>
      <c r="G775" s="814" t="s">
        <v>1935</v>
      </c>
      <c r="H775" s="814" t="s">
        <v>599</v>
      </c>
      <c r="I775" s="814" t="s">
        <v>2205</v>
      </c>
      <c r="J775" s="814" t="s">
        <v>1435</v>
      </c>
      <c r="K775" s="814" t="s">
        <v>2206</v>
      </c>
      <c r="L775" s="817">
        <v>27.56</v>
      </c>
      <c r="M775" s="817">
        <v>27.56</v>
      </c>
      <c r="N775" s="814">
        <v>1</v>
      </c>
      <c r="O775" s="818">
        <v>0.5</v>
      </c>
      <c r="P775" s="817">
        <v>27.56</v>
      </c>
      <c r="Q775" s="819">
        <v>1</v>
      </c>
      <c r="R775" s="814">
        <v>1</v>
      </c>
      <c r="S775" s="819">
        <v>1</v>
      </c>
      <c r="T775" s="818">
        <v>0.5</v>
      </c>
      <c r="U775" s="820">
        <v>1</v>
      </c>
    </row>
    <row r="776" spans="1:21" ht="14.45" customHeight="1" x14ac:dyDescent="0.2">
      <c r="A776" s="813">
        <v>26</v>
      </c>
      <c r="B776" s="814" t="s">
        <v>1600</v>
      </c>
      <c r="C776" s="814" t="s">
        <v>1606</v>
      </c>
      <c r="D776" s="815" t="s">
        <v>2851</v>
      </c>
      <c r="E776" s="816" t="s">
        <v>1618</v>
      </c>
      <c r="F776" s="814" t="s">
        <v>1601</v>
      </c>
      <c r="G776" s="814" t="s">
        <v>1935</v>
      </c>
      <c r="H776" s="814" t="s">
        <v>329</v>
      </c>
      <c r="I776" s="814" t="s">
        <v>2207</v>
      </c>
      <c r="J776" s="814" t="s">
        <v>2204</v>
      </c>
      <c r="K776" s="814" t="s">
        <v>1679</v>
      </c>
      <c r="L776" s="817">
        <v>55.14</v>
      </c>
      <c r="M776" s="817">
        <v>55.14</v>
      </c>
      <c r="N776" s="814">
        <v>1</v>
      </c>
      <c r="O776" s="818">
        <v>0.5</v>
      </c>
      <c r="P776" s="817">
        <v>55.14</v>
      </c>
      <c r="Q776" s="819">
        <v>1</v>
      </c>
      <c r="R776" s="814">
        <v>1</v>
      </c>
      <c r="S776" s="819">
        <v>1</v>
      </c>
      <c r="T776" s="818">
        <v>0.5</v>
      </c>
      <c r="U776" s="820">
        <v>1</v>
      </c>
    </row>
    <row r="777" spans="1:21" ht="14.45" customHeight="1" x14ac:dyDescent="0.2">
      <c r="A777" s="813">
        <v>26</v>
      </c>
      <c r="B777" s="814" t="s">
        <v>1600</v>
      </c>
      <c r="C777" s="814" t="s">
        <v>1606</v>
      </c>
      <c r="D777" s="815" t="s">
        <v>2851</v>
      </c>
      <c r="E777" s="816" t="s">
        <v>1618</v>
      </c>
      <c r="F777" s="814" t="s">
        <v>1601</v>
      </c>
      <c r="G777" s="814" t="s">
        <v>2771</v>
      </c>
      <c r="H777" s="814" t="s">
        <v>599</v>
      </c>
      <c r="I777" s="814" t="s">
        <v>1485</v>
      </c>
      <c r="J777" s="814" t="s">
        <v>858</v>
      </c>
      <c r="K777" s="814" t="s">
        <v>859</v>
      </c>
      <c r="L777" s="817">
        <v>369.29</v>
      </c>
      <c r="M777" s="817">
        <v>369.29</v>
      </c>
      <c r="N777" s="814">
        <v>1</v>
      </c>
      <c r="O777" s="818">
        <v>0.5</v>
      </c>
      <c r="P777" s="817">
        <v>369.29</v>
      </c>
      <c r="Q777" s="819">
        <v>1</v>
      </c>
      <c r="R777" s="814">
        <v>1</v>
      </c>
      <c r="S777" s="819">
        <v>1</v>
      </c>
      <c r="T777" s="818">
        <v>0.5</v>
      </c>
      <c r="U777" s="820">
        <v>1</v>
      </c>
    </row>
    <row r="778" spans="1:21" ht="14.45" customHeight="1" x14ac:dyDescent="0.2">
      <c r="A778" s="813">
        <v>26</v>
      </c>
      <c r="B778" s="814" t="s">
        <v>1600</v>
      </c>
      <c r="C778" s="814" t="s">
        <v>1606</v>
      </c>
      <c r="D778" s="815" t="s">
        <v>2851</v>
      </c>
      <c r="E778" s="816" t="s">
        <v>1618</v>
      </c>
      <c r="F778" s="814" t="s">
        <v>1601</v>
      </c>
      <c r="G778" s="814" t="s">
        <v>1662</v>
      </c>
      <c r="H778" s="814" t="s">
        <v>599</v>
      </c>
      <c r="I778" s="814" t="s">
        <v>1663</v>
      </c>
      <c r="J778" s="814" t="s">
        <v>1664</v>
      </c>
      <c r="K778" s="814" t="s">
        <v>1665</v>
      </c>
      <c r="L778" s="817">
        <v>119.7</v>
      </c>
      <c r="M778" s="817">
        <v>239.4</v>
      </c>
      <c r="N778" s="814">
        <v>2</v>
      </c>
      <c r="O778" s="818">
        <v>2</v>
      </c>
      <c r="P778" s="817">
        <v>239.4</v>
      </c>
      <c r="Q778" s="819">
        <v>1</v>
      </c>
      <c r="R778" s="814">
        <v>2</v>
      </c>
      <c r="S778" s="819">
        <v>1</v>
      </c>
      <c r="T778" s="818">
        <v>2</v>
      </c>
      <c r="U778" s="820">
        <v>1</v>
      </c>
    </row>
    <row r="779" spans="1:21" ht="14.45" customHeight="1" x14ac:dyDescent="0.2">
      <c r="A779" s="813">
        <v>26</v>
      </c>
      <c r="B779" s="814" t="s">
        <v>1600</v>
      </c>
      <c r="C779" s="814" t="s">
        <v>1606</v>
      </c>
      <c r="D779" s="815" t="s">
        <v>2851</v>
      </c>
      <c r="E779" s="816" t="s">
        <v>1618</v>
      </c>
      <c r="F779" s="814" t="s">
        <v>1601</v>
      </c>
      <c r="G779" s="814" t="s">
        <v>2127</v>
      </c>
      <c r="H779" s="814" t="s">
        <v>329</v>
      </c>
      <c r="I779" s="814" t="s">
        <v>2628</v>
      </c>
      <c r="J779" s="814" t="s">
        <v>2629</v>
      </c>
      <c r="K779" s="814" t="s">
        <v>2130</v>
      </c>
      <c r="L779" s="817">
        <v>70.23</v>
      </c>
      <c r="M779" s="817">
        <v>70.23</v>
      </c>
      <c r="N779" s="814">
        <v>1</v>
      </c>
      <c r="O779" s="818">
        <v>0.5</v>
      </c>
      <c r="P779" s="817"/>
      <c r="Q779" s="819">
        <v>0</v>
      </c>
      <c r="R779" s="814"/>
      <c r="S779" s="819">
        <v>0</v>
      </c>
      <c r="T779" s="818"/>
      <c r="U779" s="820">
        <v>0</v>
      </c>
    </row>
    <row r="780" spans="1:21" ht="14.45" customHeight="1" x14ac:dyDescent="0.2">
      <c r="A780" s="813">
        <v>26</v>
      </c>
      <c r="B780" s="814" t="s">
        <v>1600</v>
      </c>
      <c r="C780" s="814" t="s">
        <v>1606</v>
      </c>
      <c r="D780" s="815" t="s">
        <v>2851</v>
      </c>
      <c r="E780" s="816" t="s">
        <v>1618</v>
      </c>
      <c r="F780" s="814" t="s">
        <v>1601</v>
      </c>
      <c r="G780" s="814" t="s">
        <v>2127</v>
      </c>
      <c r="H780" s="814" t="s">
        <v>599</v>
      </c>
      <c r="I780" s="814" t="s">
        <v>1377</v>
      </c>
      <c r="J780" s="814" t="s">
        <v>1378</v>
      </c>
      <c r="K780" s="814" t="s">
        <v>674</v>
      </c>
      <c r="L780" s="817">
        <v>17.559999999999999</v>
      </c>
      <c r="M780" s="817">
        <v>17.559999999999999</v>
      </c>
      <c r="N780" s="814">
        <v>1</v>
      </c>
      <c r="O780" s="818">
        <v>0.5</v>
      </c>
      <c r="P780" s="817">
        <v>17.559999999999999</v>
      </c>
      <c r="Q780" s="819">
        <v>1</v>
      </c>
      <c r="R780" s="814">
        <v>1</v>
      </c>
      <c r="S780" s="819">
        <v>1</v>
      </c>
      <c r="T780" s="818">
        <v>0.5</v>
      </c>
      <c r="U780" s="820">
        <v>1</v>
      </c>
    </row>
    <row r="781" spans="1:21" ht="14.45" customHeight="1" x14ac:dyDescent="0.2">
      <c r="A781" s="813">
        <v>26</v>
      </c>
      <c r="B781" s="814" t="s">
        <v>1600</v>
      </c>
      <c r="C781" s="814" t="s">
        <v>1606</v>
      </c>
      <c r="D781" s="815" t="s">
        <v>2851</v>
      </c>
      <c r="E781" s="816" t="s">
        <v>1618</v>
      </c>
      <c r="F781" s="814" t="s">
        <v>1601</v>
      </c>
      <c r="G781" s="814" t="s">
        <v>2127</v>
      </c>
      <c r="H781" s="814" t="s">
        <v>599</v>
      </c>
      <c r="I781" s="814" t="s">
        <v>1379</v>
      </c>
      <c r="J781" s="814" t="s">
        <v>1378</v>
      </c>
      <c r="K781" s="814" t="s">
        <v>676</v>
      </c>
      <c r="L781" s="817">
        <v>35.11</v>
      </c>
      <c r="M781" s="817">
        <v>35.11</v>
      </c>
      <c r="N781" s="814">
        <v>1</v>
      </c>
      <c r="O781" s="818">
        <v>0.5</v>
      </c>
      <c r="P781" s="817">
        <v>35.11</v>
      </c>
      <c r="Q781" s="819">
        <v>1</v>
      </c>
      <c r="R781" s="814">
        <v>1</v>
      </c>
      <c r="S781" s="819">
        <v>1</v>
      </c>
      <c r="T781" s="818">
        <v>0.5</v>
      </c>
      <c r="U781" s="820">
        <v>1</v>
      </c>
    </row>
    <row r="782" spans="1:21" ht="14.45" customHeight="1" x14ac:dyDescent="0.2">
      <c r="A782" s="813">
        <v>26</v>
      </c>
      <c r="B782" s="814" t="s">
        <v>1600</v>
      </c>
      <c r="C782" s="814" t="s">
        <v>1606</v>
      </c>
      <c r="D782" s="815" t="s">
        <v>2851</v>
      </c>
      <c r="E782" s="816" t="s">
        <v>1618</v>
      </c>
      <c r="F782" s="814" t="s">
        <v>1601</v>
      </c>
      <c r="G782" s="814" t="s">
        <v>1946</v>
      </c>
      <c r="H782" s="814" t="s">
        <v>329</v>
      </c>
      <c r="I782" s="814" t="s">
        <v>2772</v>
      </c>
      <c r="J782" s="814" t="s">
        <v>1948</v>
      </c>
      <c r="K782" s="814" t="s">
        <v>2773</v>
      </c>
      <c r="L782" s="817">
        <v>0</v>
      </c>
      <c r="M782" s="817">
        <v>0</v>
      </c>
      <c r="N782" s="814">
        <v>1</v>
      </c>
      <c r="O782" s="818">
        <v>0.5</v>
      </c>
      <c r="P782" s="817"/>
      <c r="Q782" s="819"/>
      <c r="R782" s="814"/>
      <c r="S782" s="819">
        <v>0</v>
      </c>
      <c r="T782" s="818"/>
      <c r="U782" s="820">
        <v>0</v>
      </c>
    </row>
    <row r="783" spans="1:21" ht="14.45" customHeight="1" x14ac:dyDescent="0.2">
      <c r="A783" s="813">
        <v>26</v>
      </c>
      <c r="B783" s="814" t="s">
        <v>1600</v>
      </c>
      <c r="C783" s="814" t="s">
        <v>1606</v>
      </c>
      <c r="D783" s="815" t="s">
        <v>2851</v>
      </c>
      <c r="E783" s="816" t="s">
        <v>1618</v>
      </c>
      <c r="F783" s="814" t="s">
        <v>1601</v>
      </c>
      <c r="G783" s="814" t="s">
        <v>1677</v>
      </c>
      <c r="H783" s="814" t="s">
        <v>599</v>
      </c>
      <c r="I783" s="814" t="s">
        <v>1949</v>
      </c>
      <c r="J783" s="814" t="s">
        <v>703</v>
      </c>
      <c r="K783" s="814" t="s">
        <v>1679</v>
      </c>
      <c r="L783" s="817">
        <v>132</v>
      </c>
      <c r="M783" s="817">
        <v>396</v>
      </c>
      <c r="N783" s="814">
        <v>3</v>
      </c>
      <c r="O783" s="818">
        <v>1</v>
      </c>
      <c r="P783" s="817">
        <v>396</v>
      </c>
      <c r="Q783" s="819">
        <v>1</v>
      </c>
      <c r="R783" s="814">
        <v>3</v>
      </c>
      <c r="S783" s="819">
        <v>1</v>
      </c>
      <c r="T783" s="818">
        <v>1</v>
      </c>
      <c r="U783" s="820">
        <v>1</v>
      </c>
    </row>
    <row r="784" spans="1:21" ht="14.45" customHeight="1" x14ac:dyDescent="0.2">
      <c r="A784" s="813">
        <v>26</v>
      </c>
      <c r="B784" s="814" t="s">
        <v>1600</v>
      </c>
      <c r="C784" s="814" t="s">
        <v>1606</v>
      </c>
      <c r="D784" s="815" t="s">
        <v>2851</v>
      </c>
      <c r="E784" s="816" t="s">
        <v>1618</v>
      </c>
      <c r="F784" s="814" t="s">
        <v>1601</v>
      </c>
      <c r="G784" s="814" t="s">
        <v>1677</v>
      </c>
      <c r="H784" s="814" t="s">
        <v>599</v>
      </c>
      <c r="I784" s="814" t="s">
        <v>2774</v>
      </c>
      <c r="J784" s="814" t="s">
        <v>2775</v>
      </c>
      <c r="K784" s="814" t="s">
        <v>2130</v>
      </c>
      <c r="L784" s="817">
        <v>65.989999999999995</v>
      </c>
      <c r="M784" s="817">
        <v>65.989999999999995</v>
      </c>
      <c r="N784" s="814">
        <v>1</v>
      </c>
      <c r="O784" s="818">
        <v>0.5</v>
      </c>
      <c r="P784" s="817"/>
      <c r="Q784" s="819">
        <v>0</v>
      </c>
      <c r="R784" s="814"/>
      <c r="S784" s="819">
        <v>0</v>
      </c>
      <c r="T784" s="818"/>
      <c r="U784" s="820">
        <v>0</v>
      </c>
    </row>
    <row r="785" spans="1:21" ht="14.45" customHeight="1" x14ac:dyDescent="0.2">
      <c r="A785" s="813">
        <v>26</v>
      </c>
      <c r="B785" s="814" t="s">
        <v>1600</v>
      </c>
      <c r="C785" s="814" t="s">
        <v>1606</v>
      </c>
      <c r="D785" s="815" t="s">
        <v>2851</v>
      </c>
      <c r="E785" s="816" t="s">
        <v>1618</v>
      </c>
      <c r="F785" s="814" t="s">
        <v>1601</v>
      </c>
      <c r="G785" s="814" t="s">
        <v>1677</v>
      </c>
      <c r="H785" s="814" t="s">
        <v>329</v>
      </c>
      <c r="I785" s="814" t="s">
        <v>2129</v>
      </c>
      <c r="J785" s="814" t="s">
        <v>703</v>
      </c>
      <c r="K785" s="814" t="s">
        <v>2130</v>
      </c>
      <c r="L785" s="817">
        <v>65.989999999999995</v>
      </c>
      <c r="M785" s="817">
        <v>65.989999999999995</v>
      </c>
      <c r="N785" s="814">
        <v>1</v>
      </c>
      <c r="O785" s="818">
        <v>0.5</v>
      </c>
      <c r="P785" s="817"/>
      <c r="Q785" s="819">
        <v>0</v>
      </c>
      <c r="R785" s="814"/>
      <c r="S785" s="819">
        <v>0</v>
      </c>
      <c r="T785" s="818"/>
      <c r="U785" s="820">
        <v>0</v>
      </c>
    </row>
    <row r="786" spans="1:21" ht="14.45" customHeight="1" x14ac:dyDescent="0.2">
      <c r="A786" s="813">
        <v>26</v>
      </c>
      <c r="B786" s="814" t="s">
        <v>1600</v>
      </c>
      <c r="C786" s="814" t="s">
        <v>1606</v>
      </c>
      <c r="D786" s="815" t="s">
        <v>2851</v>
      </c>
      <c r="E786" s="816" t="s">
        <v>1618</v>
      </c>
      <c r="F786" s="814" t="s">
        <v>1601</v>
      </c>
      <c r="G786" s="814" t="s">
        <v>1677</v>
      </c>
      <c r="H786" s="814" t="s">
        <v>329</v>
      </c>
      <c r="I786" s="814" t="s">
        <v>1678</v>
      </c>
      <c r="J786" s="814" t="s">
        <v>703</v>
      </c>
      <c r="K786" s="814" t="s">
        <v>1679</v>
      </c>
      <c r="L786" s="817">
        <v>132</v>
      </c>
      <c r="M786" s="817">
        <v>132</v>
      </c>
      <c r="N786" s="814">
        <v>1</v>
      </c>
      <c r="O786" s="818">
        <v>1</v>
      </c>
      <c r="P786" s="817">
        <v>132</v>
      </c>
      <c r="Q786" s="819">
        <v>1</v>
      </c>
      <c r="R786" s="814">
        <v>1</v>
      </c>
      <c r="S786" s="819">
        <v>1</v>
      </c>
      <c r="T786" s="818">
        <v>1</v>
      </c>
      <c r="U786" s="820">
        <v>1</v>
      </c>
    </row>
    <row r="787" spans="1:21" ht="14.45" customHeight="1" x14ac:dyDescent="0.2">
      <c r="A787" s="813">
        <v>26</v>
      </c>
      <c r="B787" s="814" t="s">
        <v>1600</v>
      </c>
      <c r="C787" s="814" t="s">
        <v>1606</v>
      </c>
      <c r="D787" s="815" t="s">
        <v>2851</v>
      </c>
      <c r="E787" s="816" t="s">
        <v>1618</v>
      </c>
      <c r="F787" s="814" t="s">
        <v>1601</v>
      </c>
      <c r="G787" s="814" t="s">
        <v>1689</v>
      </c>
      <c r="H787" s="814" t="s">
        <v>329</v>
      </c>
      <c r="I787" s="814" t="s">
        <v>2776</v>
      </c>
      <c r="J787" s="814" t="s">
        <v>806</v>
      </c>
      <c r="K787" s="814" t="s">
        <v>2777</v>
      </c>
      <c r="L787" s="817">
        <v>236.03</v>
      </c>
      <c r="M787" s="817">
        <v>236.03</v>
      </c>
      <c r="N787" s="814">
        <v>1</v>
      </c>
      <c r="O787" s="818">
        <v>1</v>
      </c>
      <c r="P787" s="817"/>
      <c r="Q787" s="819">
        <v>0</v>
      </c>
      <c r="R787" s="814"/>
      <c r="S787" s="819">
        <v>0</v>
      </c>
      <c r="T787" s="818"/>
      <c r="U787" s="820">
        <v>0</v>
      </c>
    </row>
    <row r="788" spans="1:21" ht="14.45" customHeight="1" x14ac:dyDescent="0.2">
      <c r="A788" s="813">
        <v>26</v>
      </c>
      <c r="B788" s="814" t="s">
        <v>1600</v>
      </c>
      <c r="C788" s="814" t="s">
        <v>1606</v>
      </c>
      <c r="D788" s="815" t="s">
        <v>2851</v>
      </c>
      <c r="E788" s="816" t="s">
        <v>1618</v>
      </c>
      <c r="F788" s="814" t="s">
        <v>1601</v>
      </c>
      <c r="G788" s="814" t="s">
        <v>1689</v>
      </c>
      <c r="H788" s="814" t="s">
        <v>329</v>
      </c>
      <c r="I788" s="814" t="s">
        <v>2778</v>
      </c>
      <c r="J788" s="814" t="s">
        <v>2779</v>
      </c>
      <c r="K788" s="814" t="s">
        <v>807</v>
      </c>
      <c r="L788" s="817">
        <v>516</v>
      </c>
      <c r="M788" s="817">
        <v>516</v>
      </c>
      <c r="N788" s="814">
        <v>1</v>
      </c>
      <c r="O788" s="818">
        <v>0.5</v>
      </c>
      <c r="P788" s="817">
        <v>516</v>
      </c>
      <c r="Q788" s="819">
        <v>1</v>
      </c>
      <c r="R788" s="814">
        <v>1</v>
      </c>
      <c r="S788" s="819">
        <v>1</v>
      </c>
      <c r="T788" s="818">
        <v>0.5</v>
      </c>
      <c r="U788" s="820">
        <v>1</v>
      </c>
    </row>
    <row r="789" spans="1:21" ht="14.45" customHeight="1" x14ac:dyDescent="0.2">
      <c r="A789" s="813">
        <v>26</v>
      </c>
      <c r="B789" s="814" t="s">
        <v>1600</v>
      </c>
      <c r="C789" s="814" t="s">
        <v>1606</v>
      </c>
      <c r="D789" s="815" t="s">
        <v>2851</v>
      </c>
      <c r="E789" s="816" t="s">
        <v>1618</v>
      </c>
      <c r="F789" s="814" t="s">
        <v>1601</v>
      </c>
      <c r="G789" s="814" t="s">
        <v>1691</v>
      </c>
      <c r="H789" s="814" t="s">
        <v>329</v>
      </c>
      <c r="I789" s="814" t="s">
        <v>1692</v>
      </c>
      <c r="J789" s="814" t="s">
        <v>1693</v>
      </c>
      <c r="K789" s="814" t="s">
        <v>1694</v>
      </c>
      <c r="L789" s="817">
        <v>52.87</v>
      </c>
      <c r="M789" s="817">
        <v>370.09</v>
      </c>
      <c r="N789" s="814">
        <v>7</v>
      </c>
      <c r="O789" s="818">
        <v>6</v>
      </c>
      <c r="P789" s="817">
        <v>105.74</v>
      </c>
      <c r="Q789" s="819">
        <v>0.2857142857142857</v>
      </c>
      <c r="R789" s="814">
        <v>2</v>
      </c>
      <c r="S789" s="819">
        <v>0.2857142857142857</v>
      </c>
      <c r="T789" s="818">
        <v>2</v>
      </c>
      <c r="U789" s="820">
        <v>0.33333333333333331</v>
      </c>
    </row>
    <row r="790" spans="1:21" ht="14.45" customHeight="1" x14ac:dyDescent="0.2">
      <c r="A790" s="813">
        <v>26</v>
      </c>
      <c r="B790" s="814" t="s">
        <v>1600</v>
      </c>
      <c r="C790" s="814" t="s">
        <v>1606</v>
      </c>
      <c r="D790" s="815" t="s">
        <v>2851</v>
      </c>
      <c r="E790" s="816" t="s">
        <v>1618</v>
      </c>
      <c r="F790" s="814" t="s">
        <v>1601</v>
      </c>
      <c r="G790" s="814" t="s">
        <v>1701</v>
      </c>
      <c r="H790" s="814" t="s">
        <v>329</v>
      </c>
      <c r="I790" s="814" t="s">
        <v>1702</v>
      </c>
      <c r="J790" s="814" t="s">
        <v>730</v>
      </c>
      <c r="K790" s="814" t="s">
        <v>1703</v>
      </c>
      <c r="L790" s="817">
        <v>91.11</v>
      </c>
      <c r="M790" s="817">
        <v>91.11</v>
      </c>
      <c r="N790" s="814">
        <v>1</v>
      </c>
      <c r="O790" s="818">
        <v>1</v>
      </c>
      <c r="P790" s="817"/>
      <c r="Q790" s="819">
        <v>0</v>
      </c>
      <c r="R790" s="814"/>
      <c r="S790" s="819">
        <v>0</v>
      </c>
      <c r="T790" s="818"/>
      <c r="U790" s="820">
        <v>0</v>
      </c>
    </row>
    <row r="791" spans="1:21" ht="14.45" customHeight="1" x14ac:dyDescent="0.2">
      <c r="A791" s="813">
        <v>26</v>
      </c>
      <c r="B791" s="814" t="s">
        <v>1600</v>
      </c>
      <c r="C791" s="814" t="s">
        <v>1606</v>
      </c>
      <c r="D791" s="815" t="s">
        <v>2851</v>
      </c>
      <c r="E791" s="816" t="s">
        <v>1618</v>
      </c>
      <c r="F791" s="814" t="s">
        <v>1601</v>
      </c>
      <c r="G791" s="814" t="s">
        <v>1704</v>
      </c>
      <c r="H791" s="814" t="s">
        <v>329</v>
      </c>
      <c r="I791" s="814" t="s">
        <v>1705</v>
      </c>
      <c r="J791" s="814" t="s">
        <v>1706</v>
      </c>
      <c r="K791" s="814" t="s">
        <v>1707</v>
      </c>
      <c r="L791" s="817">
        <v>24.68</v>
      </c>
      <c r="M791" s="817">
        <v>24.68</v>
      </c>
      <c r="N791" s="814">
        <v>1</v>
      </c>
      <c r="O791" s="818">
        <v>1</v>
      </c>
      <c r="P791" s="817">
        <v>24.68</v>
      </c>
      <c r="Q791" s="819">
        <v>1</v>
      </c>
      <c r="R791" s="814">
        <v>1</v>
      </c>
      <c r="S791" s="819">
        <v>1</v>
      </c>
      <c r="T791" s="818">
        <v>1</v>
      </c>
      <c r="U791" s="820">
        <v>1</v>
      </c>
    </row>
    <row r="792" spans="1:21" ht="14.45" customHeight="1" x14ac:dyDescent="0.2">
      <c r="A792" s="813">
        <v>26</v>
      </c>
      <c r="B792" s="814" t="s">
        <v>1600</v>
      </c>
      <c r="C792" s="814" t="s">
        <v>1606</v>
      </c>
      <c r="D792" s="815" t="s">
        <v>2851</v>
      </c>
      <c r="E792" s="816" t="s">
        <v>1618</v>
      </c>
      <c r="F792" s="814" t="s">
        <v>1601</v>
      </c>
      <c r="G792" s="814" t="s">
        <v>1708</v>
      </c>
      <c r="H792" s="814" t="s">
        <v>599</v>
      </c>
      <c r="I792" s="814" t="s">
        <v>2637</v>
      </c>
      <c r="J792" s="814" t="s">
        <v>1568</v>
      </c>
      <c r="K792" s="814" t="s">
        <v>2638</v>
      </c>
      <c r="L792" s="817">
        <v>122.96</v>
      </c>
      <c r="M792" s="817">
        <v>122.96</v>
      </c>
      <c r="N792" s="814">
        <v>1</v>
      </c>
      <c r="O792" s="818">
        <v>1</v>
      </c>
      <c r="P792" s="817">
        <v>122.96</v>
      </c>
      <c r="Q792" s="819">
        <v>1</v>
      </c>
      <c r="R792" s="814">
        <v>1</v>
      </c>
      <c r="S792" s="819">
        <v>1</v>
      </c>
      <c r="T792" s="818">
        <v>1</v>
      </c>
      <c r="U792" s="820">
        <v>1</v>
      </c>
    </row>
    <row r="793" spans="1:21" ht="14.45" customHeight="1" x14ac:dyDescent="0.2">
      <c r="A793" s="813">
        <v>26</v>
      </c>
      <c r="B793" s="814" t="s">
        <v>1600</v>
      </c>
      <c r="C793" s="814" t="s">
        <v>1606</v>
      </c>
      <c r="D793" s="815" t="s">
        <v>2851</v>
      </c>
      <c r="E793" s="816" t="s">
        <v>1618</v>
      </c>
      <c r="F793" s="814" t="s">
        <v>1601</v>
      </c>
      <c r="G793" s="814" t="s">
        <v>1708</v>
      </c>
      <c r="H793" s="814" t="s">
        <v>599</v>
      </c>
      <c r="I793" s="814" t="s">
        <v>1970</v>
      </c>
      <c r="J793" s="814" t="s">
        <v>1568</v>
      </c>
      <c r="K793" s="814" t="s">
        <v>1971</v>
      </c>
      <c r="L793" s="817">
        <v>245.9</v>
      </c>
      <c r="M793" s="817">
        <v>491.8</v>
      </c>
      <c r="N793" s="814">
        <v>2</v>
      </c>
      <c r="O793" s="818">
        <v>1.5</v>
      </c>
      <c r="P793" s="817">
        <v>491.8</v>
      </c>
      <c r="Q793" s="819">
        <v>1</v>
      </c>
      <c r="R793" s="814">
        <v>2</v>
      </c>
      <c r="S793" s="819">
        <v>1</v>
      </c>
      <c r="T793" s="818">
        <v>1.5</v>
      </c>
      <c r="U793" s="820">
        <v>1</v>
      </c>
    </row>
    <row r="794" spans="1:21" ht="14.45" customHeight="1" x14ac:dyDescent="0.2">
      <c r="A794" s="813">
        <v>26</v>
      </c>
      <c r="B794" s="814" t="s">
        <v>1600</v>
      </c>
      <c r="C794" s="814" t="s">
        <v>1606</v>
      </c>
      <c r="D794" s="815" t="s">
        <v>2851</v>
      </c>
      <c r="E794" s="816" t="s">
        <v>1618</v>
      </c>
      <c r="F794" s="814" t="s">
        <v>1601</v>
      </c>
      <c r="G794" s="814" t="s">
        <v>2780</v>
      </c>
      <c r="H794" s="814" t="s">
        <v>329</v>
      </c>
      <c r="I794" s="814" t="s">
        <v>2781</v>
      </c>
      <c r="J794" s="814" t="s">
        <v>2782</v>
      </c>
      <c r="K794" s="814" t="s">
        <v>2783</v>
      </c>
      <c r="L794" s="817">
        <v>132</v>
      </c>
      <c r="M794" s="817">
        <v>132</v>
      </c>
      <c r="N794" s="814">
        <v>1</v>
      </c>
      <c r="O794" s="818">
        <v>0.5</v>
      </c>
      <c r="P794" s="817">
        <v>132</v>
      </c>
      <c r="Q794" s="819">
        <v>1</v>
      </c>
      <c r="R794" s="814">
        <v>1</v>
      </c>
      <c r="S794" s="819">
        <v>1</v>
      </c>
      <c r="T794" s="818">
        <v>0.5</v>
      </c>
      <c r="U794" s="820">
        <v>1</v>
      </c>
    </row>
    <row r="795" spans="1:21" ht="14.45" customHeight="1" x14ac:dyDescent="0.2">
      <c r="A795" s="813">
        <v>26</v>
      </c>
      <c r="B795" s="814" t="s">
        <v>1600</v>
      </c>
      <c r="C795" s="814" t="s">
        <v>1606</v>
      </c>
      <c r="D795" s="815" t="s">
        <v>2851</v>
      </c>
      <c r="E795" s="816" t="s">
        <v>1618</v>
      </c>
      <c r="F795" s="814" t="s">
        <v>1601</v>
      </c>
      <c r="G795" s="814" t="s">
        <v>2784</v>
      </c>
      <c r="H795" s="814" t="s">
        <v>329</v>
      </c>
      <c r="I795" s="814" t="s">
        <v>2785</v>
      </c>
      <c r="J795" s="814" t="s">
        <v>2786</v>
      </c>
      <c r="K795" s="814" t="s">
        <v>2787</v>
      </c>
      <c r="L795" s="817">
        <v>176.61</v>
      </c>
      <c r="M795" s="817">
        <v>353.22</v>
      </c>
      <c r="N795" s="814">
        <v>2</v>
      </c>
      <c r="O795" s="818">
        <v>1</v>
      </c>
      <c r="P795" s="817">
        <v>353.22</v>
      </c>
      <c r="Q795" s="819">
        <v>1</v>
      </c>
      <c r="R795" s="814">
        <v>2</v>
      </c>
      <c r="S795" s="819">
        <v>1</v>
      </c>
      <c r="T795" s="818">
        <v>1</v>
      </c>
      <c r="U795" s="820">
        <v>1</v>
      </c>
    </row>
    <row r="796" spans="1:21" ht="14.45" customHeight="1" x14ac:dyDescent="0.2">
      <c r="A796" s="813">
        <v>26</v>
      </c>
      <c r="B796" s="814" t="s">
        <v>1600</v>
      </c>
      <c r="C796" s="814" t="s">
        <v>1606</v>
      </c>
      <c r="D796" s="815" t="s">
        <v>2851</v>
      </c>
      <c r="E796" s="816" t="s">
        <v>1618</v>
      </c>
      <c r="F796" s="814" t="s">
        <v>1601</v>
      </c>
      <c r="G796" s="814" t="s">
        <v>1972</v>
      </c>
      <c r="H796" s="814" t="s">
        <v>599</v>
      </c>
      <c r="I796" s="814" t="s">
        <v>1973</v>
      </c>
      <c r="J796" s="814" t="s">
        <v>1355</v>
      </c>
      <c r="K796" s="814" t="s">
        <v>1974</v>
      </c>
      <c r="L796" s="817">
        <v>42.51</v>
      </c>
      <c r="M796" s="817">
        <v>42.51</v>
      </c>
      <c r="N796" s="814">
        <v>1</v>
      </c>
      <c r="O796" s="818">
        <v>0.5</v>
      </c>
      <c r="P796" s="817"/>
      <c r="Q796" s="819">
        <v>0</v>
      </c>
      <c r="R796" s="814"/>
      <c r="S796" s="819">
        <v>0</v>
      </c>
      <c r="T796" s="818"/>
      <c r="U796" s="820">
        <v>0</v>
      </c>
    </row>
    <row r="797" spans="1:21" ht="14.45" customHeight="1" x14ac:dyDescent="0.2">
      <c r="A797" s="813">
        <v>26</v>
      </c>
      <c r="B797" s="814" t="s">
        <v>1600</v>
      </c>
      <c r="C797" s="814" t="s">
        <v>1606</v>
      </c>
      <c r="D797" s="815" t="s">
        <v>2851</v>
      </c>
      <c r="E797" s="816" t="s">
        <v>1618</v>
      </c>
      <c r="F797" s="814" t="s">
        <v>1601</v>
      </c>
      <c r="G797" s="814" t="s">
        <v>1975</v>
      </c>
      <c r="H797" s="814" t="s">
        <v>599</v>
      </c>
      <c r="I797" s="814" t="s">
        <v>1521</v>
      </c>
      <c r="J797" s="814" t="s">
        <v>1517</v>
      </c>
      <c r="K797" s="814" t="s">
        <v>1522</v>
      </c>
      <c r="L797" s="817">
        <v>339.47</v>
      </c>
      <c r="M797" s="817">
        <v>1018.4100000000001</v>
      </c>
      <c r="N797" s="814">
        <v>3</v>
      </c>
      <c r="O797" s="818">
        <v>2</v>
      </c>
      <c r="P797" s="817">
        <v>339.47</v>
      </c>
      <c r="Q797" s="819">
        <v>0.33333333333333331</v>
      </c>
      <c r="R797" s="814">
        <v>1</v>
      </c>
      <c r="S797" s="819">
        <v>0.33333333333333331</v>
      </c>
      <c r="T797" s="818">
        <v>0.5</v>
      </c>
      <c r="U797" s="820">
        <v>0.25</v>
      </c>
    </row>
    <row r="798" spans="1:21" ht="14.45" customHeight="1" x14ac:dyDescent="0.2">
      <c r="A798" s="813">
        <v>26</v>
      </c>
      <c r="B798" s="814" t="s">
        <v>1600</v>
      </c>
      <c r="C798" s="814" t="s">
        <v>1606</v>
      </c>
      <c r="D798" s="815" t="s">
        <v>2851</v>
      </c>
      <c r="E798" s="816" t="s">
        <v>1618</v>
      </c>
      <c r="F798" s="814" t="s">
        <v>1601</v>
      </c>
      <c r="G798" s="814" t="s">
        <v>1975</v>
      </c>
      <c r="H798" s="814" t="s">
        <v>599</v>
      </c>
      <c r="I798" s="814" t="s">
        <v>2788</v>
      </c>
      <c r="J798" s="814" t="s">
        <v>2789</v>
      </c>
      <c r="K798" s="814" t="s">
        <v>2790</v>
      </c>
      <c r="L798" s="817">
        <v>763.63</v>
      </c>
      <c r="M798" s="817">
        <v>763.63</v>
      </c>
      <c r="N798" s="814">
        <v>1</v>
      </c>
      <c r="O798" s="818">
        <v>0.5</v>
      </c>
      <c r="P798" s="817"/>
      <c r="Q798" s="819">
        <v>0</v>
      </c>
      <c r="R798" s="814"/>
      <c r="S798" s="819">
        <v>0</v>
      </c>
      <c r="T798" s="818"/>
      <c r="U798" s="820">
        <v>0</v>
      </c>
    </row>
    <row r="799" spans="1:21" ht="14.45" customHeight="1" x14ac:dyDescent="0.2">
      <c r="A799" s="813">
        <v>26</v>
      </c>
      <c r="B799" s="814" t="s">
        <v>1600</v>
      </c>
      <c r="C799" s="814" t="s">
        <v>1606</v>
      </c>
      <c r="D799" s="815" t="s">
        <v>2851</v>
      </c>
      <c r="E799" s="816" t="s">
        <v>1618</v>
      </c>
      <c r="F799" s="814" t="s">
        <v>1601</v>
      </c>
      <c r="G799" s="814" t="s">
        <v>829</v>
      </c>
      <c r="H799" s="814" t="s">
        <v>329</v>
      </c>
      <c r="I799" s="814" t="s">
        <v>2791</v>
      </c>
      <c r="J799" s="814" t="s">
        <v>2792</v>
      </c>
      <c r="K799" s="814" t="s">
        <v>2793</v>
      </c>
      <c r="L799" s="817">
        <v>51.51</v>
      </c>
      <c r="M799" s="817">
        <v>51.51</v>
      </c>
      <c r="N799" s="814">
        <v>1</v>
      </c>
      <c r="O799" s="818">
        <v>1</v>
      </c>
      <c r="P799" s="817">
        <v>51.51</v>
      </c>
      <c r="Q799" s="819">
        <v>1</v>
      </c>
      <c r="R799" s="814">
        <v>1</v>
      </c>
      <c r="S799" s="819">
        <v>1</v>
      </c>
      <c r="T799" s="818">
        <v>1</v>
      </c>
      <c r="U799" s="820">
        <v>1</v>
      </c>
    </row>
    <row r="800" spans="1:21" ht="14.45" customHeight="1" x14ac:dyDescent="0.2">
      <c r="A800" s="813">
        <v>26</v>
      </c>
      <c r="B800" s="814" t="s">
        <v>1600</v>
      </c>
      <c r="C800" s="814" t="s">
        <v>1606</v>
      </c>
      <c r="D800" s="815" t="s">
        <v>2851</v>
      </c>
      <c r="E800" s="816" t="s">
        <v>1618</v>
      </c>
      <c r="F800" s="814" t="s">
        <v>1601</v>
      </c>
      <c r="G800" s="814" t="s">
        <v>1717</v>
      </c>
      <c r="H800" s="814" t="s">
        <v>329</v>
      </c>
      <c r="I800" s="814" t="s">
        <v>1718</v>
      </c>
      <c r="J800" s="814" t="s">
        <v>1719</v>
      </c>
      <c r="K800" s="814" t="s">
        <v>1720</v>
      </c>
      <c r="L800" s="817">
        <v>0</v>
      </c>
      <c r="M800" s="817">
        <v>0</v>
      </c>
      <c r="N800" s="814">
        <v>2</v>
      </c>
      <c r="O800" s="818">
        <v>1.5</v>
      </c>
      <c r="P800" s="817">
        <v>0</v>
      </c>
      <c r="Q800" s="819"/>
      <c r="R800" s="814">
        <v>2</v>
      </c>
      <c r="S800" s="819">
        <v>1</v>
      </c>
      <c r="T800" s="818">
        <v>1.5</v>
      </c>
      <c r="U800" s="820">
        <v>1</v>
      </c>
    </row>
    <row r="801" spans="1:21" ht="14.45" customHeight="1" x14ac:dyDescent="0.2">
      <c r="A801" s="813">
        <v>26</v>
      </c>
      <c r="B801" s="814" t="s">
        <v>1600</v>
      </c>
      <c r="C801" s="814" t="s">
        <v>1606</v>
      </c>
      <c r="D801" s="815" t="s">
        <v>2851</v>
      </c>
      <c r="E801" s="816" t="s">
        <v>1618</v>
      </c>
      <c r="F801" s="814" t="s">
        <v>1601</v>
      </c>
      <c r="G801" s="814" t="s">
        <v>1980</v>
      </c>
      <c r="H801" s="814" t="s">
        <v>329</v>
      </c>
      <c r="I801" s="814" t="s">
        <v>1981</v>
      </c>
      <c r="J801" s="814" t="s">
        <v>882</v>
      </c>
      <c r="K801" s="814" t="s">
        <v>1982</v>
      </c>
      <c r="L801" s="817">
        <v>75.05</v>
      </c>
      <c r="M801" s="817">
        <v>75.05</v>
      </c>
      <c r="N801" s="814">
        <v>1</v>
      </c>
      <c r="O801" s="818">
        <v>0.5</v>
      </c>
      <c r="P801" s="817">
        <v>75.05</v>
      </c>
      <c r="Q801" s="819">
        <v>1</v>
      </c>
      <c r="R801" s="814">
        <v>1</v>
      </c>
      <c r="S801" s="819">
        <v>1</v>
      </c>
      <c r="T801" s="818">
        <v>0.5</v>
      </c>
      <c r="U801" s="820">
        <v>1</v>
      </c>
    </row>
    <row r="802" spans="1:21" ht="14.45" customHeight="1" x14ac:dyDescent="0.2">
      <c r="A802" s="813">
        <v>26</v>
      </c>
      <c r="B802" s="814" t="s">
        <v>1600</v>
      </c>
      <c r="C802" s="814" t="s">
        <v>1606</v>
      </c>
      <c r="D802" s="815" t="s">
        <v>2851</v>
      </c>
      <c r="E802" s="816" t="s">
        <v>1618</v>
      </c>
      <c r="F802" s="814" t="s">
        <v>1601</v>
      </c>
      <c r="G802" s="814" t="s">
        <v>1980</v>
      </c>
      <c r="H802" s="814" t="s">
        <v>329</v>
      </c>
      <c r="I802" s="814" t="s">
        <v>1981</v>
      </c>
      <c r="J802" s="814" t="s">
        <v>882</v>
      </c>
      <c r="K802" s="814" t="s">
        <v>1982</v>
      </c>
      <c r="L802" s="817">
        <v>98.89</v>
      </c>
      <c r="M802" s="817">
        <v>98.89</v>
      </c>
      <c r="N802" s="814">
        <v>1</v>
      </c>
      <c r="O802" s="818">
        <v>0.5</v>
      </c>
      <c r="P802" s="817"/>
      <c r="Q802" s="819">
        <v>0</v>
      </c>
      <c r="R802" s="814"/>
      <c r="S802" s="819">
        <v>0</v>
      </c>
      <c r="T802" s="818"/>
      <c r="U802" s="820">
        <v>0</v>
      </c>
    </row>
    <row r="803" spans="1:21" ht="14.45" customHeight="1" x14ac:dyDescent="0.2">
      <c r="A803" s="813">
        <v>26</v>
      </c>
      <c r="B803" s="814" t="s">
        <v>1600</v>
      </c>
      <c r="C803" s="814" t="s">
        <v>1606</v>
      </c>
      <c r="D803" s="815" t="s">
        <v>2851</v>
      </c>
      <c r="E803" s="816" t="s">
        <v>1618</v>
      </c>
      <c r="F803" s="814" t="s">
        <v>1601</v>
      </c>
      <c r="G803" s="814" t="s">
        <v>1980</v>
      </c>
      <c r="H803" s="814" t="s">
        <v>329</v>
      </c>
      <c r="I803" s="814" t="s">
        <v>2350</v>
      </c>
      <c r="J803" s="814" t="s">
        <v>886</v>
      </c>
      <c r="K803" s="814" t="s">
        <v>2351</v>
      </c>
      <c r="L803" s="817">
        <v>59.33</v>
      </c>
      <c r="M803" s="817">
        <v>177.99</v>
      </c>
      <c r="N803" s="814">
        <v>3</v>
      </c>
      <c r="O803" s="818">
        <v>1</v>
      </c>
      <c r="P803" s="817">
        <v>59.33</v>
      </c>
      <c r="Q803" s="819">
        <v>0.33333333333333331</v>
      </c>
      <c r="R803" s="814">
        <v>1</v>
      </c>
      <c r="S803" s="819">
        <v>0.33333333333333331</v>
      </c>
      <c r="T803" s="818">
        <v>0.5</v>
      </c>
      <c r="U803" s="820">
        <v>0.5</v>
      </c>
    </row>
    <row r="804" spans="1:21" ht="14.45" customHeight="1" x14ac:dyDescent="0.2">
      <c r="A804" s="813">
        <v>26</v>
      </c>
      <c r="B804" s="814" t="s">
        <v>1600</v>
      </c>
      <c r="C804" s="814" t="s">
        <v>1606</v>
      </c>
      <c r="D804" s="815" t="s">
        <v>2851</v>
      </c>
      <c r="E804" s="816" t="s">
        <v>1618</v>
      </c>
      <c r="F804" s="814" t="s">
        <v>1601</v>
      </c>
      <c r="G804" s="814" t="s">
        <v>2352</v>
      </c>
      <c r="H804" s="814" t="s">
        <v>329</v>
      </c>
      <c r="I804" s="814" t="s">
        <v>2794</v>
      </c>
      <c r="J804" s="814" t="s">
        <v>2795</v>
      </c>
      <c r="K804" s="814" t="s">
        <v>2712</v>
      </c>
      <c r="L804" s="817">
        <v>49.2</v>
      </c>
      <c r="M804" s="817">
        <v>49.2</v>
      </c>
      <c r="N804" s="814">
        <v>1</v>
      </c>
      <c r="O804" s="818">
        <v>1</v>
      </c>
      <c r="P804" s="817">
        <v>49.2</v>
      </c>
      <c r="Q804" s="819">
        <v>1</v>
      </c>
      <c r="R804" s="814">
        <v>1</v>
      </c>
      <c r="S804" s="819">
        <v>1</v>
      </c>
      <c r="T804" s="818">
        <v>1</v>
      </c>
      <c r="U804" s="820">
        <v>1</v>
      </c>
    </row>
    <row r="805" spans="1:21" ht="14.45" customHeight="1" x14ac:dyDescent="0.2">
      <c r="A805" s="813">
        <v>26</v>
      </c>
      <c r="B805" s="814" t="s">
        <v>1600</v>
      </c>
      <c r="C805" s="814" t="s">
        <v>1606</v>
      </c>
      <c r="D805" s="815" t="s">
        <v>2851</v>
      </c>
      <c r="E805" s="816" t="s">
        <v>1618</v>
      </c>
      <c r="F805" s="814" t="s">
        <v>1601</v>
      </c>
      <c r="G805" s="814" t="s">
        <v>1734</v>
      </c>
      <c r="H805" s="814" t="s">
        <v>329</v>
      </c>
      <c r="I805" s="814" t="s">
        <v>1735</v>
      </c>
      <c r="J805" s="814" t="s">
        <v>1201</v>
      </c>
      <c r="K805" s="814" t="s">
        <v>1736</v>
      </c>
      <c r="L805" s="817">
        <v>42.14</v>
      </c>
      <c r="M805" s="817">
        <v>42.14</v>
      </c>
      <c r="N805" s="814">
        <v>1</v>
      </c>
      <c r="O805" s="818">
        <v>1</v>
      </c>
      <c r="P805" s="817"/>
      <c r="Q805" s="819">
        <v>0</v>
      </c>
      <c r="R805" s="814"/>
      <c r="S805" s="819">
        <v>0</v>
      </c>
      <c r="T805" s="818"/>
      <c r="U805" s="820">
        <v>0</v>
      </c>
    </row>
    <row r="806" spans="1:21" ht="14.45" customHeight="1" x14ac:dyDescent="0.2">
      <c r="A806" s="813">
        <v>26</v>
      </c>
      <c r="B806" s="814" t="s">
        <v>1600</v>
      </c>
      <c r="C806" s="814" t="s">
        <v>1606</v>
      </c>
      <c r="D806" s="815" t="s">
        <v>2851</v>
      </c>
      <c r="E806" s="816" t="s">
        <v>1618</v>
      </c>
      <c r="F806" s="814" t="s">
        <v>1601</v>
      </c>
      <c r="G806" s="814" t="s">
        <v>1740</v>
      </c>
      <c r="H806" s="814" t="s">
        <v>329</v>
      </c>
      <c r="I806" s="814" t="s">
        <v>1741</v>
      </c>
      <c r="J806" s="814" t="s">
        <v>659</v>
      </c>
      <c r="K806" s="814" t="s">
        <v>1742</v>
      </c>
      <c r="L806" s="817">
        <v>0</v>
      </c>
      <c r="M806" s="817">
        <v>0</v>
      </c>
      <c r="N806" s="814">
        <v>1</v>
      </c>
      <c r="O806" s="818">
        <v>1</v>
      </c>
      <c r="P806" s="817"/>
      <c r="Q806" s="819"/>
      <c r="R806" s="814"/>
      <c r="S806" s="819">
        <v>0</v>
      </c>
      <c r="T806" s="818"/>
      <c r="U806" s="820">
        <v>0</v>
      </c>
    </row>
    <row r="807" spans="1:21" ht="14.45" customHeight="1" x14ac:dyDescent="0.2">
      <c r="A807" s="813">
        <v>26</v>
      </c>
      <c r="B807" s="814" t="s">
        <v>1600</v>
      </c>
      <c r="C807" s="814" t="s">
        <v>1606</v>
      </c>
      <c r="D807" s="815" t="s">
        <v>2851</v>
      </c>
      <c r="E807" s="816" t="s">
        <v>1618</v>
      </c>
      <c r="F807" s="814" t="s">
        <v>1601</v>
      </c>
      <c r="G807" s="814" t="s">
        <v>1745</v>
      </c>
      <c r="H807" s="814" t="s">
        <v>329</v>
      </c>
      <c r="I807" s="814" t="s">
        <v>1746</v>
      </c>
      <c r="J807" s="814" t="s">
        <v>1747</v>
      </c>
      <c r="K807" s="814" t="s">
        <v>1156</v>
      </c>
      <c r="L807" s="817">
        <v>111.72</v>
      </c>
      <c r="M807" s="817">
        <v>223.44</v>
      </c>
      <c r="N807" s="814">
        <v>2</v>
      </c>
      <c r="O807" s="818">
        <v>1</v>
      </c>
      <c r="P807" s="817">
        <v>223.44</v>
      </c>
      <c r="Q807" s="819">
        <v>1</v>
      </c>
      <c r="R807" s="814">
        <v>2</v>
      </c>
      <c r="S807" s="819">
        <v>1</v>
      </c>
      <c r="T807" s="818">
        <v>1</v>
      </c>
      <c r="U807" s="820">
        <v>1</v>
      </c>
    </row>
    <row r="808" spans="1:21" ht="14.45" customHeight="1" x14ac:dyDescent="0.2">
      <c r="A808" s="813">
        <v>26</v>
      </c>
      <c r="B808" s="814" t="s">
        <v>1600</v>
      </c>
      <c r="C808" s="814" t="s">
        <v>1606</v>
      </c>
      <c r="D808" s="815" t="s">
        <v>2851</v>
      </c>
      <c r="E808" s="816" t="s">
        <v>1618</v>
      </c>
      <c r="F808" s="814" t="s">
        <v>1601</v>
      </c>
      <c r="G808" s="814" t="s">
        <v>2132</v>
      </c>
      <c r="H808" s="814" t="s">
        <v>329</v>
      </c>
      <c r="I808" s="814" t="s">
        <v>2133</v>
      </c>
      <c r="J808" s="814" t="s">
        <v>2134</v>
      </c>
      <c r="K808" s="814" t="s">
        <v>2135</v>
      </c>
      <c r="L808" s="817">
        <v>24.37</v>
      </c>
      <c r="M808" s="817">
        <v>24.37</v>
      </c>
      <c r="N808" s="814">
        <v>1</v>
      </c>
      <c r="O808" s="818">
        <v>0.5</v>
      </c>
      <c r="P808" s="817">
        <v>24.37</v>
      </c>
      <c r="Q808" s="819">
        <v>1</v>
      </c>
      <c r="R808" s="814">
        <v>1</v>
      </c>
      <c r="S808" s="819">
        <v>1</v>
      </c>
      <c r="T808" s="818">
        <v>0.5</v>
      </c>
      <c r="U808" s="820">
        <v>1</v>
      </c>
    </row>
    <row r="809" spans="1:21" ht="14.45" customHeight="1" x14ac:dyDescent="0.2">
      <c r="A809" s="813">
        <v>26</v>
      </c>
      <c r="B809" s="814" t="s">
        <v>1600</v>
      </c>
      <c r="C809" s="814" t="s">
        <v>1606</v>
      </c>
      <c r="D809" s="815" t="s">
        <v>2851</v>
      </c>
      <c r="E809" s="816" t="s">
        <v>1618</v>
      </c>
      <c r="F809" s="814" t="s">
        <v>1601</v>
      </c>
      <c r="G809" s="814" t="s">
        <v>1995</v>
      </c>
      <c r="H809" s="814" t="s">
        <v>599</v>
      </c>
      <c r="I809" s="814" t="s">
        <v>1996</v>
      </c>
      <c r="J809" s="814" t="s">
        <v>1333</v>
      </c>
      <c r="K809" s="814" t="s">
        <v>1997</v>
      </c>
      <c r="L809" s="817">
        <v>93.43</v>
      </c>
      <c r="M809" s="817">
        <v>93.43</v>
      </c>
      <c r="N809" s="814">
        <v>1</v>
      </c>
      <c r="O809" s="818">
        <v>1</v>
      </c>
      <c r="P809" s="817"/>
      <c r="Q809" s="819">
        <v>0</v>
      </c>
      <c r="R809" s="814"/>
      <c r="S809" s="819">
        <v>0</v>
      </c>
      <c r="T809" s="818"/>
      <c r="U809" s="820">
        <v>0</v>
      </c>
    </row>
    <row r="810" spans="1:21" ht="14.45" customHeight="1" x14ac:dyDescent="0.2">
      <c r="A810" s="813">
        <v>26</v>
      </c>
      <c r="B810" s="814" t="s">
        <v>1600</v>
      </c>
      <c r="C810" s="814" t="s">
        <v>1606</v>
      </c>
      <c r="D810" s="815" t="s">
        <v>2851</v>
      </c>
      <c r="E810" s="816" t="s">
        <v>1618</v>
      </c>
      <c r="F810" s="814" t="s">
        <v>1601</v>
      </c>
      <c r="G810" s="814" t="s">
        <v>1748</v>
      </c>
      <c r="H810" s="814" t="s">
        <v>329</v>
      </c>
      <c r="I810" s="814" t="s">
        <v>2796</v>
      </c>
      <c r="J810" s="814" t="s">
        <v>1750</v>
      </c>
      <c r="K810" s="814" t="s">
        <v>1751</v>
      </c>
      <c r="L810" s="817">
        <v>73.989999999999995</v>
      </c>
      <c r="M810" s="817">
        <v>73.989999999999995</v>
      </c>
      <c r="N810" s="814">
        <v>1</v>
      </c>
      <c r="O810" s="818">
        <v>1</v>
      </c>
      <c r="P810" s="817">
        <v>73.989999999999995</v>
      </c>
      <c r="Q810" s="819">
        <v>1</v>
      </c>
      <c r="R810" s="814">
        <v>1</v>
      </c>
      <c r="S810" s="819">
        <v>1</v>
      </c>
      <c r="T810" s="818">
        <v>1</v>
      </c>
      <c r="U810" s="820">
        <v>1</v>
      </c>
    </row>
    <row r="811" spans="1:21" ht="14.45" customHeight="1" x14ac:dyDescent="0.2">
      <c r="A811" s="813">
        <v>26</v>
      </c>
      <c r="B811" s="814" t="s">
        <v>1600</v>
      </c>
      <c r="C811" s="814" t="s">
        <v>1606</v>
      </c>
      <c r="D811" s="815" t="s">
        <v>2851</v>
      </c>
      <c r="E811" s="816" t="s">
        <v>1618</v>
      </c>
      <c r="F811" s="814" t="s">
        <v>1601</v>
      </c>
      <c r="G811" s="814" t="s">
        <v>1998</v>
      </c>
      <c r="H811" s="814" t="s">
        <v>329</v>
      </c>
      <c r="I811" s="814" t="s">
        <v>1999</v>
      </c>
      <c r="J811" s="814" t="s">
        <v>2000</v>
      </c>
      <c r="K811" s="814" t="s">
        <v>2001</v>
      </c>
      <c r="L811" s="817">
        <v>31.65</v>
      </c>
      <c r="M811" s="817">
        <v>221.55</v>
      </c>
      <c r="N811" s="814">
        <v>7</v>
      </c>
      <c r="O811" s="818">
        <v>4.5</v>
      </c>
      <c r="P811" s="817">
        <v>189.9</v>
      </c>
      <c r="Q811" s="819">
        <v>0.8571428571428571</v>
      </c>
      <c r="R811" s="814">
        <v>6</v>
      </c>
      <c r="S811" s="819">
        <v>0.8571428571428571</v>
      </c>
      <c r="T811" s="818">
        <v>3.5</v>
      </c>
      <c r="U811" s="820">
        <v>0.77777777777777779</v>
      </c>
    </row>
    <row r="812" spans="1:21" ht="14.45" customHeight="1" x14ac:dyDescent="0.2">
      <c r="A812" s="813">
        <v>26</v>
      </c>
      <c r="B812" s="814" t="s">
        <v>1600</v>
      </c>
      <c r="C812" s="814" t="s">
        <v>1606</v>
      </c>
      <c r="D812" s="815" t="s">
        <v>2851</v>
      </c>
      <c r="E812" s="816" t="s">
        <v>1618</v>
      </c>
      <c r="F812" s="814" t="s">
        <v>1601</v>
      </c>
      <c r="G812" s="814" t="s">
        <v>2383</v>
      </c>
      <c r="H812" s="814" t="s">
        <v>599</v>
      </c>
      <c r="I812" s="814" t="s">
        <v>2797</v>
      </c>
      <c r="J812" s="814" t="s">
        <v>1415</v>
      </c>
      <c r="K812" s="814" t="s">
        <v>2798</v>
      </c>
      <c r="L812" s="817">
        <v>237.31</v>
      </c>
      <c r="M812" s="817">
        <v>237.31</v>
      </c>
      <c r="N812" s="814">
        <v>1</v>
      </c>
      <c r="O812" s="818">
        <v>0.5</v>
      </c>
      <c r="P812" s="817"/>
      <c r="Q812" s="819">
        <v>0</v>
      </c>
      <c r="R812" s="814"/>
      <c r="S812" s="819">
        <v>0</v>
      </c>
      <c r="T812" s="818"/>
      <c r="U812" s="820">
        <v>0</v>
      </c>
    </row>
    <row r="813" spans="1:21" ht="14.45" customHeight="1" x14ac:dyDescent="0.2">
      <c r="A813" s="813">
        <v>26</v>
      </c>
      <c r="B813" s="814" t="s">
        <v>1600</v>
      </c>
      <c r="C813" s="814" t="s">
        <v>1606</v>
      </c>
      <c r="D813" s="815" t="s">
        <v>2851</v>
      </c>
      <c r="E813" s="816" t="s">
        <v>1618</v>
      </c>
      <c r="F813" s="814" t="s">
        <v>1601</v>
      </c>
      <c r="G813" s="814" t="s">
        <v>2383</v>
      </c>
      <c r="H813" s="814" t="s">
        <v>599</v>
      </c>
      <c r="I813" s="814" t="s">
        <v>2799</v>
      </c>
      <c r="J813" s="814" t="s">
        <v>1415</v>
      </c>
      <c r="K813" s="814" t="s">
        <v>2800</v>
      </c>
      <c r="L813" s="817">
        <v>79.11</v>
      </c>
      <c r="M813" s="817">
        <v>79.11</v>
      </c>
      <c r="N813" s="814">
        <v>1</v>
      </c>
      <c r="O813" s="818">
        <v>0.5</v>
      </c>
      <c r="P813" s="817">
        <v>79.11</v>
      </c>
      <c r="Q813" s="819">
        <v>1</v>
      </c>
      <c r="R813" s="814">
        <v>1</v>
      </c>
      <c r="S813" s="819">
        <v>1</v>
      </c>
      <c r="T813" s="818">
        <v>0.5</v>
      </c>
      <c r="U813" s="820">
        <v>1</v>
      </c>
    </row>
    <row r="814" spans="1:21" ht="14.45" customHeight="1" x14ac:dyDescent="0.2">
      <c r="A814" s="813">
        <v>26</v>
      </c>
      <c r="B814" s="814" t="s">
        <v>1600</v>
      </c>
      <c r="C814" s="814" t="s">
        <v>1606</v>
      </c>
      <c r="D814" s="815" t="s">
        <v>2851</v>
      </c>
      <c r="E814" s="816" t="s">
        <v>1618</v>
      </c>
      <c r="F814" s="814" t="s">
        <v>1601</v>
      </c>
      <c r="G814" s="814" t="s">
        <v>2002</v>
      </c>
      <c r="H814" s="814" t="s">
        <v>329</v>
      </c>
      <c r="I814" s="814" t="s">
        <v>1858</v>
      </c>
      <c r="J814" s="814" t="s">
        <v>2003</v>
      </c>
      <c r="K814" s="814" t="s">
        <v>750</v>
      </c>
      <c r="L814" s="817">
        <v>38.56</v>
      </c>
      <c r="M814" s="817">
        <v>38.56</v>
      </c>
      <c r="N814" s="814">
        <v>1</v>
      </c>
      <c r="O814" s="818">
        <v>0.5</v>
      </c>
      <c r="P814" s="817"/>
      <c r="Q814" s="819">
        <v>0</v>
      </c>
      <c r="R814" s="814"/>
      <c r="S814" s="819">
        <v>0</v>
      </c>
      <c r="T814" s="818"/>
      <c r="U814" s="820">
        <v>0</v>
      </c>
    </row>
    <row r="815" spans="1:21" ht="14.45" customHeight="1" x14ac:dyDescent="0.2">
      <c r="A815" s="813">
        <v>26</v>
      </c>
      <c r="B815" s="814" t="s">
        <v>1600</v>
      </c>
      <c r="C815" s="814" t="s">
        <v>1606</v>
      </c>
      <c r="D815" s="815" t="s">
        <v>2851</v>
      </c>
      <c r="E815" s="816" t="s">
        <v>1618</v>
      </c>
      <c r="F815" s="814" t="s">
        <v>1601</v>
      </c>
      <c r="G815" s="814" t="s">
        <v>1764</v>
      </c>
      <c r="H815" s="814" t="s">
        <v>599</v>
      </c>
      <c r="I815" s="814" t="s">
        <v>1765</v>
      </c>
      <c r="J815" s="814" t="s">
        <v>1766</v>
      </c>
      <c r="K815" s="814" t="s">
        <v>1767</v>
      </c>
      <c r="L815" s="817">
        <v>70.48</v>
      </c>
      <c r="M815" s="817">
        <v>70.48</v>
      </c>
      <c r="N815" s="814">
        <v>1</v>
      </c>
      <c r="O815" s="818">
        <v>1</v>
      </c>
      <c r="P815" s="817"/>
      <c r="Q815" s="819">
        <v>0</v>
      </c>
      <c r="R815" s="814"/>
      <c r="S815" s="819">
        <v>0</v>
      </c>
      <c r="T815" s="818"/>
      <c r="U815" s="820">
        <v>0</v>
      </c>
    </row>
    <row r="816" spans="1:21" ht="14.45" customHeight="1" x14ac:dyDescent="0.2">
      <c r="A816" s="813">
        <v>26</v>
      </c>
      <c r="B816" s="814" t="s">
        <v>1600</v>
      </c>
      <c r="C816" s="814" t="s">
        <v>1606</v>
      </c>
      <c r="D816" s="815" t="s">
        <v>2851</v>
      </c>
      <c r="E816" s="816" t="s">
        <v>1618</v>
      </c>
      <c r="F816" s="814" t="s">
        <v>1601</v>
      </c>
      <c r="G816" s="814" t="s">
        <v>2006</v>
      </c>
      <c r="H816" s="814" t="s">
        <v>329</v>
      </c>
      <c r="I816" s="814" t="s">
        <v>2007</v>
      </c>
      <c r="J816" s="814" t="s">
        <v>2008</v>
      </c>
      <c r="K816" s="814" t="s">
        <v>629</v>
      </c>
      <c r="L816" s="817">
        <v>137.88</v>
      </c>
      <c r="M816" s="817">
        <v>137.88</v>
      </c>
      <c r="N816" s="814">
        <v>1</v>
      </c>
      <c r="O816" s="818">
        <v>0.5</v>
      </c>
      <c r="P816" s="817"/>
      <c r="Q816" s="819">
        <v>0</v>
      </c>
      <c r="R816" s="814"/>
      <c r="S816" s="819">
        <v>0</v>
      </c>
      <c r="T816" s="818"/>
      <c r="U816" s="820">
        <v>0</v>
      </c>
    </row>
    <row r="817" spans="1:21" ht="14.45" customHeight="1" x14ac:dyDescent="0.2">
      <c r="A817" s="813">
        <v>26</v>
      </c>
      <c r="B817" s="814" t="s">
        <v>1600</v>
      </c>
      <c r="C817" s="814" t="s">
        <v>1606</v>
      </c>
      <c r="D817" s="815" t="s">
        <v>2851</v>
      </c>
      <c r="E817" s="816" t="s">
        <v>1618</v>
      </c>
      <c r="F817" s="814" t="s">
        <v>1601</v>
      </c>
      <c r="G817" s="814" t="s">
        <v>2143</v>
      </c>
      <c r="H817" s="814" t="s">
        <v>329</v>
      </c>
      <c r="I817" s="814" t="s">
        <v>2801</v>
      </c>
      <c r="J817" s="814" t="s">
        <v>2802</v>
      </c>
      <c r="K817" s="814" t="s">
        <v>2803</v>
      </c>
      <c r="L817" s="817">
        <v>56.17</v>
      </c>
      <c r="M817" s="817">
        <v>56.17</v>
      </c>
      <c r="N817" s="814">
        <v>1</v>
      </c>
      <c r="O817" s="818">
        <v>0.5</v>
      </c>
      <c r="P817" s="817"/>
      <c r="Q817" s="819">
        <v>0</v>
      </c>
      <c r="R817" s="814"/>
      <c r="S817" s="819">
        <v>0</v>
      </c>
      <c r="T817" s="818"/>
      <c r="U817" s="820">
        <v>0</v>
      </c>
    </row>
    <row r="818" spans="1:21" ht="14.45" customHeight="1" x14ac:dyDescent="0.2">
      <c r="A818" s="813">
        <v>26</v>
      </c>
      <c r="B818" s="814" t="s">
        <v>1600</v>
      </c>
      <c r="C818" s="814" t="s">
        <v>1606</v>
      </c>
      <c r="D818" s="815" t="s">
        <v>2851</v>
      </c>
      <c r="E818" s="816" t="s">
        <v>1618</v>
      </c>
      <c r="F818" s="814" t="s">
        <v>1601</v>
      </c>
      <c r="G818" s="814" t="s">
        <v>2143</v>
      </c>
      <c r="H818" s="814" t="s">
        <v>599</v>
      </c>
      <c r="I818" s="814" t="s">
        <v>2804</v>
      </c>
      <c r="J818" s="814" t="s">
        <v>1307</v>
      </c>
      <c r="K818" s="814" t="s">
        <v>2805</v>
      </c>
      <c r="L818" s="817">
        <v>43.21</v>
      </c>
      <c r="M818" s="817">
        <v>43.21</v>
      </c>
      <c r="N818" s="814">
        <v>1</v>
      </c>
      <c r="O818" s="818">
        <v>0.5</v>
      </c>
      <c r="P818" s="817">
        <v>43.21</v>
      </c>
      <c r="Q818" s="819">
        <v>1</v>
      </c>
      <c r="R818" s="814">
        <v>1</v>
      </c>
      <c r="S818" s="819">
        <v>1</v>
      </c>
      <c r="T818" s="818">
        <v>0.5</v>
      </c>
      <c r="U818" s="820">
        <v>1</v>
      </c>
    </row>
    <row r="819" spans="1:21" ht="14.45" customHeight="1" x14ac:dyDescent="0.2">
      <c r="A819" s="813">
        <v>26</v>
      </c>
      <c r="B819" s="814" t="s">
        <v>1600</v>
      </c>
      <c r="C819" s="814" t="s">
        <v>1606</v>
      </c>
      <c r="D819" s="815" t="s">
        <v>2851</v>
      </c>
      <c r="E819" s="816" t="s">
        <v>1618</v>
      </c>
      <c r="F819" s="814" t="s">
        <v>1601</v>
      </c>
      <c r="G819" s="814" t="s">
        <v>1770</v>
      </c>
      <c r="H819" s="814" t="s">
        <v>329</v>
      </c>
      <c r="I819" s="814" t="s">
        <v>2806</v>
      </c>
      <c r="J819" s="814" t="s">
        <v>663</v>
      </c>
      <c r="K819" s="814" t="s">
        <v>2059</v>
      </c>
      <c r="L819" s="817">
        <v>35.11</v>
      </c>
      <c r="M819" s="817">
        <v>35.11</v>
      </c>
      <c r="N819" s="814">
        <v>1</v>
      </c>
      <c r="O819" s="818">
        <v>0.5</v>
      </c>
      <c r="P819" s="817">
        <v>35.11</v>
      </c>
      <c r="Q819" s="819">
        <v>1</v>
      </c>
      <c r="R819" s="814">
        <v>1</v>
      </c>
      <c r="S819" s="819">
        <v>1</v>
      </c>
      <c r="T819" s="818">
        <v>0.5</v>
      </c>
      <c r="U819" s="820">
        <v>1</v>
      </c>
    </row>
    <row r="820" spans="1:21" ht="14.45" customHeight="1" x14ac:dyDescent="0.2">
      <c r="A820" s="813">
        <v>26</v>
      </c>
      <c r="B820" s="814" t="s">
        <v>1600</v>
      </c>
      <c r="C820" s="814" t="s">
        <v>1606</v>
      </c>
      <c r="D820" s="815" t="s">
        <v>2851</v>
      </c>
      <c r="E820" s="816" t="s">
        <v>1618</v>
      </c>
      <c r="F820" s="814" t="s">
        <v>1601</v>
      </c>
      <c r="G820" s="814" t="s">
        <v>1770</v>
      </c>
      <c r="H820" s="814" t="s">
        <v>599</v>
      </c>
      <c r="I820" s="814" t="s">
        <v>2807</v>
      </c>
      <c r="J820" s="814" t="s">
        <v>661</v>
      </c>
      <c r="K820" s="814" t="s">
        <v>2235</v>
      </c>
      <c r="L820" s="817">
        <v>70.23</v>
      </c>
      <c r="M820" s="817">
        <v>70.23</v>
      </c>
      <c r="N820" s="814">
        <v>1</v>
      </c>
      <c r="O820" s="818">
        <v>0.5</v>
      </c>
      <c r="P820" s="817"/>
      <c r="Q820" s="819">
        <v>0</v>
      </c>
      <c r="R820" s="814"/>
      <c r="S820" s="819">
        <v>0</v>
      </c>
      <c r="T820" s="818"/>
      <c r="U820" s="820">
        <v>0</v>
      </c>
    </row>
    <row r="821" spans="1:21" ht="14.45" customHeight="1" x14ac:dyDescent="0.2">
      <c r="A821" s="813">
        <v>26</v>
      </c>
      <c r="B821" s="814" t="s">
        <v>1600</v>
      </c>
      <c r="C821" s="814" t="s">
        <v>1606</v>
      </c>
      <c r="D821" s="815" t="s">
        <v>2851</v>
      </c>
      <c r="E821" s="816" t="s">
        <v>1618</v>
      </c>
      <c r="F821" s="814" t="s">
        <v>1601</v>
      </c>
      <c r="G821" s="814" t="s">
        <v>1626</v>
      </c>
      <c r="H821" s="814" t="s">
        <v>599</v>
      </c>
      <c r="I821" s="814" t="s">
        <v>1329</v>
      </c>
      <c r="J821" s="814" t="s">
        <v>812</v>
      </c>
      <c r="K821" s="814" t="s">
        <v>1330</v>
      </c>
      <c r="L821" s="817">
        <v>736.33</v>
      </c>
      <c r="M821" s="817">
        <v>16199.260000000002</v>
      </c>
      <c r="N821" s="814">
        <v>22</v>
      </c>
      <c r="O821" s="818">
        <v>12</v>
      </c>
      <c r="P821" s="817">
        <v>11781.28</v>
      </c>
      <c r="Q821" s="819">
        <v>0.72727272727272718</v>
      </c>
      <c r="R821" s="814">
        <v>16</v>
      </c>
      <c r="S821" s="819">
        <v>0.72727272727272729</v>
      </c>
      <c r="T821" s="818">
        <v>8</v>
      </c>
      <c r="U821" s="820">
        <v>0.66666666666666663</v>
      </c>
    </row>
    <row r="822" spans="1:21" ht="14.45" customHeight="1" x14ac:dyDescent="0.2">
      <c r="A822" s="813">
        <v>26</v>
      </c>
      <c r="B822" s="814" t="s">
        <v>1600</v>
      </c>
      <c r="C822" s="814" t="s">
        <v>1606</v>
      </c>
      <c r="D822" s="815" t="s">
        <v>2851</v>
      </c>
      <c r="E822" s="816" t="s">
        <v>1618</v>
      </c>
      <c r="F822" s="814" t="s">
        <v>1601</v>
      </c>
      <c r="G822" s="814" t="s">
        <v>1626</v>
      </c>
      <c r="H822" s="814" t="s">
        <v>599</v>
      </c>
      <c r="I822" s="814" t="s">
        <v>2144</v>
      </c>
      <c r="J822" s="814" t="s">
        <v>812</v>
      </c>
      <c r="K822" s="814" t="s">
        <v>2145</v>
      </c>
      <c r="L822" s="817">
        <v>490.89</v>
      </c>
      <c r="M822" s="817">
        <v>981.78</v>
      </c>
      <c r="N822" s="814">
        <v>2</v>
      </c>
      <c r="O822" s="818">
        <v>1</v>
      </c>
      <c r="P822" s="817">
        <v>981.78</v>
      </c>
      <c r="Q822" s="819">
        <v>1</v>
      </c>
      <c r="R822" s="814">
        <v>2</v>
      </c>
      <c r="S822" s="819">
        <v>1</v>
      </c>
      <c r="T822" s="818">
        <v>1</v>
      </c>
      <c r="U822" s="820">
        <v>1</v>
      </c>
    </row>
    <row r="823" spans="1:21" ht="14.45" customHeight="1" x14ac:dyDescent="0.2">
      <c r="A823" s="813">
        <v>26</v>
      </c>
      <c r="B823" s="814" t="s">
        <v>1600</v>
      </c>
      <c r="C823" s="814" t="s">
        <v>1606</v>
      </c>
      <c r="D823" s="815" t="s">
        <v>2851</v>
      </c>
      <c r="E823" s="816" t="s">
        <v>1618</v>
      </c>
      <c r="F823" s="814" t="s">
        <v>1601</v>
      </c>
      <c r="G823" s="814" t="s">
        <v>1626</v>
      </c>
      <c r="H823" s="814" t="s">
        <v>599</v>
      </c>
      <c r="I823" s="814" t="s">
        <v>2395</v>
      </c>
      <c r="J823" s="814" t="s">
        <v>812</v>
      </c>
      <c r="K823" s="814" t="s">
        <v>2396</v>
      </c>
      <c r="L823" s="817">
        <v>1154.68</v>
      </c>
      <c r="M823" s="817">
        <v>3464.04</v>
      </c>
      <c r="N823" s="814">
        <v>3</v>
      </c>
      <c r="O823" s="818">
        <v>0.5</v>
      </c>
      <c r="P823" s="817"/>
      <c r="Q823" s="819">
        <v>0</v>
      </c>
      <c r="R823" s="814"/>
      <c r="S823" s="819">
        <v>0</v>
      </c>
      <c r="T823" s="818"/>
      <c r="U823" s="820">
        <v>0</v>
      </c>
    </row>
    <row r="824" spans="1:21" ht="14.45" customHeight="1" x14ac:dyDescent="0.2">
      <c r="A824" s="813">
        <v>26</v>
      </c>
      <c r="B824" s="814" t="s">
        <v>1600</v>
      </c>
      <c r="C824" s="814" t="s">
        <v>1606</v>
      </c>
      <c r="D824" s="815" t="s">
        <v>2851</v>
      </c>
      <c r="E824" s="816" t="s">
        <v>1618</v>
      </c>
      <c r="F824" s="814" t="s">
        <v>1601</v>
      </c>
      <c r="G824" s="814" t="s">
        <v>1626</v>
      </c>
      <c r="H824" s="814" t="s">
        <v>599</v>
      </c>
      <c r="I824" s="814" t="s">
        <v>2023</v>
      </c>
      <c r="J824" s="814" t="s">
        <v>812</v>
      </c>
      <c r="K824" s="814" t="s">
        <v>2024</v>
      </c>
      <c r="L824" s="817">
        <v>923.74</v>
      </c>
      <c r="M824" s="817">
        <v>923.74</v>
      </c>
      <c r="N824" s="814">
        <v>1</v>
      </c>
      <c r="O824" s="818">
        <v>0.5</v>
      </c>
      <c r="P824" s="817"/>
      <c r="Q824" s="819">
        <v>0</v>
      </c>
      <c r="R824" s="814"/>
      <c r="S824" s="819">
        <v>0</v>
      </c>
      <c r="T824" s="818"/>
      <c r="U824" s="820">
        <v>0</v>
      </c>
    </row>
    <row r="825" spans="1:21" ht="14.45" customHeight="1" x14ac:dyDescent="0.2">
      <c r="A825" s="813">
        <v>26</v>
      </c>
      <c r="B825" s="814" t="s">
        <v>1600</v>
      </c>
      <c r="C825" s="814" t="s">
        <v>1606</v>
      </c>
      <c r="D825" s="815" t="s">
        <v>2851</v>
      </c>
      <c r="E825" s="816" t="s">
        <v>1618</v>
      </c>
      <c r="F825" s="814" t="s">
        <v>1601</v>
      </c>
      <c r="G825" s="814" t="s">
        <v>1783</v>
      </c>
      <c r="H825" s="814" t="s">
        <v>329</v>
      </c>
      <c r="I825" s="814" t="s">
        <v>2030</v>
      </c>
      <c r="J825" s="814" t="s">
        <v>648</v>
      </c>
      <c r="K825" s="814" t="s">
        <v>2031</v>
      </c>
      <c r="L825" s="817">
        <v>17.62</v>
      </c>
      <c r="M825" s="817">
        <v>35.24</v>
      </c>
      <c r="N825" s="814">
        <v>2</v>
      </c>
      <c r="O825" s="818">
        <v>1.5</v>
      </c>
      <c r="P825" s="817">
        <v>17.62</v>
      </c>
      <c r="Q825" s="819">
        <v>0.5</v>
      </c>
      <c r="R825" s="814">
        <v>1</v>
      </c>
      <c r="S825" s="819">
        <v>0.5</v>
      </c>
      <c r="T825" s="818">
        <v>0.5</v>
      </c>
      <c r="U825" s="820">
        <v>0.33333333333333331</v>
      </c>
    </row>
    <row r="826" spans="1:21" ht="14.45" customHeight="1" x14ac:dyDescent="0.2">
      <c r="A826" s="813">
        <v>26</v>
      </c>
      <c r="B826" s="814" t="s">
        <v>1600</v>
      </c>
      <c r="C826" s="814" t="s">
        <v>1606</v>
      </c>
      <c r="D826" s="815" t="s">
        <v>2851</v>
      </c>
      <c r="E826" s="816" t="s">
        <v>1618</v>
      </c>
      <c r="F826" s="814" t="s">
        <v>1601</v>
      </c>
      <c r="G826" s="814" t="s">
        <v>1783</v>
      </c>
      <c r="H826" s="814" t="s">
        <v>329</v>
      </c>
      <c r="I826" s="814" t="s">
        <v>1784</v>
      </c>
      <c r="J826" s="814" t="s">
        <v>648</v>
      </c>
      <c r="K826" s="814" t="s">
        <v>1785</v>
      </c>
      <c r="L826" s="817">
        <v>35.25</v>
      </c>
      <c r="M826" s="817">
        <v>105.75</v>
      </c>
      <c r="N826" s="814">
        <v>3</v>
      </c>
      <c r="O826" s="818">
        <v>2</v>
      </c>
      <c r="P826" s="817">
        <v>70.5</v>
      </c>
      <c r="Q826" s="819">
        <v>0.66666666666666663</v>
      </c>
      <c r="R826" s="814">
        <v>2</v>
      </c>
      <c r="S826" s="819">
        <v>0.66666666666666663</v>
      </c>
      <c r="T826" s="818">
        <v>1.5</v>
      </c>
      <c r="U826" s="820">
        <v>0.75</v>
      </c>
    </row>
    <row r="827" spans="1:21" ht="14.45" customHeight="1" x14ac:dyDescent="0.2">
      <c r="A827" s="813">
        <v>26</v>
      </c>
      <c r="B827" s="814" t="s">
        <v>1600</v>
      </c>
      <c r="C827" s="814" t="s">
        <v>1606</v>
      </c>
      <c r="D827" s="815" t="s">
        <v>2851</v>
      </c>
      <c r="E827" s="816" t="s">
        <v>1618</v>
      </c>
      <c r="F827" s="814" t="s">
        <v>1601</v>
      </c>
      <c r="G827" s="814" t="s">
        <v>1783</v>
      </c>
      <c r="H827" s="814" t="s">
        <v>329</v>
      </c>
      <c r="I827" s="814" t="s">
        <v>1788</v>
      </c>
      <c r="J827" s="814" t="s">
        <v>1789</v>
      </c>
      <c r="K827" s="814" t="s">
        <v>1790</v>
      </c>
      <c r="L827" s="817">
        <v>35.25</v>
      </c>
      <c r="M827" s="817">
        <v>35.25</v>
      </c>
      <c r="N827" s="814">
        <v>1</v>
      </c>
      <c r="O827" s="818">
        <v>1</v>
      </c>
      <c r="P827" s="817"/>
      <c r="Q827" s="819">
        <v>0</v>
      </c>
      <c r="R827" s="814"/>
      <c r="S827" s="819">
        <v>0</v>
      </c>
      <c r="T827" s="818"/>
      <c r="U827" s="820">
        <v>0</v>
      </c>
    </row>
    <row r="828" spans="1:21" ht="14.45" customHeight="1" x14ac:dyDescent="0.2">
      <c r="A828" s="813">
        <v>26</v>
      </c>
      <c r="B828" s="814" t="s">
        <v>1600</v>
      </c>
      <c r="C828" s="814" t="s">
        <v>1606</v>
      </c>
      <c r="D828" s="815" t="s">
        <v>2851</v>
      </c>
      <c r="E828" s="816" t="s">
        <v>1618</v>
      </c>
      <c r="F828" s="814" t="s">
        <v>1601</v>
      </c>
      <c r="G828" s="814" t="s">
        <v>2398</v>
      </c>
      <c r="H828" s="814" t="s">
        <v>329</v>
      </c>
      <c r="I828" s="814" t="s">
        <v>2808</v>
      </c>
      <c r="J828" s="814" t="s">
        <v>2809</v>
      </c>
      <c r="K828" s="814" t="s">
        <v>2810</v>
      </c>
      <c r="L828" s="817">
        <v>29.33</v>
      </c>
      <c r="M828" s="817">
        <v>29.33</v>
      </c>
      <c r="N828" s="814">
        <v>1</v>
      </c>
      <c r="O828" s="818">
        <v>1</v>
      </c>
      <c r="P828" s="817"/>
      <c r="Q828" s="819">
        <v>0</v>
      </c>
      <c r="R828" s="814"/>
      <c r="S828" s="819">
        <v>0</v>
      </c>
      <c r="T828" s="818"/>
      <c r="U828" s="820">
        <v>0</v>
      </c>
    </row>
    <row r="829" spans="1:21" ht="14.45" customHeight="1" x14ac:dyDescent="0.2">
      <c r="A829" s="813">
        <v>26</v>
      </c>
      <c r="B829" s="814" t="s">
        <v>1600</v>
      </c>
      <c r="C829" s="814" t="s">
        <v>1606</v>
      </c>
      <c r="D829" s="815" t="s">
        <v>2851</v>
      </c>
      <c r="E829" s="816" t="s">
        <v>1618</v>
      </c>
      <c r="F829" s="814" t="s">
        <v>1601</v>
      </c>
      <c r="G829" s="814" t="s">
        <v>1796</v>
      </c>
      <c r="H829" s="814" t="s">
        <v>329</v>
      </c>
      <c r="I829" s="814" t="s">
        <v>2403</v>
      </c>
      <c r="J829" s="814" t="s">
        <v>1291</v>
      </c>
      <c r="K829" s="814" t="s">
        <v>2404</v>
      </c>
      <c r="L829" s="817">
        <v>27.37</v>
      </c>
      <c r="M829" s="817">
        <v>27.37</v>
      </c>
      <c r="N829" s="814">
        <v>1</v>
      </c>
      <c r="O829" s="818">
        <v>0.5</v>
      </c>
      <c r="P829" s="817"/>
      <c r="Q829" s="819">
        <v>0</v>
      </c>
      <c r="R829" s="814"/>
      <c r="S829" s="819">
        <v>0</v>
      </c>
      <c r="T829" s="818"/>
      <c r="U829" s="820">
        <v>0</v>
      </c>
    </row>
    <row r="830" spans="1:21" ht="14.45" customHeight="1" x14ac:dyDescent="0.2">
      <c r="A830" s="813">
        <v>26</v>
      </c>
      <c r="B830" s="814" t="s">
        <v>1600</v>
      </c>
      <c r="C830" s="814" t="s">
        <v>1606</v>
      </c>
      <c r="D830" s="815" t="s">
        <v>2851</v>
      </c>
      <c r="E830" s="816" t="s">
        <v>1618</v>
      </c>
      <c r="F830" s="814" t="s">
        <v>1601</v>
      </c>
      <c r="G830" s="814" t="s">
        <v>1796</v>
      </c>
      <c r="H830" s="814" t="s">
        <v>599</v>
      </c>
      <c r="I830" s="814" t="s">
        <v>1293</v>
      </c>
      <c r="J830" s="814" t="s">
        <v>1291</v>
      </c>
      <c r="K830" s="814" t="s">
        <v>1294</v>
      </c>
      <c r="L830" s="817">
        <v>102.93</v>
      </c>
      <c r="M830" s="817">
        <v>102.93</v>
      </c>
      <c r="N830" s="814">
        <v>1</v>
      </c>
      <c r="O830" s="818">
        <v>1</v>
      </c>
      <c r="P830" s="817">
        <v>102.93</v>
      </c>
      <c r="Q830" s="819">
        <v>1</v>
      </c>
      <c r="R830" s="814">
        <v>1</v>
      </c>
      <c r="S830" s="819">
        <v>1</v>
      </c>
      <c r="T830" s="818">
        <v>1</v>
      </c>
      <c r="U830" s="820">
        <v>1</v>
      </c>
    </row>
    <row r="831" spans="1:21" ht="14.45" customHeight="1" x14ac:dyDescent="0.2">
      <c r="A831" s="813">
        <v>26</v>
      </c>
      <c r="B831" s="814" t="s">
        <v>1600</v>
      </c>
      <c r="C831" s="814" t="s">
        <v>1606</v>
      </c>
      <c r="D831" s="815" t="s">
        <v>2851</v>
      </c>
      <c r="E831" s="816" t="s">
        <v>1618</v>
      </c>
      <c r="F831" s="814" t="s">
        <v>1601</v>
      </c>
      <c r="G831" s="814" t="s">
        <v>1796</v>
      </c>
      <c r="H831" s="814" t="s">
        <v>599</v>
      </c>
      <c r="I831" s="814" t="s">
        <v>1797</v>
      </c>
      <c r="J831" s="814" t="s">
        <v>1291</v>
      </c>
      <c r="K831" s="814" t="s">
        <v>1798</v>
      </c>
      <c r="L831" s="817">
        <v>28.81</v>
      </c>
      <c r="M831" s="817">
        <v>28.81</v>
      </c>
      <c r="N831" s="814">
        <v>1</v>
      </c>
      <c r="O831" s="818">
        <v>1</v>
      </c>
      <c r="P831" s="817"/>
      <c r="Q831" s="819">
        <v>0</v>
      </c>
      <c r="R831" s="814"/>
      <c r="S831" s="819">
        <v>0</v>
      </c>
      <c r="T831" s="818"/>
      <c r="U831" s="820">
        <v>0</v>
      </c>
    </row>
    <row r="832" spans="1:21" ht="14.45" customHeight="1" x14ac:dyDescent="0.2">
      <c r="A832" s="813">
        <v>26</v>
      </c>
      <c r="B832" s="814" t="s">
        <v>1600</v>
      </c>
      <c r="C832" s="814" t="s">
        <v>1606</v>
      </c>
      <c r="D832" s="815" t="s">
        <v>2851</v>
      </c>
      <c r="E832" s="816" t="s">
        <v>1618</v>
      </c>
      <c r="F832" s="814" t="s">
        <v>1601</v>
      </c>
      <c r="G832" s="814" t="s">
        <v>1796</v>
      </c>
      <c r="H832" s="814" t="s">
        <v>599</v>
      </c>
      <c r="I832" s="814" t="s">
        <v>1797</v>
      </c>
      <c r="J832" s="814" t="s">
        <v>1291</v>
      </c>
      <c r="K832" s="814" t="s">
        <v>1798</v>
      </c>
      <c r="L832" s="817">
        <v>13.68</v>
      </c>
      <c r="M832" s="817">
        <v>54.72</v>
      </c>
      <c r="N832" s="814">
        <v>4</v>
      </c>
      <c r="O832" s="818">
        <v>2</v>
      </c>
      <c r="P832" s="817">
        <v>41.04</v>
      </c>
      <c r="Q832" s="819">
        <v>0.75</v>
      </c>
      <c r="R832" s="814">
        <v>3</v>
      </c>
      <c r="S832" s="819">
        <v>0.75</v>
      </c>
      <c r="T832" s="818">
        <v>1.5</v>
      </c>
      <c r="U832" s="820">
        <v>0.75</v>
      </c>
    </row>
    <row r="833" spans="1:21" ht="14.45" customHeight="1" x14ac:dyDescent="0.2">
      <c r="A833" s="813">
        <v>26</v>
      </c>
      <c r="B833" s="814" t="s">
        <v>1600</v>
      </c>
      <c r="C833" s="814" t="s">
        <v>1606</v>
      </c>
      <c r="D833" s="815" t="s">
        <v>2851</v>
      </c>
      <c r="E833" s="816" t="s">
        <v>1618</v>
      </c>
      <c r="F833" s="814" t="s">
        <v>1601</v>
      </c>
      <c r="G833" s="814" t="s">
        <v>2034</v>
      </c>
      <c r="H833" s="814" t="s">
        <v>599</v>
      </c>
      <c r="I833" s="814" t="s">
        <v>2035</v>
      </c>
      <c r="J833" s="814" t="s">
        <v>1031</v>
      </c>
      <c r="K833" s="814" t="s">
        <v>676</v>
      </c>
      <c r="L833" s="817">
        <v>34.47</v>
      </c>
      <c r="M833" s="817">
        <v>68.94</v>
      </c>
      <c r="N833" s="814">
        <v>2</v>
      </c>
      <c r="O833" s="818">
        <v>1.5</v>
      </c>
      <c r="P833" s="817">
        <v>34.47</v>
      </c>
      <c r="Q833" s="819">
        <v>0.5</v>
      </c>
      <c r="R833" s="814">
        <v>1</v>
      </c>
      <c r="S833" s="819">
        <v>0.5</v>
      </c>
      <c r="T833" s="818">
        <v>0.5</v>
      </c>
      <c r="U833" s="820">
        <v>0.33333333333333331</v>
      </c>
    </row>
    <row r="834" spans="1:21" ht="14.45" customHeight="1" x14ac:dyDescent="0.2">
      <c r="A834" s="813">
        <v>26</v>
      </c>
      <c r="B834" s="814" t="s">
        <v>1600</v>
      </c>
      <c r="C834" s="814" t="s">
        <v>1606</v>
      </c>
      <c r="D834" s="815" t="s">
        <v>2851</v>
      </c>
      <c r="E834" s="816" t="s">
        <v>1618</v>
      </c>
      <c r="F834" s="814" t="s">
        <v>1601</v>
      </c>
      <c r="G834" s="814" t="s">
        <v>2253</v>
      </c>
      <c r="H834" s="814" t="s">
        <v>329</v>
      </c>
      <c r="I834" s="814" t="s">
        <v>2405</v>
      </c>
      <c r="J834" s="814" t="s">
        <v>2255</v>
      </c>
      <c r="K834" s="814" t="s">
        <v>2406</v>
      </c>
      <c r="L834" s="817">
        <v>72.88</v>
      </c>
      <c r="M834" s="817">
        <v>72.88</v>
      </c>
      <c r="N834" s="814">
        <v>1</v>
      </c>
      <c r="O834" s="818">
        <v>0.5</v>
      </c>
      <c r="P834" s="817">
        <v>72.88</v>
      </c>
      <c r="Q834" s="819">
        <v>1</v>
      </c>
      <c r="R834" s="814">
        <v>1</v>
      </c>
      <c r="S834" s="819">
        <v>1</v>
      </c>
      <c r="T834" s="818">
        <v>0.5</v>
      </c>
      <c r="U834" s="820">
        <v>1</v>
      </c>
    </row>
    <row r="835" spans="1:21" ht="14.45" customHeight="1" x14ac:dyDescent="0.2">
      <c r="A835" s="813">
        <v>26</v>
      </c>
      <c r="B835" s="814" t="s">
        <v>1600</v>
      </c>
      <c r="C835" s="814" t="s">
        <v>1606</v>
      </c>
      <c r="D835" s="815" t="s">
        <v>2851</v>
      </c>
      <c r="E835" s="816" t="s">
        <v>1618</v>
      </c>
      <c r="F835" s="814" t="s">
        <v>1601</v>
      </c>
      <c r="G835" s="814" t="s">
        <v>1799</v>
      </c>
      <c r="H835" s="814" t="s">
        <v>329</v>
      </c>
      <c r="I835" s="814" t="s">
        <v>1800</v>
      </c>
      <c r="J835" s="814" t="s">
        <v>612</v>
      </c>
      <c r="K835" s="814" t="s">
        <v>1801</v>
      </c>
      <c r="L835" s="817">
        <v>127.91</v>
      </c>
      <c r="M835" s="817">
        <v>127.91</v>
      </c>
      <c r="N835" s="814">
        <v>1</v>
      </c>
      <c r="O835" s="818">
        <v>0.5</v>
      </c>
      <c r="P835" s="817">
        <v>127.91</v>
      </c>
      <c r="Q835" s="819">
        <v>1</v>
      </c>
      <c r="R835" s="814">
        <v>1</v>
      </c>
      <c r="S835" s="819">
        <v>1</v>
      </c>
      <c r="T835" s="818">
        <v>0.5</v>
      </c>
      <c r="U835" s="820">
        <v>1</v>
      </c>
    </row>
    <row r="836" spans="1:21" ht="14.45" customHeight="1" x14ac:dyDescent="0.2">
      <c r="A836" s="813">
        <v>26</v>
      </c>
      <c r="B836" s="814" t="s">
        <v>1600</v>
      </c>
      <c r="C836" s="814" t="s">
        <v>1606</v>
      </c>
      <c r="D836" s="815" t="s">
        <v>2851</v>
      </c>
      <c r="E836" s="816" t="s">
        <v>1618</v>
      </c>
      <c r="F836" s="814" t="s">
        <v>1601</v>
      </c>
      <c r="G836" s="814" t="s">
        <v>2036</v>
      </c>
      <c r="H836" s="814" t="s">
        <v>599</v>
      </c>
      <c r="I836" s="814" t="s">
        <v>1528</v>
      </c>
      <c r="J836" s="814" t="s">
        <v>1025</v>
      </c>
      <c r="K836" s="814" t="s">
        <v>1026</v>
      </c>
      <c r="L836" s="817">
        <v>1286.6199999999999</v>
      </c>
      <c r="M836" s="817">
        <v>1286.6199999999999</v>
      </c>
      <c r="N836" s="814">
        <v>1</v>
      </c>
      <c r="O836" s="818">
        <v>0.5</v>
      </c>
      <c r="P836" s="817">
        <v>1286.6199999999999</v>
      </c>
      <c r="Q836" s="819">
        <v>1</v>
      </c>
      <c r="R836" s="814">
        <v>1</v>
      </c>
      <c r="S836" s="819">
        <v>1</v>
      </c>
      <c r="T836" s="818">
        <v>0.5</v>
      </c>
      <c r="U836" s="820">
        <v>1</v>
      </c>
    </row>
    <row r="837" spans="1:21" ht="14.45" customHeight="1" x14ac:dyDescent="0.2">
      <c r="A837" s="813">
        <v>26</v>
      </c>
      <c r="B837" s="814" t="s">
        <v>1600</v>
      </c>
      <c r="C837" s="814" t="s">
        <v>1606</v>
      </c>
      <c r="D837" s="815" t="s">
        <v>2851</v>
      </c>
      <c r="E837" s="816" t="s">
        <v>1618</v>
      </c>
      <c r="F837" s="814" t="s">
        <v>1601</v>
      </c>
      <c r="G837" s="814" t="s">
        <v>2811</v>
      </c>
      <c r="H837" s="814" t="s">
        <v>329</v>
      </c>
      <c r="I837" s="814" t="s">
        <v>2812</v>
      </c>
      <c r="J837" s="814" t="s">
        <v>2813</v>
      </c>
      <c r="K837" s="814" t="s">
        <v>2814</v>
      </c>
      <c r="L837" s="817">
        <v>0</v>
      </c>
      <c r="M837" s="817">
        <v>0</v>
      </c>
      <c r="N837" s="814">
        <v>2</v>
      </c>
      <c r="O837" s="818">
        <v>2</v>
      </c>
      <c r="P837" s="817">
        <v>0</v>
      </c>
      <c r="Q837" s="819"/>
      <c r="R837" s="814">
        <v>2</v>
      </c>
      <c r="S837" s="819">
        <v>1</v>
      </c>
      <c r="T837" s="818">
        <v>2</v>
      </c>
      <c r="U837" s="820">
        <v>1</v>
      </c>
    </row>
    <row r="838" spans="1:21" ht="14.45" customHeight="1" x14ac:dyDescent="0.2">
      <c r="A838" s="813">
        <v>26</v>
      </c>
      <c r="B838" s="814" t="s">
        <v>1600</v>
      </c>
      <c r="C838" s="814" t="s">
        <v>1606</v>
      </c>
      <c r="D838" s="815" t="s">
        <v>2851</v>
      </c>
      <c r="E838" s="816" t="s">
        <v>1618</v>
      </c>
      <c r="F838" s="814" t="s">
        <v>1601</v>
      </c>
      <c r="G838" s="814" t="s">
        <v>2037</v>
      </c>
      <c r="H838" s="814" t="s">
        <v>599</v>
      </c>
      <c r="I838" s="814" t="s">
        <v>1396</v>
      </c>
      <c r="J838" s="814" t="s">
        <v>1397</v>
      </c>
      <c r="K838" s="814" t="s">
        <v>1398</v>
      </c>
      <c r="L838" s="817">
        <v>7.47</v>
      </c>
      <c r="M838" s="817">
        <v>7.47</v>
      </c>
      <c r="N838" s="814">
        <v>1</v>
      </c>
      <c r="O838" s="818">
        <v>1</v>
      </c>
      <c r="P838" s="817"/>
      <c r="Q838" s="819">
        <v>0</v>
      </c>
      <c r="R838" s="814"/>
      <c r="S838" s="819">
        <v>0</v>
      </c>
      <c r="T838" s="818"/>
      <c r="U838" s="820">
        <v>0</v>
      </c>
    </row>
    <row r="839" spans="1:21" ht="14.45" customHeight="1" x14ac:dyDescent="0.2">
      <c r="A839" s="813">
        <v>26</v>
      </c>
      <c r="B839" s="814" t="s">
        <v>1600</v>
      </c>
      <c r="C839" s="814" t="s">
        <v>1606</v>
      </c>
      <c r="D839" s="815" t="s">
        <v>2851</v>
      </c>
      <c r="E839" s="816" t="s">
        <v>1618</v>
      </c>
      <c r="F839" s="814" t="s">
        <v>1601</v>
      </c>
      <c r="G839" s="814" t="s">
        <v>2257</v>
      </c>
      <c r="H839" s="814" t="s">
        <v>329</v>
      </c>
      <c r="I839" s="814" t="s">
        <v>2658</v>
      </c>
      <c r="J839" s="814" t="s">
        <v>1089</v>
      </c>
      <c r="K839" s="814" t="s">
        <v>1550</v>
      </c>
      <c r="L839" s="817">
        <v>105.44</v>
      </c>
      <c r="M839" s="817">
        <v>105.44</v>
      </c>
      <c r="N839" s="814">
        <v>1</v>
      </c>
      <c r="O839" s="818">
        <v>0.5</v>
      </c>
      <c r="P839" s="817">
        <v>105.44</v>
      </c>
      <c r="Q839" s="819">
        <v>1</v>
      </c>
      <c r="R839" s="814">
        <v>1</v>
      </c>
      <c r="S839" s="819">
        <v>1</v>
      </c>
      <c r="T839" s="818">
        <v>0.5</v>
      </c>
      <c r="U839" s="820">
        <v>1</v>
      </c>
    </row>
    <row r="840" spans="1:21" ht="14.45" customHeight="1" x14ac:dyDescent="0.2">
      <c r="A840" s="813">
        <v>26</v>
      </c>
      <c r="B840" s="814" t="s">
        <v>1600</v>
      </c>
      <c r="C840" s="814" t="s">
        <v>1606</v>
      </c>
      <c r="D840" s="815" t="s">
        <v>2851</v>
      </c>
      <c r="E840" s="816" t="s">
        <v>1618</v>
      </c>
      <c r="F840" s="814" t="s">
        <v>1601</v>
      </c>
      <c r="G840" s="814" t="s">
        <v>1813</v>
      </c>
      <c r="H840" s="814" t="s">
        <v>329</v>
      </c>
      <c r="I840" s="814" t="s">
        <v>1814</v>
      </c>
      <c r="J840" s="814" t="s">
        <v>1150</v>
      </c>
      <c r="K840" s="814" t="s">
        <v>1815</v>
      </c>
      <c r="L840" s="817">
        <v>515</v>
      </c>
      <c r="M840" s="817">
        <v>2060</v>
      </c>
      <c r="N840" s="814">
        <v>4</v>
      </c>
      <c r="O840" s="818">
        <v>2.5</v>
      </c>
      <c r="P840" s="817">
        <v>1030</v>
      </c>
      <c r="Q840" s="819">
        <v>0.5</v>
      </c>
      <c r="R840" s="814">
        <v>2</v>
      </c>
      <c r="S840" s="819">
        <v>0.5</v>
      </c>
      <c r="T840" s="818">
        <v>1.5</v>
      </c>
      <c r="U840" s="820">
        <v>0.6</v>
      </c>
    </row>
    <row r="841" spans="1:21" ht="14.45" customHeight="1" x14ac:dyDescent="0.2">
      <c r="A841" s="813">
        <v>26</v>
      </c>
      <c r="B841" s="814" t="s">
        <v>1600</v>
      </c>
      <c r="C841" s="814" t="s">
        <v>1606</v>
      </c>
      <c r="D841" s="815" t="s">
        <v>2851</v>
      </c>
      <c r="E841" s="816" t="s">
        <v>1618</v>
      </c>
      <c r="F841" s="814" t="s">
        <v>1601</v>
      </c>
      <c r="G841" s="814" t="s">
        <v>2738</v>
      </c>
      <c r="H841" s="814" t="s">
        <v>329</v>
      </c>
      <c r="I841" s="814" t="s">
        <v>2815</v>
      </c>
      <c r="J841" s="814" t="s">
        <v>2740</v>
      </c>
      <c r="K841" s="814" t="s">
        <v>2816</v>
      </c>
      <c r="L841" s="817">
        <v>73.09</v>
      </c>
      <c r="M841" s="817">
        <v>73.09</v>
      </c>
      <c r="N841" s="814">
        <v>1</v>
      </c>
      <c r="O841" s="818">
        <v>1</v>
      </c>
      <c r="P841" s="817"/>
      <c r="Q841" s="819">
        <v>0</v>
      </c>
      <c r="R841" s="814"/>
      <c r="S841" s="819">
        <v>0</v>
      </c>
      <c r="T841" s="818"/>
      <c r="U841" s="820">
        <v>0</v>
      </c>
    </row>
    <row r="842" spans="1:21" ht="14.45" customHeight="1" x14ac:dyDescent="0.2">
      <c r="A842" s="813">
        <v>26</v>
      </c>
      <c r="B842" s="814" t="s">
        <v>1600</v>
      </c>
      <c r="C842" s="814" t="s">
        <v>1606</v>
      </c>
      <c r="D842" s="815" t="s">
        <v>2851</v>
      </c>
      <c r="E842" s="816" t="s">
        <v>1618</v>
      </c>
      <c r="F842" s="814" t="s">
        <v>1601</v>
      </c>
      <c r="G842" s="814" t="s">
        <v>1816</v>
      </c>
      <c r="H842" s="814" t="s">
        <v>599</v>
      </c>
      <c r="I842" s="814" t="s">
        <v>1500</v>
      </c>
      <c r="J842" s="814" t="s">
        <v>997</v>
      </c>
      <c r="K842" s="814" t="s">
        <v>1000</v>
      </c>
      <c r="L842" s="817">
        <v>0</v>
      </c>
      <c r="M842" s="817">
        <v>0</v>
      </c>
      <c r="N842" s="814">
        <v>12</v>
      </c>
      <c r="O842" s="818">
        <v>9</v>
      </c>
      <c r="P842" s="817">
        <v>0</v>
      </c>
      <c r="Q842" s="819"/>
      <c r="R842" s="814">
        <v>7</v>
      </c>
      <c r="S842" s="819">
        <v>0.58333333333333337</v>
      </c>
      <c r="T842" s="818">
        <v>4.5</v>
      </c>
      <c r="U842" s="820">
        <v>0.5</v>
      </c>
    </row>
    <row r="843" spans="1:21" ht="14.45" customHeight="1" x14ac:dyDescent="0.2">
      <c r="A843" s="813">
        <v>26</v>
      </c>
      <c r="B843" s="814" t="s">
        <v>1600</v>
      </c>
      <c r="C843" s="814" t="s">
        <v>1606</v>
      </c>
      <c r="D843" s="815" t="s">
        <v>2851</v>
      </c>
      <c r="E843" s="816" t="s">
        <v>1618</v>
      </c>
      <c r="F843" s="814" t="s">
        <v>1601</v>
      </c>
      <c r="G843" s="814" t="s">
        <v>2817</v>
      </c>
      <c r="H843" s="814" t="s">
        <v>329</v>
      </c>
      <c r="I843" s="814" t="s">
        <v>2818</v>
      </c>
      <c r="J843" s="814" t="s">
        <v>1136</v>
      </c>
      <c r="K843" s="814" t="s">
        <v>1137</v>
      </c>
      <c r="L843" s="817">
        <v>657.67</v>
      </c>
      <c r="M843" s="817">
        <v>657.67</v>
      </c>
      <c r="N843" s="814">
        <v>1</v>
      </c>
      <c r="O843" s="818">
        <v>0.5</v>
      </c>
      <c r="P843" s="817"/>
      <c r="Q843" s="819">
        <v>0</v>
      </c>
      <c r="R843" s="814"/>
      <c r="S843" s="819">
        <v>0</v>
      </c>
      <c r="T843" s="818"/>
      <c r="U843" s="820">
        <v>0</v>
      </c>
    </row>
    <row r="844" spans="1:21" ht="14.45" customHeight="1" x14ac:dyDescent="0.2">
      <c r="A844" s="813">
        <v>26</v>
      </c>
      <c r="B844" s="814" t="s">
        <v>1600</v>
      </c>
      <c r="C844" s="814" t="s">
        <v>1606</v>
      </c>
      <c r="D844" s="815" t="s">
        <v>2851</v>
      </c>
      <c r="E844" s="816" t="s">
        <v>1618</v>
      </c>
      <c r="F844" s="814" t="s">
        <v>1601</v>
      </c>
      <c r="G844" s="814" t="s">
        <v>2665</v>
      </c>
      <c r="H844" s="814" t="s">
        <v>599</v>
      </c>
      <c r="I844" s="814" t="s">
        <v>2819</v>
      </c>
      <c r="J844" s="814" t="s">
        <v>1428</v>
      </c>
      <c r="K844" s="814" t="s">
        <v>2820</v>
      </c>
      <c r="L844" s="817">
        <v>102.85</v>
      </c>
      <c r="M844" s="817">
        <v>102.85</v>
      </c>
      <c r="N844" s="814">
        <v>1</v>
      </c>
      <c r="O844" s="818">
        <v>0.5</v>
      </c>
      <c r="P844" s="817">
        <v>102.85</v>
      </c>
      <c r="Q844" s="819">
        <v>1</v>
      </c>
      <c r="R844" s="814">
        <v>1</v>
      </c>
      <c r="S844" s="819">
        <v>1</v>
      </c>
      <c r="T844" s="818">
        <v>0.5</v>
      </c>
      <c r="U844" s="820">
        <v>1</v>
      </c>
    </row>
    <row r="845" spans="1:21" ht="14.45" customHeight="1" x14ac:dyDescent="0.2">
      <c r="A845" s="813">
        <v>26</v>
      </c>
      <c r="B845" s="814" t="s">
        <v>1600</v>
      </c>
      <c r="C845" s="814" t="s">
        <v>1606</v>
      </c>
      <c r="D845" s="815" t="s">
        <v>2851</v>
      </c>
      <c r="E845" s="816" t="s">
        <v>1618</v>
      </c>
      <c r="F845" s="814" t="s">
        <v>1601</v>
      </c>
      <c r="G845" s="814" t="s">
        <v>2436</v>
      </c>
      <c r="H845" s="814" t="s">
        <v>329</v>
      </c>
      <c r="I845" s="814" t="s">
        <v>2821</v>
      </c>
      <c r="J845" s="814" t="s">
        <v>2438</v>
      </c>
      <c r="K845" s="814" t="s">
        <v>2822</v>
      </c>
      <c r="L845" s="817">
        <v>55.16</v>
      </c>
      <c r="M845" s="817">
        <v>55.16</v>
      </c>
      <c r="N845" s="814">
        <v>1</v>
      </c>
      <c r="O845" s="818">
        <v>1</v>
      </c>
      <c r="P845" s="817"/>
      <c r="Q845" s="819">
        <v>0</v>
      </c>
      <c r="R845" s="814"/>
      <c r="S845" s="819">
        <v>0</v>
      </c>
      <c r="T845" s="818"/>
      <c r="U845" s="820">
        <v>0</v>
      </c>
    </row>
    <row r="846" spans="1:21" ht="14.45" customHeight="1" x14ac:dyDescent="0.2">
      <c r="A846" s="813">
        <v>26</v>
      </c>
      <c r="B846" s="814" t="s">
        <v>1600</v>
      </c>
      <c r="C846" s="814" t="s">
        <v>1606</v>
      </c>
      <c r="D846" s="815" t="s">
        <v>2851</v>
      </c>
      <c r="E846" s="816" t="s">
        <v>1618</v>
      </c>
      <c r="F846" s="814" t="s">
        <v>1601</v>
      </c>
      <c r="G846" s="814" t="s">
        <v>2266</v>
      </c>
      <c r="H846" s="814" t="s">
        <v>329</v>
      </c>
      <c r="I846" s="814" t="s">
        <v>2823</v>
      </c>
      <c r="J846" s="814" t="s">
        <v>2268</v>
      </c>
      <c r="K846" s="814" t="s">
        <v>2824</v>
      </c>
      <c r="L846" s="817">
        <v>65.989999999999995</v>
      </c>
      <c r="M846" s="817">
        <v>65.989999999999995</v>
      </c>
      <c r="N846" s="814">
        <v>1</v>
      </c>
      <c r="O846" s="818">
        <v>1</v>
      </c>
      <c r="P846" s="817"/>
      <c r="Q846" s="819">
        <v>0</v>
      </c>
      <c r="R846" s="814"/>
      <c r="S846" s="819">
        <v>0</v>
      </c>
      <c r="T846" s="818"/>
      <c r="U846" s="820">
        <v>0</v>
      </c>
    </row>
    <row r="847" spans="1:21" ht="14.45" customHeight="1" x14ac:dyDescent="0.2">
      <c r="A847" s="813">
        <v>26</v>
      </c>
      <c r="B847" s="814" t="s">
        <v>1600</v>
      </c>
      <c r="C847" s="814" t="s">
        <v>1606</v>
      </c>
      <c r="D847" s="815" t="s">
        <v>2851</v>
      </c>
      <c r="E847" s="816" t="s">
        <v>1618</v>
      </c>
      <c r="F847" s="814" t="s">
        <v>1601</v>
      </c>
      <c r="G847" s="814" t="s">
        <v>2673</v>
      </c>
      <c r="H847" s="814" t="s">
        <v>329</v>
      </c>
      <c r="I847" s="814" t="s">
        <v>2674</v>
      </c>
      <c r="J847" s="814" t="s">
        <v>2675</v>
      </c>
      <c r="K847" s="814" t="s">
        <v>2676</v>
      </c>
      <c r="L847" s="817">
        <v>43.94</v>
      </c>
      <c r="M847" s="817">
        <v>43.94</v>
      </c>
      <c r="N847" s="814">
        <v>1</v>
      </c>
      <c r="O847" s="818">
        <v>1</v>
      </c>
      <c r="P847" s="817"/>
      <c r="Q847" s="819">
        <v>0</v>
      </c>
      <c r="R847" s="814"/>
      <c r="S847" s="819">
        <v>0</v>
      </c>
      <c r="T847" s="818"/>
      <c r="U847" s="820">
        <v>0</v>
      </c>
    </row>
    <row r="848" spans="1:21" ht="14.45" customHeight="1" x14ac:dyDescent="0.2">
      <c r="A848" s="813">
        <v>26</v>
      </c>
      <c r="B848" s="814" t="s">
        <v>1600</v>
      </c>
      <c r="C848" s="814" t="s">
        <v>1606</v>
      </c>
      <c r="D848" s="815" t="s">
        <v>2851</v>
      </c>
      <c r="E848" s="816" t="s">
        <v>1618</v>
      </c>
      <c r="F848" s="814" t="s">
        <v>1601</v>
      </c>
      <c r="G848" s="814" t="s">
        <v>2060</v>
      </c>
      <c r="H848" s="814" t="s">
        <v>329</v>
      </c>
      <c r="I848" s="814" t="s">
        <v>2448</v>
      </c>
      <c r="J848" s="814" t="s">
        <v>694</v>
      </c>
      <c r="K848" s="814" t="s">
        <v>716</v>
      </c>
      <c r="L848" s="817">
        <v>0</v>
      </c>
      <c r="M848" s="817">
        <v>0</v>
      </c>
      <c r="N848" s="814">
        <v>1</v>
      </c>
      <c r="O848" s="818">
        <v>1</v>
      </c>
      <c r="P848" s="817">
        <v>0</v>
      </c>
      <c r="Q848" s="819"/>
      <c r="R848" s="814">
        <v>1</v>
      </c>
      <c r="S848" s="819">
        <v>1</v>
      </c>
      <c r="T848" s="818">
        <v>1</v>
      </c>
      <c r="U848" s="820">
        <v>1</v>
      </c>
    </row>
    <row r="849" spans="1:21" ht="14.45" customHeight="1" x14ac:dyDescent="0.2">
      <c r="A849" s="813">
        <v>26</v>
      </c>
      <c r="B849" s="814" t="s">
        <v>1600</v>
      </c>
      <c r="C849" s="814" t="s">
        <v>1606</v>
      </c>
      <c r="D849" s="815" t="s">
        <v>2851</v>
      </c>
      <c r="E849" s="816" t="s">
        <v>1618</v>
      </c>
      <c r="F849" s="814" t="s">
        <v>1601</v>
      </c>
      <c r="G849" s="814" t="s">
        <v>2060</v>
      </c>
      <c r="H849" s="814" t="s">
        <v>329</v>
      </c>
      <c r="I849" s="814" t="s">
        <v>2825</v>
      </c>
      <c r="J849" s="814" t="s">
        <v>2062</v>
      </c>
      <c r="K849" s="814" t="s">
        <v>2063</v>
      </c>
      <c r="L849" s="817">
        <v>207.35</v>
      </c>
      <c r="M849" s="817">
        <v>207.35</v>
      </c>
      <c r="N849" s="814">
        <v>1</v>
      </c>
      <c r="O849" s="818">
        <v>0.5</v>
      </c>
      <c r="P849" s="817">
        <v>207.35</v>
      </c>
      <c r="Q849" s="819">
        <v>1</v>
      </c>
      <c r="R849" s="814">
        <v>1</v>
      </c>
      <c r="S849" s="819">
        <v>1</v>
      </c>
      <c r="T849" s="818">
        <v>0.5</v>
      </c>
      <c r="U849" s="820">
        <v>1</v>
      </c>
    </row>
    <row r="850" spans="1:21" ht="14.45" customHeight="1" x14ac:dyDescent="0.2">
      <c r="A850" s="813">
        <v>26</v>
      </c>
      <c r="B850" s="814" t="s">
        <v>1600</v>
      </c>
      <c r="C850" s="814" t="s">
        <v>1606</v>
      </c>
      <c r="D850" s="815" t="s">
        <v>2851</v>
      </c>
      <c r="E850" s="816" t="s">
        <v>1618</v>
      </c>
      <c r="F850" s="814" t="s">
        <v>1601</v>
      </c>
      <c r="G850" s="814" t="s">
        <v>2162</v>
      </c>
      <c r="H850" s="814" t="s">
        <v>599</v>
      </c>
      <c r="I850" s="814" t="s">
        <v>1575</v>
      </c>
      <c r="J850" s="814" t="s">
        <v>1574</v>
      </c>
      <c r="K850" s="814" t="s">
        <v>1133</v>
      </c>
      <c r="L850" s="817">
        <v>400.17</v>
      </c>
      <c r="M850" s="817">
        <v>400.17</v>
      </c>
      <c r="N850" s="814">
        <v>1</v>
      </c>
      <c r="O850" s="818">
        <v>1</v>
      </c>
      <c r="P850" s="817">
        <v>400.17</v>
      </c>
      <c r="Q850" s="819">
        <v>1</v>
      </c>
      <c r="R850" s="814">
        <v>1</v>
      </c>
      <c r="S850" s="819">
        <v>1</v>
      </c>
      <c r="T850" s="818">
        <v>1</v>
      </c>
      <c r="U850" s="820">
        <v>1</v>
      </c>
    </row>
    <row r="851" spans="1:21" ht="14.45" customHeight="1" x14ac:dyDescent="0.2">
      <c r="A851" s="813">
        <v>26</v>
      </c>
      <c r="B851" s="814" t="s">
        <v>1600</v>
      </c>
      <c r="C851" s="814" t="s">
        <v>1606</v>
      </c>
      <c r="D851" s="815" t="s">
        <v>2851</v>
      </c>
      <c r="E851" s="816" t="s">
        <v>1618</v>
      </c>
      <c r="F851" s="814" t="s">
        <v>1601</v>
      </c>
      <c r="G851" s="814" t="s">
        <v>1837</v>
      </c>
      <c r="H851" s="814" t="s">
        <v>599</v>
      </c>
      <c r="I851" s="814" t="s">
        <v>2826</v>
      </c>
      <c r="J851" s="814" t="s">
        <v>1839</v>
      </c>
      <c r="K851" s="814" t="s">
        <v>1584</v>
      </c>
      <c r="L851" s="817">
        <v>0</v>
      </c>
      <c r="M851" s="817">
        <v>0</v>
      </c>
      <c r="N851" s="814">
        <v>1</v>
      </c>
      <c r="O851" s="818">
        <v>0.5</v>
      </c>
      <c r="P851" s="817"/>
      <c r="Q851" s="819"/>
      <c r="R851" s="814"/>
      <c r="S851" s="819">
        <v>0</v>
      </c>
      <c r="T851" s="818"/>
      <c r="U851" s="820">
        <v>0</v>
      </c>
    </row>
    <row r="852" spans="1:21" ht="14.45" customHeight="1" x14ac:dyDescent="0.2">
      <c r="A852" s="813">
        <v>26</v>
      </c>
      <c r="B852" s="814" t="s">
        <v>1600</v>
      </c>
      <c r="C852" s="814" t="s">
        <v>1606</v>
      </c>
      <c r="D852" s="815" t="s">
        <v>2851</v>
      </c>
      <c r="E852" s="816" t="s">
        <v>1618</v>
      </c>
      <c r="F852" s="814" t="s">
        <v>1601</v>
      </c>
      <c r="G852" s="814" t="s">
        <v>2827</v>
      </c>
      <c r="H852" s="814" t="s">
        <v>329</v>
      </c>
      <c r="I852" s="814" t="s">
        <v>2828</v>
      </c>
      <c r="J852" s="814" t="s">
        <v>2829</v>
      </c>
      <c r="K852" s="814" t="s">
        <v>2830</v>
      </c>
      <c r="L852" s="817">
        <v>0</v>
      </c>
      <c r="M852" s="817">
        <v>0</v>
      </c>
      <c r="N852" s="814">
        <v>1</v>
      </c>
      <c r="O852" s="818">
        <v>1</v>
      </c>
      <c r="P852" s="817"/>
      <c r="Q852" s="819"/>
      <c r="R852" s="814"/>
      <c r="S852" s="819">
        <v>0</v>
      </c>
      <c r="T852" s="818"/>
      <c r="U852" s="820">
        <v>0</v>
      </c>
    </row>
    <row r="853" spans="1:21" ht="14.45" customHeight="1" x14ac:dyDescent="0.2">
      <c r="A853" s="813">
        <v>26</v>
      </c>
      <c r="B853" s="814" t="s">
        <v>1600</v>
      </c>
      <c r="C853" s="814" t="s">
        <v>1606</v>
      </c>
      <c r="D853" s="815" t="s">
        <v>2851</v>
      </c>
      <c r="E853" s="816" t="s">
        <v>1618</v>
      </c>
      <c r="F853" s="814" t="s">
        <v>1601</v>
      </c>
      <c r="G853" s="814" t="s">
        <v>1846</v>
      </c>
      <c r="H853" s="814" t="s">
        <v>329</v>
      </c>
      <c r="I853" s="814" t="s">
        <v>1850</v>
      </c>
      <c r="J853" s="814" t="s">
        <v>1848</v>
      </c>
      <c r="K853" s="814" t="s">
        <v>1851</v>
      </c>
      <c r="L853" s="817">
        <v>99.94</v>
      </c>
      <c r="M853" s="817">
        <v>199.88</v>
      </c>
      <c r="N853" s="814">
        <v>2</v>
      </c>
      <c r="O853" s="818">
        <v>1.5</v>
      </c>
      <c r="P853" s="817">
        <v>99.94</v>
      </c>
      <c r="Q853" s="819">
        <v>0.5</v>
      </c>
      <c r="R853" s="814">
        <v>1</v>
      </c>
      <c r="S853" s="819">
        <v>0.5</v>
      </c>
      <c r="T853" s="818">
        <v>1</v>
      </c>
      <c r="U853" s="820">
        <v>0.66666666666666663</v>
      </c>
    </row>
    <row r="854" spans="1:21" ht="14.45" customHeight="1" x14ac:dyDescent="0.2">
      <c r="A854" s="813">
        <v>26</v>
      </c>
      <c r="B854" s="814" t="s">
        <v>1600</v>
      </c>
      <c r="C854" s="814" t="s">
        <v>1606</v>
      </c>
      <c r="D854" s="815" t="s">
        <v>2851</v>
      </c>
      <c r="E854" s="816" t="s">
        <v>1618</v>
      </c>
      <c r="F854" s="814" t="s">
        <v>1601</v>
      </c>
      <c r="G854" s="814" t="s">
        <v>1846</v>
      </c>
      <c r="H854" s="814" t="s">
        <v>329</v>
      </c>
      <c r="I854" s="814" t="s">
        <v>2174</v>
      </c>
      <c r="J854" s="814" t="s">
        <v>1159</v>
      </c>
      <c r="K854" s="814" t="s">
        <v>1161</v>
      </c>
      <c r="L854" s="817">
        <v>50.32</v>
      </c>
      <c r="M854" s="817">
        <v>100.64</v>
      </c>
      <c r="N854" s="814">
        <v>2</v>
      </c>
      <c r="O854" s="818">
        <v>0.5</v>
      </c>
      <c r="P854" s="817">
        <v>100.64</v>
      </c>
      <c r="Q854" s="819">
        <v>1</v>
      </c>
      <c r="R854" s="814">
        <v>2</v>
      </c>
      <c r="S854" s="819">
        <v>1</v>
      </c>
      <c r="T854" s="818">
        <v>0.5</v>
      </c>
      <c r="U854" s="820">
        <v>1</v>
      </c>
    </row>
    <row r="855" spans="1:21" ht="14.45" customHeight="1" x14ac:dyDescent="0.2">
      <c r="A855" s="813">
        <v>26</v>
      </c>
      <c r="B855" s="814" t="s">
        <v>1600</v>
      </c>
      <c r="C855" s="814" t="s">
        <v>1606</v>
      </c>
      <c r="D855" s="815" t="s">
        <v>2851</v>
      </c>
      <c r="E855" s="816" t="s">
        <v>1618</v>
      </c>
      <c r="F855" s="814" t="s">
        <v>1601</v>
      </c>
      <c r="G855" s="814" t="s">
        <v>1846</v>
      </c>
      <c r="H855" s="814" t="s">
        <v>329</v>
      </c>
      <c r="I855" s="814" t="s">
        <v>2831</v>
      </c>
      <c r="J855" s="814" t="s">
        <v>1848</v>
      </c>
      <c r="K855" s="814" t="s">
        <v>2832</v>
      </c>
      <c r="L855" s="817">
        <v>66.63</v>
      </c>
      <c r="M855" s="817">
        <v>133.26</v>
      </c>
      <c r="N855" s="814">
        <v>2</v>
      </c>
      <c r="O855" s="818">
        <v>1.5</v>
      </c>
      <c r="P855" s="817">
        <v>66.63</v>
      </c>
      <c r="Q855" s="819">
        <v>0.5</v>
      </c>
      <c r="R855" s="814">
        <v>1</v>
      </c>
      <c r="S855" s="819">
        <v>0.5</v>
      </c>
      <c r="T855" s="818">
        <v>0.5</v>
      </c>
      <c r="U855" s="820">
        <v>0.33333333333333331</v>
      </c>
    </row>
    <row r="856" spans="1:21" ht="14.45" customHeight="1" x14ac:dyDescent="0.2">
      <c r="A856" s="813">
        <v>26</v>
      </c>
      <c r="B856" s="814" t="s">
        <v>1600</v>
      </c>
      <c r="C856" s="814" t="s">
        <v>1606</v>
      </c>
      <c r="D856" s="815" t="s">
        <v>2851</v>
      </c>
      <c r="E856" s="816" t="s">
        <v>1618</v>
      </c>
      <c r="F856" s="814" t="s">
        <v>1601</v>
      </c>
      <c r="G856" s="814" t="s">
        <v>1846</v>
      </c>
      <c r="H856" s="814" t="s">
        <v>329</v>
      </c>
      <c r="I856" s="814" t="s">
        <v>1854</v>
      </c>
      <c r="J856" s="814" t="s">
        <v>1855</v>
      </c>
      <c r="K856" s="814"/>
      <c r="L856" s="817">
        <v>50.32</v>
      </c>
      <c r="M856" s="817">
        <v>50.32</v>
      </c>
      <c r="N856" s="814">
        <v>1</v>
      </c>
      <c r="O856" s="818">
        <v>0.5</v>
      </c>
      <c r="P856" s="817"/>
      <c r="Q856" s="819">
        <v>0</v>
      </c>
      <c r="R856" s="814"/>
      <c r="S856" s="819">
        <v>0</v>
      </c>
      <c r="T856" s="818"/>
      <c r="U856" s="820">
        <v>0</v>
      </c>
    </row>
    <row r="857" spans="1:21" ht="14.45" customHeight="1" x14ac:dyDescent="0.2">
      <c r="A857" s="813">
        <v>26</v>
      </c>
      <c r="B857" s="814" t="s">
        <v>1600</v>
      </c>
      <c r="C857" s="814" t="s">
        <v>1606</v>
      </c>
      <c r="D857" s="815" t="s">
        <v>2851</v>
      </c>
      <c r="E857" s="816" t="s">
        <v>1618</v>
      </c>
      <c r="F857" s="814" t="s">
        <v>1601</v>
      </c>
      <c r="G857" s="814" t="s">
        <v>1846</v>
      </c>
      <c r="H857" s="814" t="s">
        <v>329</v>
      </c>
      <c r="I857" s="814" t="s">
        <v>1854</v>
      </c>
      <c r="J857" s="814" t="s">
        <v>1159</v>
      </c>
      <c r="K857" s="814" t="s">
        <v>1856</v>
      </c>
      <c r="L857" s="817">
        <v>50.32</v>
      </c>
      <c r="M857" s="817">
        <v>553.52</v>
      </c>
      <c r="N857" s="814">
        <v>11</v>
      </c>
      <c r="O857" s="818">
        <v>8</v>
      </c>
      <c r="P857" s="817">
        <v>402.56</v>
      </c>
      <c r="Q857" s="819">
        <v>0.72727272727272729</v>
      </c>
      <c r="R857" s="814">
        <v>8</v>
      </c>
      <c r="S857" s="819">
        <v>0.72727272727272729</v>
      </c>
      <c r="T857" s="818">
        <v>5.5</v>
      </c>
      <c r="U857" s="820">
        <v>0.6875</v>
      </c>
    </row>
    <row r="858" spans="1:21" ht="14.45" customHeight="1" x14ac:dyDescent="0.2">
      <c r="A858" s="813">
        <v>26</v>
      </c>
      <c r="B858" s="814" t="s">
        <v>1600</v>
      </c>
      <c r="C858" s="814" t="s">
        <v>1606</v>
      </c>
      <c r="D858" s="815" t="s">
        <v>2851</v>
      </c>
      <c r="E858" s="816" t="s">
        <v>1618</v>
      </c>
      <c r="F858" s="814" t="s">
        <v>1601</v>
      </c>
      <c r="G858" s="814" t="s">
        <v>1846</v>
      </c>
      <c r="H858" s="814" t="s">
        <v>329</v>
      </c>
      <c r="I858" s="814" t="s">
        <v>2175</v>
      </c>
      <c r="J858" s="814" t="s">
        <v>1159</v>
      </c>
      <c r="K858" s="814" t="s">
        <v>2176</v>
      </c>
      <c r="L858" s="817">
        <v>33.549999999999997</v>
      </c>
      <c r="M858" s="817">
        <v>67.099999999999994</v>
      </c>
      <c r="N858" s="814">
        <v>2</v>
      </c>
      <c r="O858" s="818">
        <v>1</v>
      </c>
      <c r="P858" s="817"/>
      <c r="Q858" s="819">
        <v>0</v>
      </c>
      <c r="R858" s="814"/>
      <c r="S858" s="819">
        <v>0</v>
      </c>
      <c r="T858" s="818"/>
      <c r="U858" s="820">
        <v>0</v>
      </c>
    </row>
    <row r="859" spans="1:21" ht="14.45" customHeight="1" x14ac:dyDescent="0.2">
      <c r="A859" s="813">
        <v>26</v>
      </c>
      <c r="B859" s="814" t="s">
        <v>1600</v>
      </c>
      <c r="C859" s="814" t="s">
        <v>1606</v>
      </c>
      <c r="D859" s="815" t="s">
        <v>2851</v>
      </c>
      <c r="E859" s="816" t="s">
        <v>1618</v>
      </c>
      <c r="F859" s="814" t="s">
        <v>1601</v>
      </c>
      <c r="G859" s="814" t="s">
        <v>2066</v>
      </c>
      <c r="H859" s="814" t="s">
        <v>599</v>
      </c>
      <c r="I859" s="814" t="s">
        <v>2067</v>
      </c>
      <c r="J859" s="814" t="s">
        <v>1182</v>
      </c>
      <c r="K859" s="814" t="s">
        <v>2068</v>
      </c>
      <c r="L859" s="817">
        <v>154.36000000000001</v>
      </c>
      <c r="M859" s="817">
        <v>308.72000000000003</v>
      </c>
      <c r="N859" s="814">
        <v>2</v>
      </c>
      <c r="O859" s="818">
        <v>2</v>
      </c>
      <c r="P859" s="817">
        <v>308.72000000000003</v>
      </c>
      <c r="Q859" s="819">
        <v>1</v>
      </c>
      <c r="R859" s="814">
        <v>2</v>
      </c>
      <c r="S859" s="819">
        <v>1</v>
      </c>
      <c r="T859" s="818">
        <v>2</v>
      </c>
      <c r="U859" s="820">
        <v>1</v>
      </c>
    </row>
    <row r="860" spans="1:21" ht="14.45" customHeight="1" x14ac:dyDescent="0.2">
      <c r="A860" s="813">
        <v>26</v>
      </c>
      <c r="B860" s="814" t="s">
        <v>1600</v>
      </c>
      <c r="C860" s="814" t="s">
        <v>1606</v>
      </c>
      <c r="D860" s="815" t="s">
        <v>2851</v>
      </c>
      <c r="E860" s="816" t="s">
        <v>1618</v>
      </c>
      <c r="F860" s="814" t="s">
        <v>1601</v>
      </c>
      <c r="G860" s="814" t="s">
        <v>2458</v>
      </c>
      <c r="H860" s="814" t="s">
        <v>329</v>
      </c>
      <c r="I860" s="814" t="s">
        <v>2459</v>
      </c>
      <c r="J860" s="814" t="s">
        <v>783</v>
      </c>
      <c r="K860" s="814" t="s">
        <v>1453</v>
      </c>
      <c r="L860" s="817">
        <v>49.08</v>
      </c>
      <c r="M860" s="817">
        <v>49.08</v>
      </c>
      <c r="N860" s="814">
        <v>1</v>
      </c>
      <c r="O860" s="818">
        <v>1</v>
      </c>
      <c r="P860" s="817"/>
      <c r="Q860" s="819">
        <v>0</v>
      </c>
      <c r="R860" s="814"/>
      <c r="S860" s="819">
        <v>0</v>
      </c>
      <c r="T860" s="818"/>
      <c r="U860" s="820">
        <v>0</v>
      </c>
    </row>
    <row r="861" spans="1:21" ht="14.45" customHeight="1" x14ac:dyDescent="0.2">
      <c r="A861" s="813">
        <v>26</v>
      </c>
      <c r="B861" s="814" t="s">
        <v>1600</v>
      </c>
      <c r="C861" s="814" t="s">
        <v>1606</v>
      </c>
      <c r="D861" s="815" t="s">
        <v>2851</v>
      </c>
      <c r="E861" s="816" t="s">
        <v>1618</v>
      </c>
      <c r="F861" s="814" t="s">
        <v>1601</v>
      </c>
      <c r="G861" s="814" t="s">
        <v>2071</v>
      </c>
      <c r="H861" s="814" t="s">
        <v>329</v>
      </c>
      <c r="I861" s="814" t="s">
        <v>2072</v>
      </c>
      <c r="J861" s="814" t="s">
        <v>2073</v>
      </c>
      <c r="K861" s="814" t="s">
        <v>2074</v>
      </c>
      <c r="L861" s="817">
        <v>0</v>
      </c>
      <c r="M861" s="817">
        <v>0</v>
      </c>
      <c r="N861" s="814">
        <v>1</v>
      </c>
      <c r="O861" s="818">
        <v>0.5</v>
      </c>
      <c r="P861" s="817">
        <v>0</v>
      </c>
      <c r="Q861" s="819"/>
      <c r="R861" s="814">
        <v>1</v>
      </c>
      <c r="S861" s="819">
        <v>1</v>
      </c>
      <c r="T861" s="818">
        <v>0.5</v>
      </c>
      <c r="U861" s="820">
        <v>1</v>
      </c>
    </row>
    <row r="862" spans="1:21" ht="14.45" customHeight="1" x14ac:dyDescent="0.2">
      <c r="A862" s="813">
        <v>26</v>
      </c>
      <c r="B862" s="814" t="s">
        <v>1600</v>
      </c>
      <c r="C862" s="814" t="s">
        <v>1606</v>
      </c>
      <c r="D862" s="815" t="s">
        <v>2851</v>
      </c>
      <c r="E862" s="816" t="s">
        <v>1618</v>
      </c>
      <c r="F862" s="814" t="s">
        <v>1601</v>
      </c>
      <c r="G862" s="814" t="s">
        <v>2181</v>
      </c>
      <c r="H862" s="814" t="s">
        <v>329</v>
      </c>
      <c r="I862" s="814" t="s">
        <v>2279</v>
      </c>
      <c r="J862" s="814" t="s">
        <v>2183</v>
      </c>
      <c r="K862" s="814" t="s">
        <v>2184</v>
      </c>
      <c r="L862" s="817">
        <v>121.92</v>
      </c>
      <c r="M862" s="817">
        <v>1097.28</v>
      </c>
      <c r="N862" s="814">
        <v>9</v>
      </c>
      <c r="O862" s="818">
        <v>3</v>
      </c>
      <c r="P862" s="817">
        <v>731.52</v>
      </c>
      <c r="Q862" s="819">
        <v>0.66666666666666663</v>
      </c>
      <c r="R862" s="814">
        <v>6</v>
      </c>
      <c r="S862" s="819">
        <v>0.66666666666666663</v>
      </c>
      <c r="T862" s="818">
        <v>2</v>
      </c>
      <c r="U862" s="820">
        <v>0.66666666666666663</v>
      </c>
    </row>
    <row r="863" spans="1:21" ht="14.45" customHeight="1" x14ac:dyDescent="0.2">
      <c r="A863" s="813">
        <v>26</v>
      </c>
      <c r="B863" s="814" t="s">
        <v>1600</v>
      </c>
      <c r="C863" s="814" t="s">
        <v>1606</v>
      </c>
      <c r="D863" s="815" t="s">
        <v>2851</v>
      </c>
      <c r="E863" s="816" t="s">
        <v>1618</v>
      </c>
      <c r="F863" s="814" t="s">
        <v>1603</v>
      </c>
      <c r="G863" s="814" t="s">
        <v>1622</v>
      </c>
      <c r="H863" s="814" t="s">
        <v>329</v>
      </c>
      <c r="I863" s="814" t="s">
        <v>2760</v>
      </c>
      <c r="J863" s="814" t="s">
        <v>2761</v>
      </c>
      <c r="K863" s="814" t="s">
        <v>2762</v>
      </c>
      <c r="L863" s="817">
        <v>0</v>
      </c>
      <c r="M863" s="817">
        <v>0</v>
      </c>
      <c r="N863" s="814">
        <v>1</v>
      </c>
      <c r="O863" s="818">
        <v>1</v>
      </c>
      <c r="P863" s="817"/>
      <c r="Q863" s="819"/>
      <c r="R863" s="814"/>
      <c r="S863" s="819">
        <v>0</v>
      </c>
      <c r="T863" s="818"/>
      <c r="U863" s="820">
        <v>0</v>
      </c>
    </row>
    <row r="864" spans="1:21" ht="14.45" customHeight="1" x14ac:dyDescent="0.2">
      <c r="A864" s="813">
        <v>26</v>
      </c>
      <c r="B864" s="814" t="s">
        <v>1600</v>
      </c>
      <c r="C864" s="814" t="s">
        <v>1606</v>
      </c>
      <c r="D864" s="815" t="s">
        <v>2851</v>
      </c>
      <c r="E864" s="816" t="s">
        <v>1618</v>
      </c>
      <c r="F864" s="814" t="s">
        <v>1603</v>
      </c>
      <c r="G864" s="814" t="s">
        <v>1622</v>
      </c>
      <c r="H864" s="814" t="s">
        <v>329</v>
      </c>
      <c r="I864" s="814" t="s">
        <v>1642</v>
      </c>
      <c r="J864" s="814" t="s">
        <v>1643</v>
      </c>
      <c r="K864" s="814" t="s">
        <v>1644</v>
      </c>
      <c r="L864" s="817">
        <v>700.35</v>
      </c>
      <c r="M864" s="817">
        <v>1400.7</v>
      </c>
      <c r="N864" s="814">
        <v>2</v>
      </c>
      <c r="O864" s="818">
        <v>2</v>
      </c>
      <c r="P864" s="817">
        <v>1400.7</v>
      </c>
      <c r="Q864" s="819">
        <v>1</v>
      </c>
      <c r="R864" s="814">
        <v>2</v>
      </c>
      <c r="S864" s="819">
        <v>1</v>
      </c>
      <c r="T864" s="818">
        <v>2</v>
      </c>
      <c r="U864" s="820">
        <v>1</v>
      </c>
    </row>
    <row r="865" spans="1:21" ht="14.45" customHeight="1" x14ac:dyDescent="0.2">
      <c r="A865" s="813">
        <v>26</v>
      </c>
      <c r="B865" s="814" t="s">
        <v>1600</v>
      </c>
      <c r="C865" s="814" t="s">
        <v>1606</v>
      </c>
      <c r="D865" s="815" t="s">
        <v>2851</v>
      </c>
      <c r="E865" s="816" t="s">
        <v>1618</v>
      </c>
      <c r="F865" s="814" t="s">
        <v>1603</v>
      </c>
      <c r="G865" s="814" t="s">
        <v>1622</v>
      </c>
      <c r="H865" s="814" t="s">
        <v>329</v>
      </c>
      <c r="I865" s="814" t="s">
        <v>1630</v>
      </c>
      <c r="J865" s="814" t="s">
        <v>1631</v>
      </c>
      <c r="K865" s="814" t="s">
        <v>1632</v>
      </c>
      <c r="L865" s="817">
        <v>400.2</v>
      </c>
      <c r="M865" s="817">
        <v>800.4</v>
      </c>
      <c r="N865" s="814">
        <v>2</v>
      </c>
      <c r="O865" s="818">
        <v>1</v>
      </c>
      <c r="P865" s="817">
        <v>800.4</v>
      </c>
      <c r="Q865" s="819">
        <v>1</v>
      </c>
      <c r="R865" s="814">
        <v>2</v>
      </c>
      <c r="S865" s="819">
        <v>1</v>
      </c>
      <c r="T865" s="818">
        <v>1</v>
      </c>
      <c r="U865" s="820">
        <v>1</v>
      </c>
    </row>
    <row r="866" spans="1:21" ht="14.45" customHeight="1" x14ac:dyDescent="0.2">
      <c r="A866" s="813">
        <v>26</v>
      </c>
      <c r="B866" s="814" t="s">
        <v>1600</v>
      </c>
      <c r="C866" s="814" t="s">
        <v>1606</v>
      </c>
      <c r="D866" s="815" t="s">
        <v>2851</v>
      </c>
      <c r="E866" s="816" t="s">
        <v>1618</v>
      </c>
      <c r="F866" s="814" t="s">
        <v>1603</v>
      </c>
      <c r="G866" s="814" t="s">
        <v>1622</v>
      </c>
      <c r="H866" s="814" t="s">
        <v>329</v>
      </c>
      <c r="I866" s="814" t="s">
        <v>2833</v>
      </c>
      <c r="J866" s="814" t="s">
        <v>2591</v>
      </c>
      <c r="K866" s="814" t="s">
        <v>2469</v>
      </c>
      <c r="L866" s="817">
        <v>0</v>
      </c>
      <c r="M866" s="817">
        <v>0</v>
      </c>
      <c r="N866" s="814">
        <v>1</v>
      </c>
      <c r="O866" s="818">
        <v>1</v>
      </c>
      <c r="P866" s="817"/>
      <c r="Q866" s="819"/>
      <c r="R866" s="814"/>
      <c r="S866" s="819">
        <v>0</v>
      </c>
      <c r="T866" s="818"/>
      <c r="U866" s="820">
        <v>0</v>
      </c>
    </row>
    <row r="867" spans="1:21" ht="14.45" customHeight="1" x14ac:dyDescent="0.2">
      <c r="A867" s="813">
        <v>26</v>
      </c>
      <c r="B867" s="814" t="s">
        <v>1600</v>
      </c>
      <c r="C867" s="814" t="s">
        <v>1606</v>
      </c>
      <c r="D867" s="815" t="s">
        <v>2851</v>
      </c>
      <c r="E867" s="816" t="s">
        <v>1618</v>
      </c>
      <c r="F867" s="814" t="s">
        <v>1603</v>
      </c>
      <c r="G867" s="814" t="s">
        <v>1622</v>
      </c>
      <c r="H867" s="814" t="s">
        <v>329</v>
      </c>
      <c r="I867" s="814" t="s">
        <v>2834</v>
      </c>
      <c r="J867" s="814" t="s">
        <v>2835</v>
      </c>
      <c r="K867" s="814" t="s">
        <v>2836</v>
      </c>
      <c r="L867" s="817">
        <v>5200.3</v>
      </c>
      <c r="M867" s="817">
        <v>5200.3</v>
      </c>
      <c r="N867" s="814">
        <v>1</v>
      </c>
      <c r="O867" s="818">
        <v>1</v>
      </c>
      <c r="P867" s="817"/>
      <c r="Q867" s="819">
        <v>0</v>
      </c>
      <c r="R867" s="814"/>
      <c r="S867" s="819">
        <v>0</v>
      </c>
      <c r="T867" s="818"/>
      <c r="U867" s="820">
        <v>0</v>
      </c>
    </row>
    <row r="868" spans="1:21" ht="14.45" customHeight="1" x14ac:dyDescent="0.2">
      <c r="A868" s="813">
        <v>26</v>
      </c>
      <c r="B868" s="814" t="s">
        <v>1600</v>
      </c>
      <c r="C868" s="814" t="s">
        <v>1606</v>
      </c>
      <c r="D868" s="815" t="s">
        <v>2851</v>
      </c>
      <c r="E868" s="816" t="s">
        <v>1618</v>
      </c>
      <c r="F868" s="814" t="s">
        <v>1603</v>
      </c>
      <c r="G868" s="814" t="s">
        <v>1622</v>
      </c>
      <c r="H868" s="814" t="s">
        <v>329</v>
      </c>
      <c r="I868" s="814" t="s">
        <v>1623</v>
      </c>
      <c r="J868" s="814" t="s">
        <v>1624</v>
      </c>
      <c r="K868" s="814" t="s">
        <v>1625</v>
      </c>
      <c r="L868" s="817">
        <v>249.55</v>
      </c>
      <c r="M868" s="817">
        <v>1746.85</v>
      </c>
      <c r="N868" s="814">
        <v>7</v>
      </c>
      <c r="O868" s="818">
        <v>4</v>
      </c>
      <c r="P868" s="817">
        <v>1746.85</v>
      </c>
      <c r="Q868" s="819">
        <v>1</v>
      </c>
      <c r="R868" s="814">
        <v>7</v>
      </c>
      <c r="S868" s="819">
        <v>1</v>
      </c>
      <c r="T868" s="818">
        <v>4</v>
      </c>
      <c r="U868" s="820">
        <v>1</v>
      </c>
    </row>
    <row r="869" spans="1:21" ht="14.45" customHeight="1" x14ac:dyDescent="0.2">
      <c r="A869" s="813">
        <v>26</v>
      </c>
      <c r="B869" s="814" t="s">
        <v>1600</v>
      </c>
      <c r="C869" s="814" t="s">
        <v>1606</v>
      </c>
      <c r="D869" s="815" t="s">
        <v>2851</v>
      </c>
      <c r="E869" s="816" t="s">
        <v>1618</v>
      </c>
      <c r="F869" s="814" t="s">
        <v>1603</v>
      </c>
      <c r="G869" s="814" t="s">
        <v>1622</v>
      </c>
      <c r="H869" s="814" t="s">
        <v>329</v>
      </c>
      <c r="I869" s="814" t="s">
        <v>1645</v>
      </c>
      <c r="J869" s="814" t="s">
        <v>1646</v>
      </c>
      <c r="K869" s="814" t="s">
        <v>1647</v>
      </c>
      <c r="L869" s="817">
        <v>749.8</v>
      </c>
      <c r="M869" s="817">
        <v>749.8</v>
      </c>
      <c r="N869" s="814">
        <v>1</v>
      </c>
      <c r="O869" s="818">
        <v>1</v>
      </c>
      <c r="P869" s="817"/>
      <c r="Q869" s="819">
        <v>0</v>
      </c>
      <c r="R869" s="814"/>
      <c r="S869" s="819">
        <v>0</v>
      </c>
      <c r="T869" s="818"/>
      <c r="U869" s="820">
        <v>0</v>
      </c>
    </row>
    <row r="870" spans="1:21" ht="14.45" customHeight="1" x14ac:dyDescent="0.2">
      <c r="A870" s="813">
        <v>26</v>
      </c>
      <c r="B870" s="814" t="s">
        <v>1600</v>
      </c>
      <c r="C870" s="814" t="s">
        <v>1606</v>
      </c>
      <c r="D870" s="815" t="s">
        <v>2851</v>
      </c>
      <c r="E870" s="816" t="s">
        <v>1618</v>
      </c>
      <c r="F870" s="814" t="s">
        <v>1603</v>
      </c>
      <c r="G870" s="814" t="s">
        <v>1622</v>
      </c>
      <c r="H870" s="814" t="s">
        <v>329</v>
      </c>
      <c r="I870" s="814" t="s">
        <v>1636</v>
      </c>
      <c r="J870" s="814" t="s">
        <v>1637</v>
      </c>
      <c r="K870" s="814" t="s">
        <v>1638</v>
      </c>
      <c r="L870" s="817">
        <v>2199.9499999999998</v>
      </c>
      <c r="M870" s="817">
        <v>2199.9499999999998</v>
      </c>
      <c r="N870" s="814">
        <v>1</v>
      </c>
      <c r="O870" s="818">
        <v>1</v>
      </c>
      <c r="P870" s="817">
        <v>2199.9499999999998</v>
      </c>
      <c r="Q870" s="819">
        <v>1</v>
      </c>
      <c r="R870" s="814">
        <v>1</v>
      </c>
      <c r="S870" s="819">
        <v>1</v>
      </c>
      <c r="T870" s="818">
        <v>1</v>
      </c>
      <c r="U870" s="820">
        <v>1</v>
      </c>
    </row>
    <row r="871" spans="1:21" ht="14.45" customHeight="1" x14ac:dyDescent="0.2">
      <c r="A871" s="813">
        <v>26</v>
      </c>
      <c r="B871" s="814" t="s">
        <v>1600</v>
      </c>
      <c r="C871" s="814" t="s">
        <v>1606</v>
      </c>
      <c r="D871" s="815" t="s">
        <v>2851</v>
      </c>
      <c r="E871" s="816" t="s">
        <v>1618</v>
      </c>
      <c r="F871" s="814" t="s">
        <v>1603</v>
      </c>
      <c r="G871" s="814" t="s">
        <v>1622</v>
      </c>
      <c r="H871" s="814" t="s">
        <v>329</v>
      </c>
      <c r="I871" s="814" t="s">
        <v>2482</v>
      </c>
      <c r="J871" s="814" t="s">
        <v>2483</v>
      </c>
      <c r="K871" s="814" t="s">
        <v>2484</v>
      </c>
      <c r="L871" s="817">
        <v>249.55</v>
      </c>
      <c r="M871" s="817">
        <v>249.55</v>
      </c>
      <c r="N871" s="814">
        <v>1</v>
      </c>
      <c r="O871" s="818">
        <v>1</v>
      </c>
      <c r="P871" s="817">
        <v>249.55</v>
      </c>
      <c r="Q871" s="819">
        <v>1</v>
      </c>
      <c r="R871" s="814">
        <v>1</v>
      </c>
      <c r="S871" s="819">
        <v>1</v>
      </c>
      <c r="T871" s="818">
        <v>1</v>
      </c>
      <c r="U871" s="820">
        <v>1</v>
      </c>
    </row>
    <row r="872" spans="1:21" ht="14.45" customHeight="1" x14ac:dyDescent="0.2">
      <c r="A872" s="813">
        <v>26</v>
      </c>
      <c r="B872" s="814" t="s">
        <v>1600</v>
      </c>
      <c r="C872" s="814" t="s">
        <v>1606</v>
      </c>
      <c r="D872" s="815" t="s">
        <v>2851</v>
      </c>
      <c r="E872" s="816" t="s">
        <v>1618</v>
      </c>
      <c r="F872" s="814" t="s">
        <v>1603</v>
      </c>
      <c r="G872" s="814" t="s">
        <v>1622</v>
      </c>
      <c r="H872" s="814" t="s">
        <v>329</v>
      </c>
      <c r="I872" s="814" t="s">
        <v>1891</v>
      </c>
      <c r="J872" s="814" t="s">
        <v>1892</v>
      </c>
      <c r="K872" s="814" t="s">
        <v>1893</v>
      </c>
      <c r="L872" s="817">
        <v>400.2</v>
      </c>
      <c r="M872" s="817">
        <v>800.4</v>
      </c>
      <c r="N872" s="814">
        <v>2</v>
      </c>
      <c r="O872" s="818">
        <v>2</v>
      </c>
      <c r="P872" s="817">
        <v>800.4</v>
      </c>
      <c r="Q872" s="819">
        <v>1</v>
      </c>
      <c r="R872" s="814">
        <v>2</v>
      </c>
      <c r="S872" s="819">
        <v>1</v>
      </c>
      <c r="T872" s="818">
        <v>2</v>
      </c>
      <c r="U872" s="820">
        <v>1</v>
      </c>
    </row>
    <row r="873" spans="1:21" ht="14.45" customHeight="1" x14ac:dyDescent="0.2">
      <c r="A873" s="813">
        <v>26</v>
      </c>
      <c r="B873" s="814" t="s">
        <v>1600</v>
      </c>
      <c r="C873" s="814" t="s">
        <v>1606</v>
      </c>
      <c r="D873" s="815" t="s">
        <v>2851</v>
      </c>
      <c r="E873" s="816" t="s">
        <v>1618</v>
      </c>
      <c r="F873" s="814" t="s">
        <v>1603</v>
      </c>
      <c r="G873" s="814" t="s">
        <v>1622</v>
      </c>
      <c r="H873" s="814" t="s">
        <v>329</v>
      </c>
      <c r="I873" s="814" t="s">
        <v>1639</v>
      </c>
      <c r="J873" s="814" t="s">
        <v>1640</v>
      </c>
      <c r="K873" s="814" t="s">
        <v>1641</v>
      </c>
      <c r="L873" s="817">
        <v>184.57</v>
      </c>
      <c r="M873" s="817">
        <v>184.57</v>
      </c>
      <c r="N873" s="814">
        <v>1</v>
      </c>
      <c r="O873" s="818">
        <v>1</v>
      </c>
      <c r="P873" s="817">
        <v>184.57</v>
      </c>
      <c r="Q873" s="819">
        <v>1</v>
      </c>
      <c r="R873" s="814">
        <v>1</v>
      </c>
      <c r="S873" s="819">
        <v>1</v>
      </c>
      <c r="T873" s="818">
        <v>1</v>
      </c>
      <c r="U873" s="820">
        <v>1</v>
      </c>
    </row>
    <row r="874" spans="1:21" ht="14.45" customHeight="1" x14ac:dyDescent="0.2">
      <c r="A874" s="813">
        <v>26</v>
      </c>
      <c r="B874" s="814" t="s">
        <v>1600</v>
      </c>
      <c r="C874" s="814" t="s">
        <v>1606</v>
      </c>
      <c r="D874" s="815" t="s">
        <v>2851</v>
      </c>
      <c r="E874" s="816" t="s">
        <v>1618</v>
      </c>
      <c r="F874" s="814" t="s">
        <v>1603</v>
      </c>
      <c r="G874" s="814" t="s">
        <v>1622</v>
      </c>
      <c r="H874" s="814" t="s">
        <v>329</v>
      </c>
      <c r="I874" s="814" t="s">
        <v>2191</v>
      </c>
      <c r="J874" s="814" t="s">
        <v>2192</v>
      </c>
      <c r="K874" s="814" t="s">
        <v>2193</v>
      </c>
      <c r="L874" s="817">
        <v>349.6</v>
      </c>
      <c r="M874" s="817">
        <v>349.6</v>
      </c>
      <c r="N874" s="814">
        <v>1</v>
      </c>
      <c r="O874" s="818">
        <v>1</v>
      </c>
      <c r="P874" s="817">
        <v>349.6</v>
      </c>
      <c r="Q874" s="819">
        <v>1</v>
      </c>
      <c r="R874" s="814">
        <v>1</v>
      </c>
      <c r="S874" s="819">
        <v>1</v>
      </c>
      <c r="T874" s="818">
        <v>1</v>
      </c>
      <c r="U874" s="820">
        <v>1</v>
      </c>
    </row>
    <row r="875" spans="1:21" ht="14.45" customHeight="1" x14ac:dyDescent="0.2">
      <c r="A875" s="813">
        <v>26</v>
      </c>
      <c r="B875" s="814" t="s">
        <v>1600</v>
      </c>
      <c r="C875" s="814" t="s">
        <v>1606</v>
      </c>
      <c r="D875" s="815" t="s">
        <v>2851</v>
      </c>
      <c r="E875" s="816" t="s">
        <v>1618</v>
      </c>
      <c r="F875" s="814" t="s">
        <v>1603</v>
      </c>
      <c r="G875" s="814" t="s">
        <v>1622</v>
      </c>
      <c r="H875" s="814" t="s">
        <v>329</v>
      </c>
      <c r="I875" s="814" t="s">
        <v>2100</v>
      </c>
      <c r="J875" s="814" t="s">
        <v>2101</v>
      </c>
      <c r="K875" s="814" t="s">
        <v>2102</v>
      </c>
      <c r="L875" s="817">
        <v>1149.73</v>
      </c>
      <c r="M875" s="817">
        <v>1149.73</v>
      </c>
      <c r="N875" s="814">
        <v>1</v>
      </c>
      <c r="O875" s="818">
        <v>1</v>
      </c>
      <c r="P875" s="817">
        <v>1149.73</v>
      </c>
      <c r="Q875" s="819">
        <v>1</v>
      </c>
      <c r="R875" s="814">
        <v>1</v>
      </c>
      <c r="S875" s="819">
        <v>1</v>
      </c>
      <c r="T875" s="818">
        <v>1</v>
      </c>
      <c r="U875" s="820">
        <v>1</v>
      </c>
    </row>
    <row r="876" spans="1:21" ht="14.45" customHeight="1" x14ac:dyDescent="0.2">
      <c r="A876" s="813">
        <v>26</v>
      </c>
      <c r="B876" s="814" t="s">
        <v>1600</v>
      </c>
      <c r="C876" s="814" t="s">
        <v>1606</v>
      </c>
      <c r="D876" s="815" t="s">
        <v>2851</v>
      </c>
      <c r="E876" s="816" t="s">
        <v>1618</v>
      </c>
      <c r="F876" s="814" t="s">
        <v>1603</v>
      </c>
      <c r="G876" s="814" t="s">
        <v>1622</v>
      </c>
      <c r="H876" s="814" t="s">
        <v>329</v>
      </c>
      <c r="I876" s="814" t="s">
        <v>2561</v>
      </c>
      <c r="J876" s="814" t="s">
        <v>2562</v>
      </c>
      <c r="K876" s="814" t="s">
        <v>2563</v>
      </c>
      <c r="L876" s="817">
        <v>270.25</v>
      </c>
      <c r="M876" s="817">
        <v>270.25</v>
      </c>
      <c r="N876" s="814">
        <v>1</v>
      </c>
      <c r="O876" s="818">
        <v>1</v>
      </c>
      <c r="P876" s="817">
        <v>270.25</v>
      </c>
      <c r="Q876" s="819">
        <v>1</v>
      </c>
      <c r="R876" s="814">
        <v>1</v>
      </c>
      <c r="S876" s="819">
        <v>1</v>
      </c>
      <c r="T876" s="818">
        <v>1</v>
      </c>
      <c r="U876" s="820">
        <v>1</v>
      </c>
    </row>
    <row r="877" spans="1:21" ht="14.45" customHeight="1" x14ac:dyDescent="0.2">
      <c r="A877" s="813">
        <v>26</v>
      </c>
      <c r="B877" s="814" t="s">
        <v>1600</v>
      </c>
      <c r="C877" s="814" t="s">
        <v>1606</v>
      </c>
      <c r="D877" s="815" t="s">
        <v>2851</v>
      </c>
      <c r="E877" s="816" t="s">
        <v>1621</v>
      </c>
      <c r="F877" s="814" t="s">
        <v>1601</v>
      </c>
      <c r="G877" s="814" t="s">
        <v>2197</v>
      </c>
      <c r="H877" s="814" t="s">
        <v>599</v>
      </c>
      <c r="I877" s="814" t="s">
        <v>2198</v>
      </c>
      <c r="J877" s="814" t="s">
        <v>618</v>
      </c>
      <c r="K877" s="814" t="s">
        <v>1785</v>
      </c>
      <c r="L877" s="817">
        <v>21.76</v>
      </c>
      <c r="M877" s="817">
        <v>21.76</v>
      </c>
      <c r="N877" s="814">
        <v>1</v>
      </c>
      <c r="O877" s="818">
        <v>0.5</v>
      </c>
      <c r="P877" s="817">
        <v>21.76</v>
      </c>
      <c r="Q877" s="819">
        <v>1</v>
      </c>
      <c r="R877" s="814">
        <v>1</v>
      </c>
      <c r="S877" s="819">
        <v>1</v>
      </c>
      <c r="T877" s="818">
        <v>0.5</v>
      </c>
      <c r="U877" s="820">
        <v>1</v>
      </c>
    </row>
    <row r="878" spans="1:21" ht="14.45" customHeight="1" x14ac:dyDescent="0.2">
      <c r="A878" s="813">
        <v>26</v>
      </c>
      <c r="B878" s="814" t="s">
        <v>1600</v>
      </c>
      <c r="C878" s="814" t="s">
        <v>1606</v>
      </c>
      <c r="D878" s="815" t="s">
        <v>2851</v>
      </c>
      <c r="E878" s="816" t="s">
        <v>1621</v>
      </c>
      <c r="F878" s="814" t="s">
        <v>1601</v>
      </c>
      <c r="G878" s="814" t="s">
        <v>1935</v>
      </c>
      <c r="H878" s="814" t="s">
        <v>599</v>
      </c>
      <c r="I878" s="814" t="s">
        <v>1938</v>
      </c>
      <c r="J878" s="814" t="s">
        <v>1435</v>
      </c>
      <c r="K878" s="814" t="s">
        <v>1939</v>
      </c>
      <c r="L878" s="817">
        <v>55.14</v>
      </c>
      <c r="M878" s="817">
        <v>55.14</v>
      </c>
      <c r="N878" s="814">
        <v>1</v>
      </c>
      <c r="O878" s="818">
        <v>0.5</v>
      </c>
      <c r="P878" s="817">
        <v>55.14</v>
      </c>
      <c r="Q878" s="819">
        <v>1</v>
      </c>
      <c r="R878" s="814">
        <v>1</v>
      </c>
      <c r="S878" s="819">
        <v>1</v>
      </c>
      <c r="T878" s="818">
        <v>0.5</v>
      </c>
      <c r="U878" s="820">
        <v>1</v>
      </c>
    </row>
    <row r="879" spans="1:21" ht="14.45" customHeight="1" x14ac:dyDescent="0.2">
      <c r="A879" s="813">
        <v>26</v>
      </c>
      <c r="B879" s="814" t="s">
        <v>1600</v>
      </c>
      <c r="C879" s="814" t="s">
        <v>1606</v>
      </c>
      <c r="D879" s="815" t="s">
        <v>2851</v>
      </c>
      <c r="E879" s="816" t="s">
        <v>1621</v>
      </c>
      <c r="F879" s="814" t="s">
        <v>1601</v>
      </c>
      <c r="G879" s="814" t="s">
        <v>1668</v>
      </c>
      <c r="H879" s="814" t="s">
        <v>329</v>
      </c>
      <c r="I879" s="814" t="s">
        <v>1672</v>
      </c>
      <c r="J879" s="814" t="s">
        <v>1155</v>
      </c>
      <c r="K879" s="814" t="s">
        <v>1156</v>
      </c>
      <c r="L879" s="817">
        <v>235.78</v>
      </c>
      <c r="M879" s="817">
        <v>471.56</v>
      </c>
      <c r="N879" s="814">
        <v>2</v>
      </c>
      <c r="O879" s="818">
        <v>0.5</v>
      </c>
      <c r="P879" s="817"/>
      <c r="Q879" s="819">
        <v>0</v>
      </c>
      <c r="R879" s="814"/>
      <c r="S879" s="819">
        <v>0</v>
      </c>
      <c r="T879" s="818"/>
      <c r="U879" s="820">
        <v>0</v>
      </c>
    </row>
    <row r="880" spans="1:21" ht="14.45" customHeight="1" x14ac:dyDescent="0.2">
      <c r="A880" s="813">
        <v>26</v>
      </c>
      <c r="B880" s="814" t="s">
        <v>1600</v>
      </c>
      <c r="C880" s="814" t="s">
        <v>1606</v>
      </c>
      <c r="D880" s="815" t="s">
        <v>2851</v>
      </c>
      <c r="E880" s="816" t="s">
        <v>1621</v>
      </c>
      <c r="F880" s="814" t="s">
        <v>1601</v>
      </c>
      <c r="G880" s="814" t="s">
        <v>1972</v>
      </c>
      <c r="H880" s="814" t="s">
        <v>599</v>
      </c>
      <c r="I880" s="814" t="s">
        <v>1973</v>
      </c>
      <c r="J880" s="814" t="s">
        <v>1355</v>
      </c>
      <c r="K880" s="814" t="s">
        <v>1974</v>
      </c>
      <c r="L880" s="817">
        <v>42.51</v>
      </c>
      <c r="M880" s="817">
        <v>85.02</v>
      </c>
      <c r="N880" s="814">
        <v>2</v>
      </c>
      <c r="O880" s="818">
        <v>1</v>
      </c>
      <c r="P880" s="817">
        <v>42.51</v>
      </c>
      <c r="Q880" s="819">
        <v>0.5</v>
      </c>
      <c r="R880" s="814">
        <v>1</v>
      </c>
      <c r="S880" s="819">
        <v>0.5</v>
      </c>
      <c r="T880" s="818">
        <v>0.5</v>
      </c>
      <c r="U880" s="820">
        <v>0.5</v>
      </c>
    </row>
    <row r="881" spans="1:21" ht="14.45" customHeight="1" x14ac:dyDescent="0.2">
      <c r="A881" s="813">
        <v>26</v>
      </c>
      <c r="B881" s="814" t="s">
        <v>1600</v>
      </c>
      <c r="C881" s="814" t="s">
        <v>1606</v>
      </c>
      <c r="D881" s="815" t="s">
        <v>2851</v>
      </c>
      <c r="E881" s="816" t="s">
        <v>1621</v>
      </c>
      <c r="F881" s="814" t="s">
        <v>1601</v>
      </c>
      <c r="G881" s="814" t="s">
        <v>1998</v>
      </c>
      <c r="H881" s="814" t="s">
        <v>329</v>
      </c>
      <c r="I881" s="814" t="s">
        <v>1999</v>
      </c>
      <c r="J881" s="814" t="s">
        <v>2000</v>
      </c>
      <c r="K881" s="814" t="s">
        <v>2001</v>
      </c>
      <c r="L881" s="817">
        <v>31.65</v>
      </c>
      <c r="M881" s="817">
        <v>31.65</v>
      </c>
      <c r="N881" s="814">
        <v>1</v>
      </c>
      <c r="O881" s="818">
        <v>1</v>
      </c>
      <c r="P881" s="817">
        <v>31.65</v>
      </c>
      <c r="Q881" s="819">
        <v>1</v>
      </c>
      <c r="R881" s="814">
        <v>1</v>
      </c>
      <c r="S881" s="819">
        <v>1</v>
      </c>
      <c r="T881" s="818">
        <v>1</v>
      </c>
      <c r="U881" s="820">
        <v>1</v>
      </c>
    </row>
    <row r="882" spans="1:21" ht="14.45" customHeight="1" x14ac:dyDescent="0.2">
      <c r="A882" s="813">
        <v>26</v>
      </c>
      <c r="B882" s="814" t="s">
        <v>1600</v>
      </c>
      <c r="C882" s="814" t="s">
        <v>1606</v>
      </c>
      <c r="D882" s="815" t="s">
        <v>2851</v>
      </c>
      <c r="E882" s="816" t="s">
        <v>1621</v>
      </c>
      <c r="F882" s="814" t="s">
        <v>1601</v>
      </c>
      <c r="G882" s="814" t="s">
        <v>2837</v>
      </c>
      <c r="H882" s="814" t="s">
        <v>599</v>
      </c>
      <c r="I882" s="814" t="s">
        <v>2838</v>
      </c>
      <c r="J882" s="814" t="s">
        <v>1507</v>
      </c>
      <c r="K882" s="814" t="s">
        <v>2839</v>
      </c>
      <c r="L882" s="817">
        <v>109.89</v>
      </c>
      <c r="M882" s="817">
        <v>219.78</v>
      </c>
      <c r="N882" s="814">
        <v>2</v>
      </c>
      <c r="O882" s="818">
        <v>0.5</v>
      </c>
      <c r="P882" s="817">
        <v>219.78</v>
      </c>
      <c r="Q882" s="819">
        <v>1</v>
      </c>
      <c r="R882" s="814">
        <v>2</v>
      </c>
      <c r="S882" s="819">
        <v>1</v>
      </c>
      <c r="T882" s="818">
        <v>0.5</v>
      </c>
      <c r="U882" s="820">
        <v>1</v>
      </c>
    </row>
    <row r="883" spans="1:21" ht="14.45" customHeight="1" x14ac:dyDescent="0.2">
      <c r="A883" s="813">
        <v>26</v>
      </c>
      <c r="B883" s="814" t="s">
        <v>1600</v>
      </c>
      <c r="C883" s="814" t="s">
        <v>1606</v>
      </c>
      <c r="D883" s="815" t="s">
        <v>2851</v>
      </c>
      <c r="E883" s="816" t="s">
        <v>1621</v>
      </c>
      <c r="F883" s="814" t="s">
        <v>1601</v>
      </c>
      <c r="G883" s="814" t="s">
        <v>2391</v>
      </c>
      <c r="H883" s="814" t="s">
        <v>329</v>
      </c>
      <c r="I883" s="814" t="s">
        <v>2840</v>
      </c>
      <c r="J883" s="814" t="s">
        <v>2841</v>
      </c>
      <c r="K883" s="814" t="s">
        <v>2842</v>
      </c>
      <c r="L883" s="817">
        <v>105.44</v>
      </c>
      <c r="M883" s="817">
        <v>105.44</v>
      </c>
      <c r="N883" s="814">
        <v>1</v>
      </c>
      <c r="O883" s="818">
        <v>0.5</v>
      </c>
      <c r="P883" s="817">
        <v>105.44</v>
      </c>
      <c r="Q883" s="819">
        <v>1</v>
      </c>
      <c r="R883" s="814">
        <v>1</v>
      </c>
      <c r="S883" s="819">
        <v>1</v>
      </c>
      <c r="T883" s="818">
        <v>0.5</v>
      </c>
      <c r="U883" s="820">
        <v>1</v>
      </c>
    </row>
    <row r="884" spans="1:21" ht="14.45" customHeight="1" x14ac:dyDescent="0.2">
      <c r="A884" s="813">
        <v>26</v>
      </c>
      <c r="B884" s="814" t="s">
        <v>1600</v>
      </c>
      <c r="C884" s="814" t="s">
        <v>1606</v>
      </c>
      <c r="D884" s="815" t="s">
        <v>2851</v>
      </c>
      <c r="E884" s="816" t="s">
        <v>1621</v>
      </c>
      <c r="F884" s="814" t="s">
        <v>1601</v>
      </c>
      <c r="G884" s="814" t="s">
        <v>1626</v>
      </c>
      <c r="H884" s="814" t="s">
        <v>599</v>
      </c>
      <c r="I884" s="814" t="s">
        <v>2843</v>
      </c>
      <c r="J884" s="814" t="s">
        <v>812</v>
      </c>
      <c r="K884" s="814" t="s">
        <v>2844</v>
      </c>
      <c r="L884" s="817">
        <v>368.16</v>
      </c>
      <c r="M884" s="817">
        <v>1104.48</v>
      </c>
      <c r="N884" s="814">
        <v>3</v>
      </c>
      <c r="O884" s="818">
        <v>0.5</v>
      </c>
      <c r="P884" s="817">
        <v>1104.48</v>
      </c>
      <c r="Q884" s="819">
        <v>1</v>
      </c>
      <c r="R884" s="814">
        <v>3</v>
      </c>
      <c r="S884" s="819">
        <v>1</v>
      </c>
      <c r="T884" s="818">
        <v>0.5</v>
      </c>
      <c r="U884" s="820">
        <v>1</v>
      </c>
    </row>
    <row r="885" spans="1:21" ht="14.45" customHeight="1" x14ac:dyDescent="0.2">
      <c r="A885" s="813">
        <v>26</v>
      </c>
      <c r="B885" s="814" t="s">
        <v>1600</v>
      </c>
      <c r="C885" s="814" t="s">
        <v>1606</v>
      </c>
      <c r="D885" s="815" t="s">
        <v>2851</v>
      </c>
      <c r="E885" s="816" t="s">
        <v>1621</v>
      </c>
      <c r="F885" s="814" t="s">
        <v>1601</v>
      </c>
      <c r="G885" s="814" t="s">
        <v>1626</v>
      </c>
      <c r="H885" s="814" t="s">
        <v>599</v>
      </c>
      <c r="I885" s="814" t="s">
        <v>1329</v>
      </c>
      <c r="J885" s="814" t="s">
        <v>812</v>
      </c>
      <c r="K885" s="814" t="s">
        <v>1330</v>
      </c>
      <c r="L885" s="817">
        <v>736.33</v>
      </c>
      <c r="M885" s="817">
        <v>4417.9800000000005</v>
      </c>
      <c r="N885" s="814">
        <v>6</v>
      </c>
      <c r="O885" s="818">
        <v>1.5</v>
      </c>
      <c r="P885" s="817">
        <v>1472.66</v>
      </c>
      <c r="Q885" s="819">
        <v>0.33333333333333331</v>
      </c>
      <c r="R885" s="814">
        <v>2</v>
      </c>
      <c r="S885" s="819">
        <v>0.33333333333333331</v>
      </c>
      <c r="T885" s="818">
        <v>0.5</v>
      </c>
      <c r="U885" s="820">
        <v>0.33333333333333331</v>
      </c>
    </row>
    <row r="886" spans="1:21" ht="14.45" customHeight="1" x14ac:dyDescent="0.2">
      <c r="A886" s="813">
        <v>26</v>
      </c>
      <c r="B886" s="814" t="s">
        <v>1600</v>
      </c>
      <c r="C886" s="814" t="s">
        <v>1606</v>
      </c>
      <c r="D886" s="815" t="s">
        <v>2851</v>
      </c>
      <c r="E886" s="816" t="s">
        <v>1621</v>
      </c>
      <c r="F886" s="814" t="s">
        <v>1601</v>
      </c>
      <c r="G886" s="814" t="s">
        <v>1626</v>
      </c>
      <c r="H886" s="814" t="s">
        <v>599</v>
      </c>
      <c r="I886" s="814" t="s">
        <v>2023</v>
      </c>
      <c r="J886" s="814" t="s">
        <v>812</v>
      </c>
      <c r="K886" s="814" t="s">
        <v>2024</v>
      </c>
      <c r="L886" s="817">
        <v>923.74</v>
      </c>
      <c r="M886" s="817">
        <v>1847.48</v>
      </c>
      <c r="N886" s="814">
        <v>2</v>
      </c>
      <c r="O886" s="818">
        <v>0.5</v>
      </c>
      <c r="P886" s="817">
        <v>1847.48</v>
      </c>
      <c r="Q886" s="819">
        <v>1</v>
      </c>
      <c r="R886" s="814">
        <v>2</v>
      </c>
      <c r="S886" s="819">
        <v>1</v>
      </c>
      <c r="T886" s="818">
        <v>0.5</v>
      </c>
      <c r="U886" s="820">
        <v>1</v>
      </c>
    </row>
    <row r="887" spans="1:21" ht="14.45" customHeight="1" x14ac:dyDescent="0.2">
      <c r="A887" s="813">
        <v>26</v>
      </c>
      <c r="B887" s="814" t="s">
        <v>1600</v>
      </c>
      <c r="C887" s="814" t="s">
        <v>1606</v>
      </c>
      <c r="D887" s="815" t="s">
        <v>2851</v>
      </c>
      <c r="E887" s="816" t="s">
        <v>1621</v>
      </c>
      <c r="F887" s="814" t="s">
        <v>1601</v>
      </c>
      <c r="G887" s="814" t="s">
        <v>2655</v>
      </c>
      <c r="H887" s="814" t="s">
        <v>599</v>
      </c>
      <c r="I887" s="814" t="s">
        <v>2845</v>
      </c>
      <c r="J887" s="814" t="s">
        <v>1407</v>
      </c>
      <c r="K887" s="814" t="s">
        <v>2846</v>
      </c>
      <c r="L887" s="817">
        <v>234.91</v>
      </c>
      <c r="M887" s="817">
        <v>234.91</v>
      </c>
      <c r="N887" s="814">
        <v>1</v>
      </c>
      <c r="O887" s="818">
        <v>0.5</v>
      </c>
      <c r="P887" s="817">
        <v>234.91</v>
      </c>
      <c r="Q887" s="819">
        <v>1</v>
      </c>
      <c r="R887" s="814">
        <v>1</v>
      </c>
      <c r="S887" s="819">
        <v>1</v>
      </c>
      <c r="T887" s="818">
        <v>0.5</v>
      </c>
      <c r="U887" s="820">
        <v>1</v>
      </c>
    </row>
    <row r="888" spans="1:21" ht="14.45" customHeight="1" x14ac:dyDescent="0.2">
      <c r="A888" s="813">
        <v>26</v>
      </c>
      <c r="B888" s="814" t="s">
        <v>1600</v>
      </c>
      <c r="C888" s="814" t="s">
        <v>1606</v>
      </c>
      <c r="D888" s="815" t="s">
        <v>2851</v>
      </c>
      <c r="E888" s="816" t="s">
        <v>1621</v>
      </c>
      <c r="F888" s="814" t="s">
        <v>1601</v>
      </c>
      <c r="G888" s="814" t="s">
        <v>2040</v>
      </c>
      <c r="H888" s="814" t="s">
        <v>329</v>
      </c>
      <c r="I888" s="814" t="s">
        <v>2041</v>
      </c>
      <c r="J888" s="814" t="s">
        <v>1134</v>
      </c>
      <c r="K888" s="814" t="s">
        <v>2042</v>
      </c>
      <c r="L888" s="817">
        <v>26.12</v>
      </c>
      <c r="M888" s="817">
        <v>26.12</v>
      </c>
      <c r="N888" s="814">
        <v>1</v>
      </c>
      <c r="O888" s="818">
        <v>0.5</v>
      </c>
      <c r="P888" s="817">
        <v>26.12</v>
      </c>
      <c r="Q888" s="819">
        <v>1</v>
      </c>
      <c r="R888" s="814">
        <v>1</v>
      </c>
      <c r="S888" s="819">
        <v>1</v>
      </c>
      <c r="T888" s="818">
        <v>0.5</v>
      </c>
      <c r="U888" s="820">
        <v>1</v>
      </c>
    </row>
    <row r="889" spans="1:21" ht="14.45" customHeight="1" x14ac:dyDescent="0.2">
      <c r="A889" s="813">
        <v>26</v>
      </c>
      <c r="B889" s="814" t="s">
        <v>1600</v>
      </c>
      <c r="C889" s="814" t="s">
        <v>1606</v>
      </c>
      <c r="D889" s="815" t="s">
        <v>2851</v>
      </c>
      <c r="E889" s="816" t="s">
        <v>1621</v>
      </c>
      <c r="F889" s="814" t="s">
        <v>1601</v>
      </c>
      <c r="G889" s="814" t="s">
        <v>2673</v>
      </c>
      <c r="H889" s="814" t="s">
        <v>329</v>
      </c>
      <c r="I889" s="814" t="s">
        <v>2674</v>
      </c>
      <c r="J889" s="814" t="s">
        <v>2675</v>
      </c>
      <c r="K889" s="814" t="s">
        <v>2676</v>
      </c>
      <c r="L889" s="817">
        <v>43.94</v>
      </c>
      <c r="M889" s="817">
        <v>43.94</v>
      </c>
      <c r="N889" s="814">
        <v>1</v>
      </c>
      <c r="O889" s="818">
        <v>0.5</v>
      </c>
      <c r="P889" s="817"/>
      <c r="Q889" s="819">
        <v>0</v>
      </c>
      <c r="R889" s="814"/>
      <c r="S889" s="819">
        <v>0</v>
      </c>
      <c r="T889" s="818"/>
      <c r="U889" s="820">
        <v>0</v>
      </c>
    </row>
    <row r="890" spans="1:21" ht="14.45" customHeight="1" x14ac:dyDescent="0.2">
      <c r="A890" s="813">
        <v>26</v>
      </c>
      <c r="B890" s="814" t="s">
        <v>1600</v>
      </c>
      <c r="C890" s="814" t="s">
        <v>1606</v>
      </c>
      <c r="D890" s="815" t="s">
        <v>2851</v>
      </c>
      <c r="E890" s="816" t="s">
        <v>1621</v>
      </c>
      <c r="F890" s="814" t="s">
        <v>1601</v>
      </c>
      <c r="G890" s="814" t="s">
        <v>1846</v>
      </c>
      <c r="H890" s="814" t="s">
        <v>329</v>
      </c>
      <c r="I890" s="814" t="s">
        <v>2174</v>
      </c>
      <c r="J890" s="814" t="s">
        <v>1159</v>
      </c>
      <c r="K890" s="814" t="s">
        <v>1161</v>
      </c>
      <c r="L890" s="817">
        <v>50.32</v>
      </c>
      <c r="M890" s="817">
        <v>100.64</v>
      </c>
      <c r="N890" s="814">
        <v>2</v>
      </c>
      <c r="O890" s="818">
        <v>1</v>
      </c>
      <c r="P890" s="817">
        <v>50.32</v>
      </c>
      <c r="Q890" s="819">
        <v>0.5</v>
      </c>
      <c r="R890" s="814">
        <v>1</v>
      </c>
      <c r="S890" s="819">
        <v>0.5</v>
      </c>
      <c r="T890" s="818">
        <v>0.5</v>
      </c>
      <c r="U890" s="820">
        <v>0.5</v>
      </c>
    </row>
    <row r="891" spans="1:21" ht="14.45" customHeight="1" x14ac:dyDescent="0.2">
      <c r="A891" s="813">
        <v>26</v>
      </c>
      <c r="B891" s="814" t="s">
        <v>1600</v>
      </c>
      <c r="C891" s="814" t="s">
        <v>1606</v>
      </c>
      <c r="D891" s="815" t="s">
        <v>2851</v>
      </c>
      <c r="E891" s="816" t="s">
        <v>1621</v>
      </c>
      <c r="F891" s="814" t="s">
        <v>1601</v>
      </c>
      <c r="G891" s="814" t="s">
        <v>1846</v>
      </c>
      <c r="H891" s="814" t="s">
        <v>329</v>
      </c>
      <c r="I891" s="814" t="s">
        <v>2831</v>
      </c>
      <c r="J891" s="814" t="s">
        <v>1848</v>
      </c>
      <c r="K891" s="814" t="s">
        <v>2832</v>
      </c>
      <c r="L891" s="817">
        <v>66.63</v>
      </c>
      <c r="M891" s="817">
        <v>66.63</v>
      </c>
      <c r="N891" s="814">
        <v>1</v>
      </c>
      <c r="O891" s="818">
        <v>0.5</v>
      </c>
      <c r="P891" s="817">
        <v>66.63</v>
      </c>
      <c r="Q891" s="819">
        <v>1</v>
      </c>
      <c r="R891" s="814">
        <v>1</v>
      </c>
      <c r="S891" s="819">
        <v>1</v>
      </c>
      <c r="T891" s="818">
        <v>0.5</v>
      </c>
      <c r="U891" s="820">
        <v>1</v>
      </c>
    </row>
    <row r="892" spans="1:21" ht="14.45" customHeight="1" x14ac:dyDescent="0.2">
      <c r="A892" s="813">
        <v>26</v>
      </c>
      <c r="B892" s="814" t="s">
        <v>1600</v>
      </c>
      <c r="C892" s="814" t="s">
        <v>1606</v>
      </c>
      <c r="D892" s="815" t="s">
        <v>2851</v>
      </c>
      <c r="E892" s="816" t="s">
        <v>1621</v>
      </c>
      <c r="F892" s="814" t="s">
        <v>1603</v>
      </c>
      <c r="G892" s="814" t="s">
        <v>1622</v>
      </c>
      <c r="H892" s="814" t="s">
        <v>329</v>
      </c>
      <c r="I892" s="814" t="s">
        <v>1627</v>
      </c>
      <c r="J892" s="814" t="s">
        <v>1628</v>
      </c>
      <c r="K892" s="814" t="s">
        <v>1629</v>
      </c>
      <c r="L892" s="817">
        <v>1493.46</v>
      </c>
      <c r="M892" s="817">
        <v>1493.46</v>
      </c>
      <c r="N892" s="814">
        <v>1</v>
      </c>
      <c r="O892" s="818">
        <v>1</v>
      </c>
      <c r="P892" s="817">
        <v>1493.46</v>
      </c>
      <c r="Q892" s="819">
        <v>1</v>
      </c>
      <c r="R892" s="814">
        <v>1</v>
      </c>
      <c r="S892" s="819">
        <v>1</v>
      </c>
      <c r="T892" s="818">
        <v>1</v>
      </c>
      <c r="U892" s="820">
        <v>1</v>
      </c>
    </row>
    <row r="893" spans="1:21" ht="14.45" customHeight="1" x14ac:dyDescent="0.2">
      <c r="A893" s="813">
        <v>26</v>
      </c>
      <c r="B893" s="814" t="s">
        <v>1600</v>
      </c>
      <c r="C893" s="814" t="s">
        <v>1606</v>
      </c>
      <c r="D893" s="815" t="s">
        <v>2851</v>
      </c>
      <c r="E893" s="816" t="s">
        <v>1621</v>
      </c>
      <c r="F893" s="814" t="s">
        <v>1603</v>
      </c>
      <c r="G893" s="814" t="s">
        <v>1622</v>
      </c>
      <c r="H893" s="814" t="s">
        <v>329</v>
      </c>
      <c r="I893" s="814" t="s">
        <v>1623</v>
      </c>
      <c r="J893" s="814" t="s">
        <v>1624</v>
      </c>
      <c r="K893" s="814" t="s">
        <v>1625</v>
      </c>
      <c r="L893" s="817">
        <v>249.55</v>
      </c>
      <c r="M893" s="817">
        <v>499.1</v>
      </c>
      <c r="N893" s="814">
        <v>2</v>
      </c>
      <c r="O893" s="818">
        <v>1</v>
      </c>
      <c r="P893" s="817">
        <v>499.1</v>
      </c>
      <c r="Q893" s="819">
        <v>1</v>
      </c>
      <c r="R893" s="814">
        <v>2</v>
      </c>
      <c r="S893" s="819">
        <v>1</v>
      </c>
      <c r="T893" s="818">
        <v>1</v>
      </c>
      <c r="U893" s="820">
        <v>1</v>
      </c>
    </row>
    <row r="894" spans="1:21" ht="14.45" customHeight="1" x14ac:dyDescent="0.2">
      <c r="A894" s="813">
        <v>26</v>
      </c>
      <c r="B894" s="814" t="s">
        <v>1600</v>
      </c>
      <c r="C894" s="814" t="s">
        <v>1608</v>
      </c>
      <c r="D894" s="815" t="s">
        <v>2852</v>
      </c>
      <c r="E894" s="816" t="s">
        <v>1620</v>
      </c>
      <c r="F894" s="814" t="s">
        <v>1601</v>
      </c>
      <c r="G894" s="814" t="s">
        <v>1708</v>
      </c>
      <c r="H894" s="814" t="s">
        <v>329</v>
      </c>
      <c r="I894" s="814" t="s">
        <v>1564</v>
      </c>
      <c r="J894" s="814" t="s">
        <v>1565</v>
      </c>
      <c r="K894" s="814" t="s">
        <v>1566</v>
      </c>
      <c r="L894" s="817">
        <v>431.18</v>
      </c>
      <c r="M894" s="817">
        <v>431.18</v>
      </c>
      <c r="N894" s="814">
        <v>1</v>
      </c>
      <c r="O894" s="818">
        <v>1</v>
      </c>
      <c r="P894" s="817">
        <v>431.18</v>
      </c>
      <c r="Q894" s="819">
        <v>1</v>
      </c>
      <c r="R894" s="814">
        <v>1</v>
      </c>
      <c r="S894" s="819">
        <v>1</v>
      </c>
      <c r="T894" s="818">
        <v>1</v>
      </c>
      <c r="U894" s="820">
        <v>1</v>
      </c>
    </row>
    <row r="895" spans="1:21" ht="14.45" customHeight="1" x14ac:dyDescent="0.2">
      <c r="A895" s="813">
        <v>26</v>
      </c>
      <c r="B895" s="814" t="s">
        <v>1600</v>
      </c>
      <c r="C895" s="814" t="s">
        <v>1608</v>
      </c>
      <c r="D895" s="815" t="s">
        <v>2852</v>
      </c>
      <c r="E895" s="816" t="s">
        <v>1620</v>
      </c>
      <c r="F895" s="814" t="s">
        <v>1603</v>
      </c>
      <c r="G895" s="814" t="s">
        <v>1622</v>
      </c>
      <c r="H895" s="814" t="s">
        <v>329</v>
      </c>
      <c r="I895" s="814" t="s">
        <v>2847</v>
      </c>
      <c r="J895" s="814" t="s">
        <v>2848</v>
      </c>
      <c r="K895" s="814" t="s">
        <v>2849</v>
      </c>
      <c r="L895" s="817">
        <v>14999.45</v>
      </c>
      <c r="M895" s="817">
        <v>14999.45</v>
      </c>
      <c r="N895" s="814">
        <v>1</v>
      </c>
      <c r="O895" s="818">
        <v>1</v>
      </c>
      <c r="P895" s="817"/>
      <c r="Q895" s="819">
        <v>0</v>
      </c>
      <c r="R895" s="814"/>
      <c r="S895" s="819">
        <v>0</v>
      </c>
      <c r="T895" s="818"/>
      <c r="U895" s="820">
        <v>0</v>
      </c>
    </row>
    <row r="896" spans="1:21" ht="14.45" customHeight="1" thickBot="1" x14ac:dyDescent="0.25">
      <c r="A896" s="821">
        <v>26</v>
      </c>
      <c r="B896" s="822" t="s">
        <v>1600</v>
      </c>
      <c r="C896" s="822" t="s">
        <v>1608</v>
      </c>
      <c r="D896" s="823" t="s">
        <v>2852</v>
      </c>
      <c r="E896" s="824" t="s">
        <v>1620</v>
      </c>
      <c r="F896" s="822" t="s">
        <v>1603</v>
      </c>
      <c r="G896" s="822" t="s">
        <v>1622</v>
      </c>
      <c r="H896" s="822" t="s">
        <v>329</v>
      </c>
      <c r="I896" s="822" t="s">
        <v>2488</v>
      </c>
      <c r="J896" s="822" t="s">
        <v>2489</v>
      </c>
      <c r="K896" s="822" t="s">
        <v>2490</v>
      </c>
      <c r="L896" s="825">
        <v>3500</v>
      </c>
      <c r="M896" s="825">
        <v>3500</v>
      </c>
      <c r="N896" s="822">
        <v>1</v>
      </c>
      <c r="O896" s="826">
        <v>1</v>
      </c>
      <c r="P896" s="825"/>
      <c r="Q896" s="827">
        <v>0</v>
      </c>
      <c r="R896" s="822"/>
      <c r="S896" s="827">
        <v>0</v>
      </c>
      <c r="T896" s="826"/>
      <c r="U896" s="828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49803E64-2437-4D6E-9AFE-34703109473B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7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2854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8" t="s">
        <v>1620</v>
      </c>
      <c r="B5" s="225">
        <v>3904.7000000000007</v>
      </c>
      <c r="C5" s="812">
        <v>8.0918190501236054E-2</v>
      </c>
      <c r="D5" s="225">
        <v>44350.210000000006</v>
      </c>
      <c r="E5" s="812">
        <v>0.91908180949876406</v>
      </c>
      <c r="F5" s="830">
        <v>48254.91</v>
      </c>
    </row>
    <row r="6" spans="1:6" ht="14.45" customHeight="1" x14ac:dyDescent="0.2">
      <c r="A6" s="839" t="s">
        <v>1617</v>
      </c>
      <c r="B6" s="831">
        <v>1402.2100000000003</v>
      </c>
      <c r="C6" s="819">
        <v>0.11087319729547868</v>
      </c>
      <c r="D6" s="831">
        <v>11244.760000000002</v>
      </c>
      <c r="E6" s="819">
        <v>0.88912680270452127</v>
      </c>
      <c r="F6" s="832">
        <v>12646.970000000003</v>
      </c>
    </row>
    <row r="7" spans="1:6" ht="14.45" customHeight="1" x14ac:dyDescent="0.2">
      <c r="A7" s="839" t="s">
        <v>1614</v>
      </c>
      <c r="B7" s="831">
        <v>1247.6000000000004</v>
      </c>
      <c r="C7" s="819">
        <v>2.8965090055055941E-2</v>
      </c>
      <c r="D7" s="831">
        <v>41824.940000000039</v>
      </c>
      <c r="E7" s="819">
        <v>0.97103490994494412</v>
      </c>
      <c r="F7" s="832">
        <v>43072.540000000037</v>
      </c>
    </row>
    <row r="8" spans="1:6" ht="14.45" customHeight="1" x14ac:dyDescent="0.2">
      <c r="A8" s="839" t="s">
        <v>1613</v>
      </c>
      <c r="B8" s="831">
        <v>690.98</v>
      </c>
      <c r="C8" s="819">
        <v>8.6012965802943708E-2</v>
      </c>
      <c r="D8" s="831">
        <v>7342.4599999999982</v>
      </c>
      <c r="E8" s="819">
        <v>0.91398703419705618</v>
      </c>
      <c r="F8" s="832">
        <v>8033.4399999999987</v>
      </c>
    </row>
    <row r="9" spans="1:6" ht="14.45" customHeight="1" x14ac:dyDescent="0.2">
      <c r="A9" s="839" t="s">
        <v>1618</v>
      </c>
      <c r="B9" s="831">
        <v>688.03000000000009</v>
      </c>
      <c r="C9" s="819">
        <v>2.2769211015052176E-2</v>
      </c>
      <c r="D9" s="831">
        <v>29529.530000000006</v>
      </c>
      <c r="E9" s="819">
        <v>0.97723078898494786</v>
      </c>
      <c r="F9" s="832">
        <v>30217.560000000005</v>
      </c>
    </row>
    <row r="10" spans="1:6" ht="14.45" customHeight="1" x14ac:dyDescent="0.2">
      <c r="A10" s="839" t="s">
        <v>1615</v>
      </c>
      <c r="B10" s="831">
        <v>541.58000000000004</v>
      </c>
      <c r="C10" s="819">
        <v>2.859511288517181E-2</v>
      </c>
      <c r="D10" s="831">
        <v>18398.02</v>
      </c>
      <c r="E10" s="819">
        <v>0.97140488711482809</v>
      </c>
      <c r="F10" s="832">
        <v>18939.600000000002</v>
      </c>
    </row>
    <row r="11" spans="1:6" ht="14.45" customHeight="1" x14ac:dyDescent="0.2">
      <c r="A11" s="839" t="s">
        <v>1616</v>
      </c>
      <c r="B11" s="831">
        <v>516.27</v>
      </c>
      <c r="C11" s="819">
        <v>2.2023347896974389E-2</v>
      </c>
      <c r="D11" s="831">
        <v>22925.670000000006</v>
      </c>
      <c r="E11" s="819">
        <v>0.97797665210302553</v>
      </c>
      <c r="F11" s="832">
        <v>23441.940000000006</v>
      </c>
    </row>
    <row r="12" spans="1:6" ht="14.45" customHeight="1" x14ac:dyDescent="0.2">
      <c r="A12" s="839" t="s">
        <v>1619</v>
      </c>
      <c r="B12" s="831">
        <v>402.56</v>
      </c>
      <c r="C12" s="819">
        <v>2.0384384597272192E-2</v>
      </c>
      <c r="D12" s="831">
        <v>19345.89</v>
      </c>
      <c r="E12" s="819">
        <v>0.97961561540272779</v>
      </c>
      <c r="F12" s="832">
        <v>19748.45</v>
      </c>
    </row>
    <row r="13" spans="1:6" ht="14.45" customHeight="1" thickBot="1" x14ac:dyDescent="0.25">
      <c r="A13" s="840" t="s">
        <v>1621</v>
      </c>
      <c r="B13" s="835"/>
      <c r="C13" s="836">
        <v>0</v>
      </c>
      <c r="D13" s="835">
        <v>7986.5500000000011</v>
      </c>
      <c r="E13" s="836">
        <v>1</v>
      </c>
      <c r="F13" s="837">
        <v>7986.5500000000011</v>
      </c>
    </row>
    <row r="14" spans="1:6" ht="14.45" customHeight="1" thickBot="1" x14ac:dyDescent="0.25">
      <c r="A14" s="753" t="s">
        <v>3</v>
      </c>
      <c r="B14" s="754">
        <v>9393.9300000000021</v>
      </c>
      <c r="C14" s="755">
        <v>4.4239631206192127E-2</v>
      </c>
      <c r="D14" s="754">
        <v>202948.03000000003</v>
      </c>
      <c r="E14" s="755">
        <v>0.95576036879380777</v>
      </c>
      <c r="F14" s="756">
        <v>212341.96000000005</v>
      </c>
    </row>
    <row r="15" spans="1:6" ht="14.45" customHeight="1" thickBot="1" x14ac:dyDescent="0.25"/>
    <row r="16" spans="1:6" ht="14.45" customHeight="1" x14ac:dyDescent="0.2">
      <c r="A16" s="838" t="s">
        <v>2855</v>
      </c>
      <c r="B16" s="225">
        <v>3488.8500000000008</v>
      </c>
      <c r="C16" s="812">
        <v>0.94545449618306121</v>
      </c>
      <c r="D16" s="225">
        <v>201.28</v>
      </c>
      <c r="E16" s="812">
        <v>5.4545503816938685E-2</v>
      </c>
      <c r="F16" s="830">
        <v>3690.130000000001</v>
      </c>
    </row>
    <row r="17" spans="1:6" ht="14.45" customHeight="1" x14ac:dyDescent="0.2">
      <c r="A17" s="839" t="s">
        <v>1274</v>
      </c>
      <c r="B17" s="831">
        <v>2710.3199999999997</v>
      </c>
      <c r="C17" s="819">
        <v>0.4946453209522349</v>
      </c>
      <c r="D17" s="831">
        <v>2769.0000000000005</v>
      </c>
      <c r="E17" s="819">
        <v>0.50535467904776521</v>
      </c>
      <c r="F17" s="832">
        <v>5479.32</v>
      </c>
    </row>
    <row r="18" spans="1:6" ht="14.45" customHeight="1" x14ac:dyDescent="0.2">
      <c r="A18" s="839" t="s">
        <v>2856</v>
      </c>
      <c r="B18" s="831">
        <v>794.68</v>
      </c>
      <c r="C18" s="819">
        <v>1</v>
      </c>
      <c r="D18" s="831"/>
      <c r="E18" s="819">
        <v>0</v>
      </c>
      <c r="F18" s="832">
        <v>794.68</v>
      </c>
    </row>
    <row r="19" spans="1:6" ht="14.45" customHeight="1" x14ac:dyDescent="0.2">
      <c r="A19" s="839" t="s">
        <v>1241</v>
      </c>
      <c r="B19" s="831">
        <v>642.54000000000008</v>
      </c>
      <c r="C19" s="819">
        <v>0.48438018273376965</v>
      </c>
      <c r="D19" s="831">
        <v>683.9799999999999</v>
      </c>
      <c r="E19" s="819">
        <v>0.51561981726623041</v>
      </c>
      <c r="F19" s="832">
        <v>1326.52</v>
      </c>
    </row>
    <row r="20" spans="1:6" ht="14.45" customHeight="1" x14ac:dyDescent="0.2">
      <c r="A20" s="839" t="s">
        <v>1250</v>
      </c>
      <c r="B20" s="831">
        <v>448.16999999999996</v>
      </c>
      <c r="C20" s="819">
        <v>0.15544564414369103</v>
      </c>
      <c r="D20" s="831">
        <v>2434.96</v>
      </c>
      <c r="E20" s="819">
        <v>0.84455435585630889</v>
      </c>
      <c r="F20" s="832">
        <v>2883.13</v>
      </c>
    </row>
    <row r="21" spans="1:6" ht="14.45" customHeight="1" x14ac:dyDescent="0.2">
      <c r="A21" s="839" t="s">
        <v>2857</v>
      </c>
      <c r="B21" s="831">
        <v>320.56</v>
      </c>
      <c r="C21" s="819">
        <v>1</v>
      </c>
      <c r="D21" s="831"/>
      <c r="E21" s="819">
        <v>0</v>
      </c>
      <c r="F21" s="832">
        <v>320.56</v>
      </c>
    </row>
    <row r="22" spans="1:6" ht="14.45" customHeight="1" x14ac:dyDescent="0.2">
      <c r="A22" s="839" t="s">
        <v>1239</v>
      </c>
      <c r="B22" s="831">
        <v>229.38</v>
      </c>
      <c r="C22" s="819">
        <v>1</v>
      </c>
      <c r="D22" s="831"/>
      <c r="E22" s="819">
        <v>0</v>
      </c>
      <c r="F22" s="832">
        <v>229.38</v>
      </c>
    </row>
    <row r="23" spans="1:6" ht="14.45" customHeight="1" x14ac:dyDescent="0.2">
      <c r="A23" s="839" t="s">
        <v>1285</v>
      </c>
      <c r="B23" s="831">
        <v>161.30000000000001</v>
      </c>
      <c r="C23" s="819">
        <v>0.52278472807415566</v>
      </c>
      <c r="D23" s="831">
        <v>147.24</v>
      </c>
      <c r="E23" s="819">
        <v>0.47721527192584429</v>
      </c>
      <c r="F23" s="832">
        <v>308.54000000000002</v>
      </c>
    </row>
    <row r="24" spans="1:6" ht="14.45" customHeight="1" x14ac:dyDescent="0.2">
      <c r="A24" s="839" t="s">
        <v>1238</v>
      </c>
      <c r="B24" s="831">
        <v>152.15</v>
      </c>
      <c r="C24" s="819">
        <v>0.37976737220447282</v>
      </c>
      <c r="D24" s="831">
        <v>248.49000000000004</v>
      </c>
      <c r="E24" s="819">
        <v>0.62023262779552724</v>
      </c>
      <c r="F24" s="832">
        <v>400.64000000000004</v>
      </c>
    </row>
    <row r="25" spans="1:6" ht="14.45" customHeight="1" x14ac:dyDescent="0.2">
      <c r="A25" s="839" t="s">
        <v>1276</v>
      </c>
      <c r="B25" s="831">
        <v>150.32</v>
      </c>
      <c r="C25" s="819">
        <v>0.27306581409289904</v>
      </c>
      <c r="D25" s="831">
        <v>400.17</v>
      </c>
      <c r="E25" s="819">
        <v>0.72693418590710102</v>
      </c>
      <c r="F25" s="832">
        <v>550.49</v>
      </c>
    </row>
    <row r="26" spans="1:6" ht="14.45" customHeight="1" x14ac:dyDescent="0.2">
      <c r="A26" s="839" t="s">
        <v>1232</v>
      </c>
      <c r="B26" s="831">
        <v>147.26</v>
      </c>
      <c r="C26" s="819">
        <v>9.6633212518850353E-4</v>
      </c>
      <c r="D26" s="831">
        <v>152243.41000000006</v>
      </c>
      <c r="E26" s="819">
        <v>0.9990336678748114</v>
      </c>
      <c r="F26" s="832">
        <v>152390.67000000007</v>
      </c>
    </row>
    <row r="27" spans="1:6" ht="14.45" customHeight="1" x14ac:dyDescent="0.2">
      <c r="A27" s="839" t="s">
        <v>1251</v>
      </c>
      <c r="B27" s="831">
        <v>44.86</v>
      </c>
      <c r="C27" s="819">
        <v>1</v>
      </c>
      <c r="D27" s="831"/>
      <c r="E27" s="819">
        <v>0</v>
      </c>
      <c r="F27" s="832">
        <v>44.86</v>
      </c>
    </row>
    <row r="28" spans="1:6" ht="14.45" customHeight="1" x14ac:dyDescent="0.2">
      <c r="A28" s="839" t="s">
        <v>1229</v>
      </c>
      <c r="B28" s="831">
        <v>43.21</v>
      </c>
      <c r="C28" s="819">
        <v>0.10989877409837734</v>
      </c>
      <c r="D28" s="831">
        <v>349.97</v>
      </c>
      <c r="E28" s="819">
        <v>0.89010122590162277</v>
      </c>
      <c r="F28" s="832">
        <v>393.18</v>
      </c>
    </row>
    <row r="29" spans="1:6" ht="14.45" customHeight="1" x14ac:dyDescent="0.2">
      <c r="A29" s="839" t="s">
        <v>2858</v>
      </c>
      <c r="B29" s="831">
        <v>36.909999999999997</v>
      </c>
      <c r="C29" s="819">
        <v>1</v>
      </c>
      <c r="D29" s="831"/>
      <c r="E29" s="819">
        <v>0</v>
      </c>
      <c r="F29" s="832">
        <v>36.909999999999997</v>
      </c>
    </row>
    <row r="30" spans="1:6" ht="14.45" customHeight="1" x14ac:dyDescent="0.2">
      <c r="A30" s="839" t="s">
        <v>1271</v>
      </c>
      <c r="B30" s="831">
        <v>23.42</v>
      </c>
      <c r="C30" s="819">
        <v>8.6995282493220888E-2</v>
      </c>
      <c r="D30" s="831">
        <v>245.79000000000008</v>
      </c>
      <c r="E30" s="819">
        <v>0.91300471750677903</v>
      </c>
      <c r="F30" s="832">
        <v>269.21000000000009</v>
      </c>
    </row>
    <row r="31" spans="1:6" ht="14.45" customHeight="1" x14ac:dyDescent="0.2">
      <c r="A31" s="839" t="s">
        <v>1236</v>
      </c>
      <c r="B31" s="831"/>
      <c r="C31" s="819">
        <v>0</v>
      </c>
      <c r="D31" s="831">
        <v>467.60999999999996</v>
      </c>
      <c r="E31" s="819">
        <v>1</v>
      </c>
      <c r="F31" s="832">
        <v>467.60999999999996</v>
      </c>
    </row>
    <row r="32" spans="1:6" ht="14.45" customHeight="1" x14ac:dyDescent="0.2">
      <c r="A32" s="839" t="s">
        <v>2859</v>
      </c>
      <c r="B32" s="831"/>
      <c r="C32" s="819">
        <v>0</v>
      </c>
      <c r="D32" s="831">
        <v>540.35</v>
      </c>
      <c r="E32" s="819">
        <v>1</v>
      </c>
      <c r="F32" s="832">
        <v>540.35</v>
      </c>
    </row>
    <row r="33" spans="1:6" ht="14.45" customHeight="1" x14ac:dyDescent="0.2">
      <c r="A33" s="839" t="s">
        <v>2860</v>
      </c>
      <c r="B33" s="831"/>
      <c r="C33" s="819">
        <v>0</v>
      </c>
      <c r="D33" s="831">
        <v>449.53</v>
      </c>
      <c r="E33" s="819">
        <v>1</v>
      </c>
      <c r="F33" s="832">
        <v>449.53</v>
      </c>
    </row>
    <row r="34" spans="1:6" ht="14.45" customHeight="1" x14ac:dyDescent="0.2">
      <c r="A34" s="839" t="s">
        <v>1231</v>
      </c>
      <c r="B34" s="831"/>
      <c r="C34" s="819">
        <v>0</v>
      </c>
      <c r="D34" s="831">
        <v>674.83</v>
      </c>
      <c r="E34" s="819">
        <v>1</v>
      </c>
      <c r="F34" s="832">
        <v>674.83</v>
      </c>
    </row>
    <row r="35" spans="1:6" ht="14.45" customHeight="1" x14ac:dyDescent="0.2">
      <c r="A35" s="839" t="s">
        <v>2861</v>
      </c>
      <c r="B35" s="831"/>
      <c r="C35" s="819">
        <v>0</v>
      </c>
      <c r="D35" s="831">
        <v>103.64</v>
      </c>
      <c r="E35" s="819">
        <v>1</v>
      </c>
      <c r="F35" s="832">
        <v>103.64</v>
      </c>
    </row>
    <row r="36" spans="1:6" ht="14.45" customHeight="1" x14ac:dyDescent="0.2">
      <c r="A36" s="839" t="s">
        <v>1240</v>
      </c>
      <c r="B36" s="831"/>
      <c r="C36" s="819">
        <v>0</v>
      </c>
      <c r="D36" s="831">
        <v>239.93</v>
      </c>
      <c r="E36" s="819">
        <v>1</v>
      </c>
      <c r="F36" s="832">
        <v>239.93</v>
      </c>
    </row>
    <row r="37" spans="1:6" ht="14.45" customHeight="1" x14ac:dyDescent="0.2">
      <c r="A37" s="839" t="s">
        <v>2862</v>
      </c>
      <c r="B37" s="831"/>
      <c r="C37" s="819">
        <v>0</v>
      </c>
      <c r="D37" s="831">
        <v>218.73</v>
      </c>
      <c r="E37" s="819">
        <v>1</v>
      </c>
      <c r="F37" s="832">
        <v>218.73</v>
      </c>
    </row>
    <row r="38" spans="1:6" ht="14.45" customHeight="1" x14ac:dyDescent="0.2">
      <c r="A38" s="839" t="s">
        <v>1264</v>
      </c>
      <c r="B38" s="831"/>
      <c r="C38" s="819">
        <v>0</v>
      </c>
      <c r="D38" s="831">
        <v>9985.8700000000008</v>
      </c>
      <c r="E38" s="819">
        <v>1</v>
      </c>
      <c r="F38" s="832">
        <v>9985.8700000000008</v>
      </c>
    </row>
    <row r="39" spans="1:6" ht="14.45" customHeight="1" x14ac:dyDescent="0.2">
      <c r="A39" s="839" t="s">
        <v>1243</v>
      </c>
      <c r="B39" s="831"/>
      <c r="C39" s="819">
        <v>0</v>
      </c>
      <c r="D39" s="831">
        <v>1309.7599999999998</v>
      </c>
      <c r="E39" s="819">
        <v>1</v>
      </c>
      <c r="F39" s="832">
        <v>1309.7599999999998</v>
      </c>
    </row>
    <row r="40" spans="1:6" ht="14.45" customHeight="1" x14ac:dyDescent="0.2">
      <c r="A40" s="839" t="s">
        <v>2863</v>
      </c>
      <c r="B40" s="831"/>
      <c r="C40" s="819">
        <v>0</v>
      </c>
      <c r="D40" s="831">
        <v>1385.99</v>
      </c>
      <c r="E40" s="819">
        <v>1</v>
      </c>
      <c r="F40" s="832">
        <v>1385.99</v>
      </c>
    </row>
    <row r="41" spans="1:6" ht="14.45" customHeight="1" x14ac:dyDescent="0.2">
      <c r="A41" s="839" t="s">
        <v>1244</v>
      </c>
      <c r="B41" s="831"/>
      <c r="C41" s="819">
        <v>0</v>
      </c>
      <c r="D41" s="831">
        <v>45.370000000000005</v>
      </c>
      <c r="E41" s="819">
        <v>1</v>
      </c>
      <c r="F41" s="832">
        <v>45.370000000000005</v>
      </c>
    </row>
    <row r="42" spans="1:6" ht="14.45" customHeight="1" x14ac:dyDescent="0.2">
      <c r="A42" s="839" t="s">
        <v>2864</v>
      </c>
      <c r="B42" s="831"/>
      <c r="C42" s="819">
        <v>0</v>
      </c>
      <c r="D42" s="831">
        <v>300.31</v>
      </c>
      <c r="E42" s="819">
        <v>1</v>
      </c>
      <c r="F42" s="832">
        <v>300.31</v>
      </c>
    </row>
    <row r="43" spans="1:6" ht="14.45" customHeight="1" x14ac:dyDescent="0.2">
      <c r="A43" s="839" t="s">
        <v>1245</v>
      </c>
      <c r="B43" s="831"/>
      <c r="C43" s="819">
        <v>0</v>
      </c>
      <c r="D43" s="831">
        <v>598.79</v>
      </c>
      <c r="E43" s="819">
        <v>1</v>
      </c>
      <c r="F43" s="832">
        <v>598.79</v>
      </c>
    </row>
    <row r="44" spans="1:6" ht="14.45" customHeight="1" x14ac:dyDescent="0.2">
      <c r="A44" s="839" t="s">
        <v>1233</v>
      </c>
      <c r="B44" s="831"/>
      <c r="C44" s="819">
        <v>0</v>
      </c>
      <c r="D44" s="831">
        <v>2429.29</v>
      </c>
      <c r="E44" s="819">
        <v>1</v>
      </c>
      <c r="F44" s="832">
        <v>2429.29</v>
      </c>
    </row>
    <row r="45" spans="1:6" ht="14.45" customHeight="1" x14ac:dyDescent="0.2">
      <c r="A45" s="839" t="s">
        <v>1246</v>
      </c>
      <c r="B45" s="831"/>
      <c r="C45" s="819">
        <v>0</v>
      </c>
      <c r="D45" s="831">
        <v>460.65000000000003</v>
      </c>
      <c r="E45" s="819">
        <v>1</v>
      </c>
      <c r="F45" s="832">
        <v>460.65000000000003</v>
      </c>
    </row>
    <row r="46" spans="1:6" ht="14.45" customHeight="1" x14ac:dyDescent="0.2">
      <c r="A46" s="839" t="s">
        <v>1257</v>
      </c>
      <c r="B46" s="831"/>
      <c r="C46" s="819">
        <v>0</v>
      </c>
      <c r="D46" s="831">
        <v>369.29</v>
      </c>
      <c r="E46" s="819">
        <v>1</v>
      </c>
      <c r="F46" s="832">
        <v>369.29</v>
      </c>
    </row>
    <row r="47" spans="1:6" ht="14.45" customHeight="1" x14ac:dyDescent="0.2">
      <c r="A47" s="839" t="s">
        <v>1258</v>
      </c>
      <c r="B47" s="831"/>
      <c r="C47" s="819">
        <v>0</v>
      </c>
      <c r="D47" s="831">
        <v>457.01</v>
      </c>
      <c r="E47" s="819">
        <v>1</v>
      </c>
      <c r="F47" s="832">
        <v>457.01</v>
      </c>
    </row>
    <row r="48" spans="1:6" ht="14.45" customHeight="1" x14ac:dyDescent="0.2">
      <c r="A48" s="839" t="s">
        <v>2865</v>
      </c>
      <c r="B48" s="831"/>
      <c r="C48" s="819">
        <v>0</v>
      </c>
      <c r="D48" s="831">
        <v>343.95000000000005</v>
      </c>
      <c r="E48" s="819">
        <v>1</v>
      </c>
      <c r="F48" s="832">
        <v>343.95000000000005</v>
      </c>
    </row>
    <row r="49" spans="1:6" ht="14.45" customHeight="1" x14ac:dyDescent="0.2">
      <c r="A49" s="839" t="s">
        <v>1261</v>
      </c>
      <c r="B49" s="831"/>
      <c r="C49" s="819"/>
      <c r="D49" s="831">
        <v>0</v>
      </c>
      <c r="E49" s="819"/>
      <c r="F49" s="832">
        <v>0</v>
      </c>
    </row>
    <row r="50" spans="1:6" ht="14.45" customHeight="1" x14ac:dyDescent="0.2">
      <c r="A50" s="839" t="s">
        <v>1262</v>
      </c>
      <c r="B50" s="831"/>
      <c r="C50" s="819">
        <v>0</v>
      </c>
      <c r="D50" s="831">
        <v>219.78</v>
      </c>
      <c r="E50" s="819">
        <v>1</v>
      </c>
      <c r="F50" s="832">
        <v>219.78</v>
      </c>
    </row>
    <row r="51" spans="1:6" ht="14.45" customHeight="1" x14ac:dyDescent="0.2">
      <c r="A51" s="839" t="s">
        <v>1248</v>
      </c>
      <c r="B51" s="831"/>
      <c r="C51" s="819">
        <v>0</v>
      </c>
      <c r="D51" s="831">
        <v>449.40999999999997</v>
      </c>
      <c r="E51" s="819">
        <v>1</v>
      </c>
      <c r="F51" s="832">
        <v>449.40999999999997</v>
      </c>
    </row>
    <row r="52" spans="1:6" ht="14.45" customHeight="1" x14ac:dyDescent="0.2">
      <c r="A52" s="839" t="s">
        <v>1266</v>
      </c>
      <c r="B52" s="831"/>
      <c r="C52" s="819">
        <v>0</v>
      </c>
      <c r="D52" s="831">
        <v>7719.7</v>
      </c>
      <c r="E52" s="819">
        <v>1</v>
      </c>
      <c r="F52" s="832">
        <v>7719.7</v>
      </c>
    </row>
    <row r="53" spans="1:6" ht="14.45" customHeight="1" x14ac:dyDescent="0.2">
      <c r="A53" s="839" t="s">
        <v>1249</v>
      </c>
      <c r="B53" s="831"/>
      <c r="C53" s="819">
        <v>0</v>
      </c>
      <c r="D53" s="831">
        <v>102.85</v>
      </c>
      <c r="E53" s="819">
        <v>1</v>
      </c>
      <c r="F53" s="832">
        <v>102.85</v>
      </c>
    </row>
    <row r="54" spans="1:6" ht="14.45" customHeight="1" x14ac:dyDescent="0.2">
      <c r="A54" s="839" t="s">
        <v>1272</v>
      </c>
      <c r="B54" s="831"/>
      <c r="C54" s="819"/>
      <c r="D54" s="831">
        <v>0</v>
      </c>
      <c r="E54" s="819"/>
      <c r="F54" s="832">
        <v>0</v>
      </c>
    </row>
    <row r="55" spans="1:6" ht="14.45" customHeight="1" x14ac:dyDescent="0.2">
      <c r="A55" s="839" t="s">
        <v>2866</v>
      </c>
      <c r="B55" s="831"/>
      <c r="C55" s="819">
        <v>0</v>
      </c>
      <c r="D55" s="831">
        <v>27.37</v>
      </c>
      <c r="E55" s="819">
        <v>1</v>
      </c>
      <c r="F55" s="832">
        <v>27.37</v>
      </c>
    </row>
    <row r="56" spans="1:6" ht="14.45" customHeight="1" x14ac:dyDescent="0.2">
      <c r="A56" s="839" t="s">
        <v>1273</v>
      </c>
      <c r="B56" s="831"/>
      <c r="C56" s="819">
        <v>0</v>
      </c>
      <c r="D56" s="831">
        <v>386.96</v>
      </c>
      <c r="E56" s="819">
        <v>1</v>
      </c>
      <c r="F56" s="832">
        <v>386.96</v>
      </c>
    </row>
    <row r="57" spans="1:6" ht="14.45" customHeight="1" x14ac:dyDescent="0.2">
      <c r="A57" s="839" t="s">
        <v>2867</v>
      </c>
      <c r="B57" s="831"/>
      <c r="C57" s="819"/>
      <c r="D57" s="831">
        <v>0</v>
      </c>
      <c r="E57" s="819"/>
      <c r="F57" s="832">
        <v>0</v>
      </c>
    </row>
    <row r="58" spans="1:6" ht="14.45" customHeight="1" x14ac:dyDescent="0.2">
      <c r="A58" s="839" t="s">
        <v>1275</v>
      </c>
      <c r="B58" s="831"/>
      <c r="C58" s="819">
        <v>0</v>
      </c>
      <c r="D58" s="831">
        <v>161.06</v>
      </c>
      <c r="E58" s="819">
        <v>1</v>
      </c>
      <c r="F58" s="832">
        <v>161.06</v>
      </c>
    </row>
    <row r="59" spans="1:6" ht="14.45" customHeight="1" x14ac:dyDescent="0.2">
      <c r="A59" s="839" t="s">
        <v>1277</v>
      </c>
      <c r="B59" s="831"/>
      <c r="C59" s="819">
        <v>0</v>
      </c>
      <c r="D59" s="831">
        <v>337.35</v>
      </c>
      <c r="E59" s="819">
        <v>1</v>
      </c>
      <c r="F59" s="832">
        <v>337.35</v>
      </c>
    </row>
    <row r="60" spans="1:6" ht="14.45" customHeight="1" x14ac:dyDescent="0.2">
      <c r="A60" s="839" t="s">
        <v>2868</v>
      </c>
      <c r="B60" s="831"/>
      <c r="C60" s="819">
        <v>0</v>
      </c>
      <c r="D60" s="831">
        <v>160.1</v>
      </c>
      <c r="E60" s="819">
        <v>1</v>
      </c>
      <c r="F60" s="832">
        <v>160.1</v>
      </c>
    </row>
    <row r="61" spans="1:6" ht="14.45" customHeight="1" x14ac:dyDescent="0.2">
      <c r="A61" s="839" t="s">
        <v>2869</v>
      </c>
      <c r="B61" s="831"/>
      <c r="C61" s="819">
        <v>0</v>
      </c>
      <c r="D61" s="831">
        <v>127.5</v>
      </c>
      <c r="E61" s="819">
        <v>1</v>
      </c>
      <c r="F61" s="832">
        <v>127.5</v>
      </c>
    </row>
    <row r="62" spans="1:6" ht="14.45" customHeight="1" x14ac:dyDescent="0.2">
      <c r="A62" s="839" t="s">
        <v>2870</v>
      </c>
      <c r="B62" s="831"/>
      <c r="C62" s="819">
        <v>0</v>
      </c>
      <c r="D62" s="831">
        <v>141.25</v>
      </c>
      <c r="E62" s="819">
        <v>1</v>
      </c>
      <c r="F62" s="832">
        <v>141.25</v>
      </c>
    </row>
    <row r="63" spans="1:6" ht="14.45" customHeight="1" x14ac:dyDescent="0.2">
      <c r="A63" s="839" t="s">
        <v>2871</v>
      </c>
      <c r="B63" s="831"/>
      <c r="C63" s="819">
        <v>0</v>
      </c>
      <c r="D63" s="831">
        <v>528.96</v>
      </c>
      <c r="E63" s="819">
        <v>1</v>
      </c>
      <c r="F63" s="832">
        <v>528.96</v>
      </c>
    </row>
    <row r="64" spans="1:6" ht="14.45" customHeight="1" x14ac:dyDescent="0.2">
      <c r="A64" s="839" t="s">
        <v>2872</v>
      </c>
      <c r="B64" s="831"/>
      <c r="C64" s="819">
        <v>0</v>
      </c>
      <c r="D64" s="831">
        <v>160.02000000000001</v>
      </c>
      <c r="E64" s="819">
        <v>1</v>
      </c>
      <c r="F64" s="832">
        <v>160.02000000000001</v>
      </c>
    </row>
    <row r="65" spans="1:6" ht="14.45" customHeight="1" x14ac:dyDescent="0.2">
      <c r="A65" s="839" t="s">
        <v>1278</v>
      </c>
      <c r="B65" s="831"/>
      <c r="C65" s="819">
        <v>0</v>
      </c>
      <c r="D65" s="831">
        <v>19.59</v>
      </c>
      <c r="E65" s="819">
        <v>1</v>
      </c>
      <c r="F65" s="832">
        <v>19.59</v>
      </c>
    </row>
    <row r="66" spans="1:6" ht="14.45" customHeight="1" x14ac:dyDescent="0.2">
      <c r="A66" s="839" t="s">
        <v>1279</v>
      </c>
      <c r="B66" s="831"/>
      <c r="C66" s="819">
        <v>0</v>
      </c>
      <c r="D66" s="831">
        <v>2100.16</v>
      </c>
      <c r="E66" s="819">
        <v>1</v>
      </c>
      <c r="F66" s="832">
        <v>2100.16</v>
      </c>
    </row>
    <row r="67" spans="1:6" ht="14.45" customHeight="1" x14ac:dyDescent="0.2">
      <c r="A67" s="839" t="s">
        <v>1228</v>
      </c>
      <c r="B67" s="831"/>
      <c r="C67" s="819">
        <v>0</v>
      </c>
      <c r="D67" s="831">
        <v>2105.2200000000003</v>
      </c>
      <c r="E67" s="819">
        <v>1</v>
      </c>
      <c r="F67" s="832">
        <v>2105.2200000000003</v>
      </c>
    </row>
    <row r="68" spans="1:6" ht="14.45" customHeight="1" x14ac:dyDescent="0.2">
      <c r="A68" s="839" t="s">
        <v>1282</v>
      </c>
      <c r="B68" s="831"/>
      <c r="C68" s="819">
        <v>0</v>
      </c>
      <c r="D68" s="831">
        <v>1533.92</v>
      </c>
      <c r="E68" s="819">
        <v>1</v>
      </c>
      <c r="F68" s="832">
        <v>1533.92</v>
      </c>
    </row>
    <row r="69" spans="1:6" ht="14.45" customHeight="1" x14ac:dyDescent="0.2">
      <c r="A69" s="839" t="s">
        <v>2873</v>
      </c>
      <c r="B69" s="831"/>
      <c r="C69" s="819">
        <v>0</v>
      </c>
      <c r="D69" s="831">
        <v>1413.6600000000003</v>
      </c>
      <c r="E69" s="819">
        <v>1</v>
      </c>
      <c r="F69" s="832">
        <v>1413.6600000000003</v>
      </c>
    </row>
    <row r="70" spans="1:6" ht="14.45" customHeight="1" x14ac:dyDescent="0.2">
      <c r="A70" s="839" t="s">
        <v>2874</v>
      </c>
      <c r="B70" s="831"/>
      <c r="C70" s="819">
        <v>0</v>
      </c>
      <c r="D70" s="831">
        <v>4640.7000000000007</v>
      </c>
      <c r="E70" s="819">
        <v>1</v>
      </c>
      <c r="F70" s="832">
        <v>4640.7000000000007</v>
      </c>
    </row>
    <row r="71" spans="1:6" ht="14.45" customHeight="1" x14ac:dyDescent="0.2">
      <c r="A71" s="839" t="s">
        <v>1252</v>
      </c>
      <c r="B71" s="831"/>
      <c r="C71" s="819">
        <v>0</v>
      </c>
      <c r="D71" s="831">
        <v>219.18</v>
      </c>
      <c r="E71" s="819">
        <v>1</v>
      </c>
      <c r="F71" s="832">
        <v>219.18</v>
      </c>
    </row>
    <row r="72" spans="1:6" ht="14.45" customHeight="1" thickBot="1" x14ac:dyDescent="0.25">
      <c r="A72" s="840" t="s">
        <v>2875</v>
      </c>
      <c r="B72" s="835"/>
      <c r="C72" s="836">
        <v>0</v>
      </c>
      <c r="D72" s="835">
        <v>288.10000000000002</v>
      </c>
      <c r="E72" s="836">
        <v>1</v>
      </c>
      <c r="F72" s="837">
        <v>288.10000000000002</v>
      </c>
    </row>
    <row r="73" spans="1:6" ht="14.45" customHeight="1" thickBot="1" x14ac:dyDescent="0.25">
      <c r="A73" s="753" t="s">
        <v>3</v>
      </c>
      <c r="B73" s="754">
        <v>9393.9299999999985</v>
      </c>
      <c r="C73" s="755">
        <v>4.4239631206192093E-2</v>
      </c>
      <c r="D73" s="754">
        <v>202948.03000000014</v>
      </c>
      <c r="E73" s="755">
        <v>0.95576036879380799</v>
      </c>
      <c r="F73" s="756">
        <v>212341.96000000014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{8C21BC94-DCEB-4DB2-8719-E5601FBD2F33}</x14:id>
        </ext>
      </extLst>
    </cfRule>
  </conditionalFormatting>
  <conditionalFormatting sqref="F16:F7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{48FCBC31-66E7-448E-96AB-90368D673136}</x14:id>
        </ext>
      </extLst>
    </cfRule>
  </conditionalFormatting>
  <hyperlinks>
    <hyperlink ref="A2" location="Obsah!A1" display="Zpět na Obsah  KL 01  1.-4.měsíc" xr:uid="{7A3C1C22-22A6-4DEF-B20C-0B57746C209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21BC94-DCEB-4DB2-8719-E5601FBD2F3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48FCBC31-66E7-448E-96AB-90368D67313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F16:F72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7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5" t="s">
        <v>2897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107</v>
      </c>
      <c r="G3" s="47">
        <f>SUBTOTAL(9,G6:G1048576)</f>
        <v>9393.9300000000021</v>
      </c>
      <c r="H3" s="48">
        <f>IF(M3=0,0,G3/M3)</f>
        <v>4.4239631206192134E-2</v>
      </c>
      <c r="I3" s="47">
        <f>SUBTOTAL(9,I6:I1048576)</f>
        <v>728</v>
      </c>
      <c r="J3" s="47">
        <f>SUBTOTAL(9,J6:J1048576)</f>
        <v>202948.03</v>
      </c>
      <c r="K3" s="48">
        <f>IF(M3=0,0,J3/M3)</f>
        <v>0.95576036879380788</v>
      </c>
      <c r="L3" s="47">
        <f>SUBTOTAL(9,L6:L1048576)</f>
        <v>835</v>
      </c>
      <c r="M3" s="49">
        <f>SUBTOTAL(9,M6:M1048576)</f>
        <v>212341.96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841" t="s">
        <v>162</v>
      </c>
      <c r="C5" s="841" t="s">
        <v>89</v>
      </c>
      <c r="D5" s="841" t="s">
        <v>163</v>
      </c>
      <c r="E5" s="84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1613</v>
      </c>
      <c r="B6" s="807" t="s">
        <v>1289</v>
      </c>
      <c r="C6" s="807" t="s">
        <v>1797</v>
      </c>
      <c r="D6" s="807" t="s">
        <v>1291</v>
      </c>
      <c r="E6" s="807" t="s">
        <v>1798</v>
      </c>
      <c r="F6" s="225"/>
      <c r="G6" s="225"/>
      <c r="H6" s="812">
        <v>0</v>
      </c>
      <c r="I6" s="225">
        <v>1</v>
      </c>
      <c r="J6" s="225">
        <v>13.68</v>
      </c>
      <c r="K6" s="812">
        <v>1</v>
      </c>
      <c r="L6" s="225">
        <v>1</v>
      </c>
      <c r="M6" s="830">
        <v>13.68</v>
      </c>
    </row>
    <row r="7" spans="1:13" ht="14.45" customHeight="1" x14ac:dyDescent="0.2">
      <c r="A7" s="813" t="s">
        <v>1613</v>
      </c>
      <c r="B7" s="814" t="s">
        <v>2876</v>
      </c>
      <c r="C7" s="814" t="s">
        <v>1755</v>
      </c>
      <c r="D7" s="814" t="s">
        <v>1756</v>
      </c>
      <c r="E7" s="814" t="s">
        <v>1757</v>
      </c>
      <c r="F7" s="831"/>
      <c r="G7" s="831"/>
      <c r="H7" s="819">
        <v>0</v>
      </c>
      <c r="I7" s="831">
        <v>2</v>
      </c>
      <c r="J7" s="831">
        <v>54.74</v>
      </c>
      <c r="K7" s="819">
        <v>1</v>
      </c>
      <c r="L7" s="831">
        <v>2</v>
      </c>
      <c r="M7" s="832">
        <v>54.74</v>
      </c>
    </row>
    <row r="8" spans="1:13" ht="14.45" customHeight="1" x14ac:dyDescent="0.2">
      <c r="A8" s="813" t="s">
        <v>1613</v>
      </c>
      <c r="B8" s="814" t="s">
        <v>1320</v>
      </c>
      <c r="C8" s="814" t="s">
        <v>1329</v>
      </c>
      <c r="D8" s="814" t="s">
        <v>812</v>
      </c>
      <c r="E8" s="814" t="s">
        <v>1330</v>
      </c>
      <c r="F8" s="831"/>
      <c r="G8" s="831"/>
      <c r="H8" s="819">
        <v>0</v>
      </c>
      <c r="I8" s="831">
        <v>2</v>
      </c>
      <c r="J8" s="831">
        <v>1472.66</v>
      </c>
      <c r="K8" s="819">
        <v>1</v>
      </c>
      <c r="L8" s="831">
        <v>2</v>
      </c>
      <c r="M8" s="832">
        <v>1472.66</v>
      </c>
    </row>
    <row r="9" spans="1:13" ht="14.45" customHeight="1" x14ac:dyDescent="0.2">
      <c r="A9" s="813" t="s">
        <v>1613</v>
      </c>
      <c r="B9" s="814" t="s">
        <v>1366</v>
      </c>
      <c r="C9" s="814" t="s">
        <v>1771</v>
      </c>
      <c r="D9" s="814" t="s">
        <v>663</v>
      </c>
      <c r="E9" s="814" t="s">
        <v>1772</v>
      </c>
      <c r="F9" s="831">
        <v>1</v>
      </c>
      <c r="G9" s="831">
        <v>58.52</v>
      </c>
      <c r="H9" s="819">
        <v>1</v>
      </c>
      <c r="I9" s="831"/>
      <c r="J9" s="831"/>
      <c r="K9" s="819">
        <v>0</v>
      </c>
      <c r="L9" s="831">
        <v>1</v>
      </c>
      <c r="M9" s="832">
        <v>58.52</v>
      </c>
    </row>
    <row r="10" spans="1:13" ht="14.45" customHeight="1" x14ac:dyDescent="0.2">
      <c r="A10" s="813" t="s">
        <v>1613</v>
      </c>
      <c r="B10" s="814" t="s">
        <v>2877</v>
      </c>
      <c r="C10" s="814" t="s">
        <v>1777</v>
      </c>
      <c r="D10" s="814" t="s">
        <v>1775</v>
      </c>
      <c r="E10" s="814" t="s">
        <v>1778</v>
      </c>
      <c r="F10" s="831"/>
      <c r="G10" s="831"/>
      <c r="H10" s="819">
        <v>0</v>
      </c>
      <c r="I10" s="831">
        <v>3</v>
      </c>
      <c r="J10" s="831">
        <v>343.95000000000005</v>
      </c>
      <c r="K10" s="819">
        <v>1</v>
      </c>
      <c r="L10" s="831">
        <v>3</v>
      </c>
      <c r="M10" s="832">
        <v>343.95000000000005</v>
      </c>
    </row>
    <row r="11" spans="1:13" ht="14.45" customHeight="1" x14ac:dyDescent="0.2">
      <c r="A11" s="813" t="s">
        <v>1613</v>
      </c>
      <c r="B11" s="814" t="s">
        <v>2878</v>
      </c>
      <c r="C11" s="814" t="s">
        <v>1670</v>
      </c>
      <c r="D11" s="814" t="s">
        <v>1155</v>
      </c>
      <c r="E11" s="814" t="s">
        <v>1671</v>
      </c>
      <c r="F11" s="831"/>
      <c r="G11" s="831"/>
      <c r="H11" s="819">
        <v>0</v>
      </c>
      <c r="I11" s="831">
        <v>2</v>
      </c>
      <c r="J11" s="831">
        <v>96.02</v>
      </c>
      <c r="K11" s="819">
        <v>1</v>
      </c>
      <c r="L11" s="831">
        <v>2</v>
      </c>
      <c r="M11" s="832">
        <v>96.02</v>
      </c>
    </row>
    <row r="12" spans="1:13" ht="14.45" customHeight="1" x14ac:dyDescent="0.2">
      <c r="A12" s="813" t="s">
        <v>1613</v>
      </c>
      <c r="B12" s="814" t="s">
        <v>2878</v>
      </c>
      <c r="C12" s="814" t="s">
        <v>1669</v>
      </c>
      <c r="D12" s="814" t="s">
        <v>1155</v>
      </c>
      <c r="E12" s="814" t="s">
        <v>1475</v>
      </c>
      <c r="F12" s="831"/>
      <c r="G12" s="831"/>
      <c r="H12" s="819">
        <v>0</v>
      </c>
      <c r="I12" s="831">
        <v>2</v>
      </c>
      <c r="J12" s="831">
        <v>192.08</v>
      </c>
      <c r="K12" s="819">
        <v>1</v>
      </c>
      <c r="L12" s="831">
        <v>2</v>
      </c>
      <c r="M12" s="832">
        <v>192.08</v>
      </c>
    </row>
    <row r="13" spans="1:13" ht="14.45" customHeight="1" x14ac:dyDescent="0.2">
      <c r="A13" s="813" t="s">
        <v>1613</v>
      </c>
      <c r="B13" s="814" t="s">
        <v>2879</v>
      </c>
      <c r="C13" s="814" t="s">
        <v>1663</v>
      </c>
      <c r="D13" s="814" t="s">
        <v>1664</v>
      </c>
      <c r="E13" s="814" t="s">
        <v>1665</v>
      </c>
      <c r="F13" s="831"/>
      <c r="G13" s="831"/>
      <c r="H13" s="819">
        <v>0</v>
      </c>
      <c r="I13" s="831">
        <v>8</v>
      </c>
      <c r="J13" s="831">
        <v>703.04</v>
      </c>
      <c r="K13" s="819">
        <v>1</v>
      </c>
      <c r="L13" s="831">
        <v>8</v>
      </c>
      <c r="M13" s="832">
        <v>703.04</v>
      </c>
    </row>
    <row r="14" spans="1:13" ht="14.45" customHeight="1" x14ac:dyDescent="0.2">
      <c r="A14" s="813" t="s">
        <v>1613</v>
      </c>
      <c r="B14" s="814" t="s">
        <v>2880</v>
      </c>
      <c r="C14" s="814" t="s">
        <v>1731</v>
      </c>
      <c r="D14" s="814" t="s">
        <v>1732</v>
      </c>
      <c r="E14" s="814" t="s">
        <v>1733</v>
      </c>
      <c r="F14" s="831"/>
      <c r="G14" s="831"/>
      <c r="H14" s="819">
        <v>0</v>
      </c>
      <c r="I14" s="831">
        <v>3</v>
      </c>
      <c r="J14" s="831">
        <v>2320.3500000000004</v>
      </c>
      <c r="K14" s="819">
        <v>1</v>
      </c>
      <c r="L14" s="831">
        <v>3</v>
      </c>
      <c r="M14" s="832">
        <v>2320.3500000000004</v>
      </c>
    </row>
    <row r="15" spans="1:13" ht="14.45" customHeight="1" x14ac:dyDescent="0.2">
      <c r="A15" s="813" t="s">
        <v>1613</v>
      </c>
      <c r="B15" s="814" t="s">
        <v>2881</v>
      </c>
      <c r="C15" s="814" t="s">
        <v>1765</v>
      </c>
      <c r="D15" s="814" t="s">
        <v>1766</v>
      </c>
      <c r="E15" s="814" t="s">
        <v>1767</v>
      </c>
      <c r="F15" s="831"/>
      <c r="G15" s="831"/>
      <c r="H15" s="819">
        <v>0</v>
      </c>
      <c r="I15" s="831">
        <v>1</v>
      </c>
      <c r="J15" s="831">
        <v>70.48</v>
      </c>
      <c r="K15" s="819">
        <v>1</v>
      </c>
      <c r="L15" s="831">
        <v>1</v>
      </c>
      <c r="M15" s="832">
        <v>70.48</v>
      </c>
    </row>
    <row r="16" spans="1:13" ht="14.45" customHeight="1" x14ac:dyDescent="0.2">
      <c r="A16" s="813" t="s">
        <v>1613</v>
      </c>
      <c r="B16" s="814" t="s">
        <v>2881</v>
      </c>
      <c r="C16" s="814" t="s">
        <v>1768</v>
      </c>
      <c r="D16" s="814" t="s">
        <v>1766</v>
      </c>
      <c r="E16" s="814" t="s">
        <v>1769</v>
      </c>
      <c r="F16" s="831"/>
      <c r="G16" s="831"/>
      <c r="H16" s="819">
        <v>0</v>
      </c>
      <c r="I16" s="831">
        <v>1</v>
      </c>
      <c r="J16" s="831">
        <v>140.96</v>
      </c>
      <c r="K16" s="819">
        <v>1</v>
      </c>
      <c r="L16" s="831">
        <v>1</v>
      </c>
      <c r="M16" s="832">
        <v>140.96</v>
      </c>
    </row>
    <row r="17" spans="1:13" ht="14.45" customHeight="1" x14ac:dyDescent="0.2">
      <c r="A17" s="813" t="s">
        <v>1613</v>
      </c>
      <c r="B17" s="814" t="s">
        <v>1499</v>
      </c>
      <c r="C17" s="814" t="s">
        <v>1500</v>
      </c>
      <c r="D17" s="814" t="s">
        <v>997</v>
      </c>
      <c r="E17" s="814" t="s">
        <v>1000</v>
      </c>
      <c r="F17" s="831"/>
      <c r="G17" s="831"/>
      <c r="H17" s="819"/>
      <c r="I17" s="831">
        <v>6</v>
      </c>
      <c r="J17" s="831">
        <v>0</v>
      </c>
      <c r="K17" s="819"/>
      <c r="L17" s="831">
        <v>6</v>
      </c>
      <c r="M17" s="832">
        <v>0</v>
      </c>
    </row>
    <row r="18" spans="1:13" ht="14.45" customHeight="1" x14ac:dyDescent="0.2">
      <c r="A18" s="813" t="s">
        <v>1613</v>
      </c>
      <c r="B18" s="814" t="s">
        <v>1545</v>
      </c>
      <c r="C18" s="814" t="s">
        <v>1546</v>
      </c>
      <c r="D18" s="814" t="s">
        <v>1547</v>
      </c>
      <c r="E18" s="814" t="s">
        <v>1548</v>
      </c>
      <c r="F18" s="831"/>
      <c r="G18" s="831"/>
      <c r="H18" s="819">
        <v>0</v>
      </c>
      <c r="I18" s="831">
        <v>1</v>
      </c>
      <c r="J18" s="831">
        <v>23.4</v>
      </c>
      <c r="K18" s="819">
        <v>1</v>
      </c>
      <c r="L18" s="831">
        <v>1</v>
      </c>
      <c r="M18" s="832">
        <v>23.4</v>
      </c>
    </row>
    <row r="19" spans="1:13" ht="14.45" customHeight="1" x14ac:dyDescent="0.2">
      <c r="A19" s="813" t="s">
        <v>1613</v>
      </c>
      <c r="B19" s="814" t="s">
        <v>1545</v>
      </c>
      <c r="C19" s="814" t="s">
        <v>1551</v>
      </c>
      <c r="D19" s="814" t="s">
        <v>1547</v>
      </c>
      <c r="E19" s="814" t="s">
        <v>1552</v>
      </c>
      <c r="F19" s="831"/>
      <c r="G19" s="831"/>
      <c r="H19" s="819">
        <v>0</v>
      </c>
      <c r="I19" s="831">
        <v>1</v>
      </c>
      <c r="J19" s="831">
        <v>11.71</v>
      </c>
      <c r="K19" s="819">
        <v>1</v>
      </c>
      <c r="L19" s="831">
        <v>1</v>
      </c>
      <c r="M19" s="832">
        <v>11.71</v>
      </c>
    </row>
    <row r="20" spans="1:13" ht="14.45" customHeight="1" x14ac:dyDescent="0.2">
      <c r="A20" s="813" t="s">
        <v>1613</v>
      </c>
      <c r="B20" s="814" t="s">
        <v>1553</v>
      </c>
      <c r="C20" s="814" t="s">
        <v>1841</v>
      </c>
      <c r="D20" s="814" t="s">
        <v>1166</v>
      </c>
      <c r="E20" s="814" t="s">
        <v>1842</v>
      </c>
      <c r="F20" s="831"/>
      <c r="G20" s="831"/>
      <c r="H20" s="819"/>
      <c r="I20" s="831">
        <v>1</v>
      </c>
      <c r="J20" s="831">
        <v>0</v>
      </c>
      <c r="K20" s="819"/>
      <c r="L20" s="831">
        <v>1</v>
      </c>
      <c r="M20" s="832">
        <v>0</v>
      </c>
    </row>
    <row r="21" spans="1:13" ht="14.45" customHeight="1" x14ac:dyDescent="0.2">
      <c r="A21" s="813" t="s">
        <v>1613</v>
      </c>
      <c r="B21" s="814" t="s">
        <v>1563</v>
      </c>
      <c r="C21" s="814" t="s">
        <v>1564</v>
      </c>
      <c r="D21" s="814" t="s">
        <v>1565</v>
      </c>
      <c r="E21" s="814" t="s">
        <v>1566</v>
      </c>
      <c r="F21" s="831">
        <v>1</v>
      </c>
      <c r="G21" s="831">
        <v>431.18</v>
      </c>
      <c r="H21" s="819">
        <v>1</v>
      </c>
      <c r="I21" s="831"/>
      <c r="J21" s="831"/>
      <c r="K21" s="819">
        <v>0</v>
      </c>
      <c r="L21" s="831">
        <v>1</v>
      </c>
      <c r="M21" s="832">
        <v>431.18</v>
      </c>
    </row>
    <row r="22" spans="1:13" ht="14.45" customHeight="1" x14ac:dyDescent="0.2">
      <c r="A22" s="813" t="s">
        <v>1613</v>
      </c>
      <c r="B22" s="814" t="s">
        <v>1563</v>
      </c>
      <c r="C22" s="814" t="s">
        <v>1567</v>
      </c>
      <c r="D22" s="814" t="s">
        <v>1568</v>
      </c>
      <c r="E22" s="814" t="s">
        <v>1569</v>
      </c>
      <c r="F22" s="831"/>
      <c r="G22" s="831"/>
      <c r="H22" s="819">
        <v>0</v>
      </c>
      <c r="I22" s="831">
        <v>2</v>
      </c>
      <c r="J22" s="831">
        <v>862.36</v>
      </c>
      <c r="K22" s="819">
        <v>1</v>
      </c>
      <c r="L22" s="831">
        <v>2</v>
      </c>
      <c r="M22" s="832">
        <v>862.36</v>
      </c>
    </row>
    <row r="23" spans="1:13" ht="14.45" customHeight="1" x14ac:dyDescent="0.2">
      <c r="A23" s="813" t="s">
        <v>1613</v>
      </c>
      <c r="B23" s="814" t="s">
        <v>2882</v>
      </c>
      <c r="C23" s="814" t="s">
        <v>1838</v>
      </c>
      <c r="D23" s="814" t="s">
        <v>1839</v>
      </c>
      <c r="E23" s="814" t="s">
        <v>1385</v>
      </c>
      <c r="F23" s="831"/>
      <c r="G23" s="831"/>
      <c r="H23" s="819"/>
      <c r="I23" s="831">
        <v>2</v>
      </c>
      <c r="J23" s="831">
        <v>0</v>
      </c>
      <c r="K23" s="819"/>
      <c r="L23" s="831">
        <v>2</v>
      </c>
      <c r="M23" s="832">
        <v>0</v>
      </c>
    </row>
    <row r="24" spans="1:13" ht="14.45" customHeight="1" x14ac:dyDescent="0.2">
      <c r="A24" s="813" t="s">
        <v>1613</v>
      </c>
      <c r="B24" s="814" t="s">
        <v>1576</v>
      </c>
      <c r="C24" s="814" t="s">
        <v>1667</v>
      </c>
      <c r="D24" s="814" t="s">
        <v>666</v>
      </c>
      <c r="E24" s="814" t="s">
        <v>1579</v>
      </c>
      <c r="F24" s="831"/>
      <c r="G24" s="831"/>
      <c r="H24" s="819">
        <v>0</v>
      </c>
      <c r="I24" s="831">
        <v>1</v>
      </c>
      <c r="J24" s="831">
        <v>103.8</v>
      </c>
      <c r="K24" s="819">
        <v>1</v>
      </c>
      <c r="L24" s="831">
        <v>1</v>
      </c>
      <c r="M24" s="832">
        <v>103.8</v>
      </c>
    </row>
    <row r="25" spans="1:13" ht="14.45" customHeight="1" x14ac:dyDescent="0.2">
      <c r="A25" s="813" t="s">
        <v>1613</v>
      </c>
      <c r="B25" s="814" t="s">
        <v>1576</v>
      </c>
      <c r="C25" s="814" t="s">
        <v>1577</v>
      </c>
      <c r="D25" s="814" t="s">
        <v>1578</v>
      </c>
      <c r="E25" s="814" t="s">
        <v>1579</v>
      </c>
      <c r="F25" s="831"/>
      <c r="G25" s="831"/>
      <c r="H25" s="819">
        <v>0</v>
      </c>
      <c r="I25" s="831">
        <v>1</v>
      </c>
      <c r="J25" s="831">
        <v>103.8</v>
      </c>
      <c r="K25" s="819">
        <v>1</v>
      </c>
      <c r="L25" s="831">
        <v>1</v>
      </c>
      <c r="M25" s="832">
        <v>103.8</v>
      </c>
    </row>
    <row r="26" spans="1:13" ht="14.45" customHeight="1" x14ac:dyDescent="0.2">
      <c r="A26" s="813" t="s">
        <v>1613</v>
      </c>
      <c r="B26" s="814" t="s">
        <v>2883</v>
      </c>
      <c r="C26" s="814" t="s">
        <v>1674</v>
      </c>
      <c r="D26" s="814" t="s">
        <v>1675</v>
      </c>
      <c r="E26" s="814" t="s">
        <v>1676</v>
      </c>
      <c r="F26" s="831"/>
      <c r="G26" s="831"/>
      <c r="H26" s="819">
        <v>0</v>
      </c>
      <c r="I26" s="831">
        <v>1</v>
      </c>
      <c r="J26" s="831">
        <v>176.32</v>
      </c>
      <c r="K26" s="819">
        <v>1</v>
      </c>
      <c r="L26" s="831">
        <v>1</v>
      </c>
      <c r="M26" s="832">
        <v>176.32</v>
      </c>
    </row>
    <row r="27" spans="1:13" ht="14.45" customHeight="1" x14ac:dyDescent="0.2">
      <c r="A27" s="813" t="s">
        <v>1613</v>
      </c>
      <c r="B27" s="814" t="s">
        <v>1585</v>
      </c>
      <c r="C27" s="814" t="s">
        <v>1586</v>
      </c>
      <c r="D27" s="814" t="s">
        <v>1587</v>
      </c>
      <c r="E27" s="814" t="s">
        <v>1588</v>
      </c>
      <c r="F27" s="831"/>
      <c r="G27" s="831"/>
      <c r="H27" s="819">
        <v>0</v>
      </c>
      <c r="I27" s="831">
        <v>2</v>
      </c>
      <c r="J27" s="831">
        <v>352.64</v>
      </c>
      <c r="K27" s="819">
        <v>1</v>
      </c>
      <c r="L27" s="831">
        <v>2</v>
      </c>
      <c r="M27" s="832">
        <v>352.64</v>
      </c>
    </row>
    <row r="28" spans="1:13" ht="14.45" customHeight="1" x14ac:dyDescent="0.2">
      <c r="A28" s="813" t="s">
        <v>1613</v>
      </c>
      <c r="B28" s="814" t="s">
        <v>1585</v>
      </c>
      <c r="C28" s="814" t="s">
        <v>1681</v>
      </c>
      <c r="D28" s="814" t="s">
        <v>1587</v>
      </c>
      <c r="E28" s="814" t="s">
        <v>1682</v>
      </c>
      <c r="F28" s="831"/>
      <c r="G28" s="831"/>
      <c r="H28" s="819">
        <v>0</v>
      </c>
      <c r="I28" s="831">
        <v>1</v>
      </c>
      <c r="J28" s="831">
        <v>58.77</v>
      </c>
      <c r="K28" s="819">
        <v>1</v>
      </c>
      <c r="L28" s="831">
        <v>1</v>
      </c>
      <c r="M28" s="832">
        <v>58.77</v>
      </c>
    </row>
    <row r="29" spans="1:13" ht="14.45" customHeight="1" x14ac:dyDescent="0.2">
      <c r="A29" s="813" t="s">
        <v>1613</v>
      </c>
      <c r="B29" s="814" t="s">
        <v>1585</v>
      </c>
      <c r="C29" s="814" t="s">
        <v>1683</v>
      </c>
      <c r="D29" s="814" t="s">
        <v>1587</v>
      </c>
      <c r="E29" s="814" t="s">
        <v>1684</v>
      </c>
      <c r="F29" s="831"/>
      <c r="G29" s="831"/>
      <c r="H29" s="819">
        <v>0</v>
      </c>
      <c r="I29" s="831">
        <v>6</v>
      </c>
      <c r="J29" s="831">
        <v>141.06</v>
      </c>
      <c r="K29" s="819">
        <v>1</v>
      </c>
      <c r="L29" s="831">
        <v>6</v>
      </c>
      <c r="M29" s="832">
        <v>141.06</v>
      </c>
    </row>
    <row r="30" spans="1:13" ht="14.45" customHeight="1" x14ac:dyDescent="0.2">
      <c r="A30" s="813" t="s">
        <v>1613</v>
      </c>
      <c r="B30" s="814" t="s">
        <v>2884</v>
      </c>
      <c r="C30" s="814" t="s">
        <v>1847</v>
      </c>
      <c r="D30" s="814" t="s">
        <v>1848</v>
      </c>
      <c r="E30" s="814" t="s">
        <v>1849</v>
      </c>
      <c r="F30" s="831"/>
      <c r="G30" s="831"/>
      <c r="H30" s="819">
        <v>0</v>
      </c>
      <c r="I30" s="831">
        <v>2</v>
      </c>
      <c r="J30" s="831">
        <v>100.64</v>
      </c>
      <c r="K30" s="819">
        <v>1</v>
      </c>
      <c r="L30" s="831">
        <v>2</v>
      </c>
      <c r="M30" s="832">
        <v>100.64</v>
      </c>
    </row>
    <row r="31" spans="1:13" ht="14.45" customHeight="1" x14ac:dyDescent="0.2">
      <c r="A31" s="813" t="s">
        <v>1613</v>
      </c>
      <c r="B31" s="814" t="s">
        <v>2884</v>
      </c>
      <c r="C31" s="814" t="s">
        <v>1854</v>
      </c>
      <c r="D31" s="814" t="s">
        <v>1855</v>
      </c>
      <c r="E31" s="814"/>
      <c r="F31" s="831">
        <v>4</v>
      </c>
      <c r="G31" s="831">
        <v>201.28</v>
      </c>
      <c r="H31" s="819">
        <v>1</v>
      </c>
      <c r="I31" s="831"/>
      <c r="J31" s="831"/>
      <c r="K31" s="819">
        <v>0</v>
      </c>
      <c r="L31" s="831">
        <v>4</v>
      </c>
      <c r="M31" s="832">
        <v>201.28</v>
      </c>
    </row>
    <row r="32" spans="1:13" ht="14.45" customHeight="1" x14ac:dyDescent="0.2">
      <c r="A32" s="813" t="s">
        <v>1614</v>
      </c>
      <c r="B32" s="814" t="s">
        <v>1289</v>
      </c>
      <c r="C32" s="814" t="s">
        <v>1797</v>
      </c>
      <c r="D32" s="814" t="s">
        <v>1291</v>
      </c>
      <c r="E32" s="814" t="s">
        <v>1798</v>
      </c>
      <c r="F32" s="831"/>
      <c r="G32" s="831"/>
      <c r="H32" s="819">
        <v>0</v>
      </c>
      <c r="I32" s="831">
        <v>12</v>
      </c>
      <c r="J32" s="831">
        <v>239.81</v>
      </c>
      <c r="K32" s="819">
        <v>1</v>
      </c>
      <c r="L32" s="831">
        <v>12</v>
      </c>
      <c r="M32" s="832">
        <v>239.81</v>
      </c>
    </row>
    <row r="33" spans="1:13" ht="14.45" customHeight="1" x14ac:dyDescent="0.2">
      <c r="A33" s="813" t="s">
        <v>1614</v>
      </c>
      <c r="B33" s="814" t="s">
        <v>1316</v>
      </c>
      <c r="C33" s="814" t="s">
        <v>1317</v>
      </c>
      <c r="D33" s="814" t="s">
        <v>1318</v>
      </c>
      <c r="E33" s="814" t="s">
        <v>1319</v>
      </c>
      <c r="F33" s="831"/>
      <c r="G33" s="831"/>
      <c r="H33" s="819">
        <v>0</v>
      </c>
      <c r="I33" s="831">
        <v>1</v>
      </c>
      <c r="J33" s="831">
        <v>184.74</v>
      </c>
      <c r="K33" s="819">
        <v>1</v>
      </c>
      <c r="L33" s="831">
        <v>1</v>
      </c>
      <c r="M33" s="832">
        <v>184.74</v>
      </c>
    </row>
    <row r="34" spans="1:13" ht="14.45" customHeight="1" x14ac:dyDescent="0.2">
      <c r="A34" s="813" t="s">
        <v>1614</v>
      </c>
      <c r="B34" s="814" t="s">
        <v>1320</v>
      </c>
      <c r="C34" s="814" t="s">
        <v>1329</v>
      </c>
      <c r="D34" s="814" t="s">
        <v>812</v>
      </c>
      <c r="E34" s="814" t="s">
        <v>1330</v>
      </c>
      <c r="F34" s="831"/>
      <c r="G34" s="831"/>
      <c r="H34" s="819">
        <v>0</v>
      </c>
      <c r="I34" s="831">
        <v>37</v>
      </c>
      <c r="J34" s="831">
        <v>27244.210000000003</v>
      </c>
      <c r="K34" s="819">
        <v>1</v>
      </c>
      <c r="L34" s="831">
        <v>37</v>
      </c>
      <c r="M34" s="832">
        <v>27244.210000000003</v>
      </c>
    </row>
    <row r="35" spans="1:13" ht="14.45" customHeight="1" x14ac:dyDescent="0.2">
      <c r="A35" s="813" t="s">
        <v>1614</v>
      </c>
      <c r="B35" s="814" t="s">
        <v>1320</v>
      </c>
      <c r="C35" s="814" t="s">
        <v>2144</v>
      </c>
      <c r="D35" s="814" t="s">
        <v>812</v>
      </c>
      <c r="E35" s="814" t="s">
        <v>2145</v>
      </c>
      <c r="F35" s="831"/>
      <c r="G35" s="831"/>
      <c r="H35" s="819">
        <v>0</v>
      </c>
      <c r="I35" s="831">
        <v>1</v>
      </c>
      <c r="J35" s="831">
        <v>490.89</v>
      </c>
      <c r="K35" s="819">
        <v>1</v>
      </c>
      <c r="L35" s="831">
        <v>1</v>
      </c>
      <c r="M35" s="832">
        <v>490.89</v>
      </c>
    </row>
    <row r="36" spans="1:13" ht="14.45" customHeight="1" x14ac:dyDescent="0.2">
      <c r="A36" s="813" t="s">
        <v>1614</v>
      </c>
      <c r="B36" s="814" t="s">
        <v>1320</v>
      </c>
      <c r="C36" s="814" t="s">
        <v>1325</v>
      </c>
      <c r="D36" s="814" t="s">
        <v>814</v>
      </c>
      <c r="E36" s="814" t="s">
        <v>1326</v>
      </c>
      <c r="F36" s="831"/>
      <c r="G36" s="831"/>
      <c r="H36" s="819">
        <v>0</v>
      </c>
      <c r="I36" s="831">
        <v>1</v>
      </c>
      <c r="J36" s="831">
        <v>1847.49</v>
      </c>
      <c r="K36" s="819">
        <v>1</v>
      </c>
      <c r="L36" s="831">
        <v>1</v>
      </c>
      <c r="M36" s="832">
        <v>1847.49</v>
      </c>
    </row>
    <row r="37" spans="1:13" ht="14.45" customHeight="1" x14ac:dyDescent="0.2">
      <c r="A37" s="813" t="s">
        <v>1614</v>
      </c>
      <c r="B37" s="814" t="s">
        <v>1320</v>
      </c>
      <c r="C37" s="814" t="s">
        <v>2023</v>
      </c>
      <c r="D37" s="814" t="s">
        <v>812</v>
      </c>
      <c r="E37" s="814" t="s">
        <v>2024</v>
      </c>
      <c r="F37" s="831"/>
      <c r="G37" s="831"/>
      <c r="H37" s="819">
        <v>0</v>
      </c>
      <c r="I37" s="831">
        <v>7</v>
      </c>
      <c r="J37" s="831">
        <v>6466.18</v>
      </c>
      <c r="K37" s="819">
        <v>1</v>
      </c>
      <c r="L37" s="831">
        <v>7</v>
      </c>
      <c r="M37" s="832">
        <v>6466.18</v>
      </c>
    </row>
    <row r="38" spans="1:13" ht="14.45" customHeight="1" x14ac:dyDescent="0.2">
      <c r="A38" s="813" t="s">
        <v>1614</v>
      </c>
      <c r="B38" s="814" t="s">
        <v>1331</v>
      </c>
      <c r="C38" s="814" t="s">
        <v>1332</v>
      </c>
      <c r="D38" s="814" t="s">
        <v>1333</v>
      </c>
      <c r="E38" s="814" t="s">
        <v>1334</v>
      </c>
      <c r="F38" s="831"/>
      <c r="G38" s="831"/>
      <c r="H38" s="819">
        <v>0</v>
      </c>
      <c r="I38" s="831">
        <v>5</v>
      </c>
      <c r="J38" s="831">
        <v>934.35</v>
      </c>
      <c r="K38" s="819">
        <v>1</v>
      </c>
      <c r="L38" s="831">
        <v>5</v>
      </c>
      <c r="M38" s="832">
        <v>934.35</v>
      </c>
    </row>
    <row r="39" spans="1:13" ht="14.45" customHeight="1" x14ac:dyDescent="0.2">
      <c r="A39" s="813" t="s">
        <v>1614</v>
      </c>
      <c r="B39" s="814" t="s">
        <v>2885</v>
      </c>
      <c r="C39" s="814" t="s">
        <v>2657</v>
      </c>
      <c r="D39" s="814" t="s">
        <v>1053</v>
      </c>
      <c r="E39" s="814" t="s">
        <v>1054</v>
      </c>
      <c r="F39" s="831"/>
      <c r="G39" s="831"/>
      <c r="H39" s="819">
        <v>0</v>
      </c>
      <c r="I39" s="831">
        <v>1</v>
      </c>
      <c r="J39" s="831">
        <v>160.1</v>
      </c>
      <c r="K39" s="819">
        <v>1</v>
      </c>
      <c r="L39" s="831">
        <v>1</v>
      </c>
      <c r="M39" s="832">
        <v>160.1</v>
      </c>
    </row>
    <row r="40" spans="1:13" ht="14.45" customHeight="1" x14ac:dyDescent="0.2">
      <c r="A40" s="813" t="s">
        <v>1614</v>
      </c>
      <c r="B40" s="814" t="s">
        <v>2886</v>
      </c>
      <c r="C40" s="814" t="s">
        <v>1933</v>
      </c>
      <c r="D40" s="814" t="s">
        <v>1934</v>
      </c>
      <c r="E40" s="814" t="s">
        <v>750</v>
      </c>
      <c r="F40" s="831"/>
      <c r="G40" s="831"/>
      <c r="H40" s="819">
        <v>0</v>
      </c>
      <c r="I40" s="831">
        <v>1</v>
      </c>
      <c r="J40" s="831">
        <v>80.010000000000005</v>
      </c>
      <c r="K40" s="819">
        <v>1</v>
      </c>
      <c r="L40" s="831">
        <v>1</v>
      </c>
      <c r="M40" s="832">
        <v>80.010000000000005</v>
      </c>
    </row>
    <row r="41" spans="1:13" ht="14.45" customHeight="1" x14ac:dyDescent="0.2">
      <c r="A41" s="813" t="s">
        <v>1614</v>
      </c>
      <c r="B41" s="814" t="s">
        <v>1353</v>
      </c>
      <c r="C41" s="814" t="s">
        <v>1973</v>
      </c>
      <c r="D41" s="814" t="s">
        <v>1355</v>
      </c>
      <c r="E41" s="814" t="s">
        <v>1974</v>
      </c>
      <c r="F41" s="831"/>
      <c r="G41" s="831"/>
      <c r="H41" s="819">
        <v>0</v>
      </c>
      <c r="I41" s="831">
        <v>3</v>
      </c>
      <c r="J41" s="831">
        <v>127.53</v>
      </c>
      <c r="K41" s="819">
        <v>1</v>
      </c>
      <c r="L41" s="831">
        <v>3</v>
      </c>
      <c r="M41" s="832">
        <v>127.53</v>
      </c>
    </row>
    <row r="42" spans="1:13" ht="14.45" customHeight="1" x14ac:dyDescent="0.2">
      <c r="A42" s="813" t="s">
        <v>1614</v>
      </c>
      <c r="B42" s="814" t="s">
        <v>1366</v>
      </c>
      <c r="C42" s="814" t="s">
        <v>2389</v>
      </c>
      <c r="D42" s="814" t="s">
        <v>663</v>
      </c>
      <c r="E42" s="814" t="s">
        <v>2390</v>
      </c>
      <c r="F42" s="831"/>
      <c r="G42" s="831"/>
      <c r="H42" s="819">
        <v>0</v>
      </c>
      <c r="I42" s="831">
        <v>1</v>
      </c>
      <c r="J42" s="831">
        <v>10.65</v>
      </c>
      <c r="K42" s="819">
        <v>1</v>
      </c>
      <c r="L42" s="831">
        <v>1</v>
      </c>
      <c r="M42" s="832">
        <v>10.65</v>
      </c>
    </row>
    <row r="43" spans="1:13" ht="14.45" customHeight="1" x14ac:dyDescent="0.2">
      <c r="A43" s="813" t="s">
        <v>1614</v>
      </c>
      <c r="B43" s="814" t="s">
        <v>1380</v>
      </c>
      <c r="C43" s="814" t="s">
        <v>2115</v>
      </c>
      <c r="D43" s="814" t="s">
        <v>1382</v>
      </c>
      <c r="E43" s="814" t="s">
        <v>1402</v>
      </c>
      <c r="F43" s="831"/>
      <c r="G43" s="831"/>
      <c r="H43" s="819">
        <v>0</v>
      </c>
      <c r="I43" s="831">
        <v>1</v>
      </c>
      <c r="J43" s="831">
        <v>31.09</v>
      </c>
      <c r="K43" s="819">
        <v>1</v>
      </c>
      <c r="L43" s="831">
        <v>1</v>
      </c>
      <c r="M43" s="832">
        <v>31.09</v>
      </c>
    </row>
    <row r="44" spans="1:13" ht="14.45" customHeight="1" x14ac:dyDescent="0.2">
      <c r="A44" s="813" t="s">
        <v>1614</v>
      </c>
      <c r="B44" s="814" t="s">
        <v>1380</v>
      </c>
      <c r="C44" s="814" t="s">
        <v>2116</v>
      </c>
      <c r="D44" s="814" t="s">
        <v>1382</v>
      </c>
      <c r="E44" s="814" t="s">
        <v>1584</v>
      </c>
      <c r="F44" s="831"/>
      <c r="G44" s="831"/>
      <c r="H44" s="819">
        <v>0</v>
      </c>
      <c r="I44" s="831">
        <v>2</v>
      </c>
      <c r="J44" s="831">
        <v>124.36</v>
      </c>
      <c r="K44" s="819">
        <v>1</v>
      </c>
      <c r="L44" s="831">
        <v>2</v>
      </c>
      <c r="M44" s="832">
        <v>124.36</v>
      </c>
    </row>
    <row r="45" spans="1:13" ht="14.45" customHeight="1" x14ac:dyDescent="0.2">
      <c r="A45" s="813" t="s">
        <v>1614</v>
      </c>
      <c r="B45" s="814" t="s">
        <v>1390</v>
      </c>
      <c r="C45" s="814" t="s">
        <v>2035</v>
      </c>
      <c r="D45" s="814" t="s">
        <v>1031</v>
      </c>
      <c r="E45" s="814" t="s">
        <v>676</v>
      </c>
      <c r="F45" s="831"/>
      <c r="G45" s="831"/>
      <c r="H45" s="819">
        <v>0</v>
      </c>
      <c r="I45" s="831">
        <v>2</v>
      </c>
      <c r="J45" s="831">
        <v>68.94</v>
      </c>
      <c r="K45" s="819">
        <v>1</v>
      </c>
      <c r="L45" s="831">
        <v>2</v>
      </c>
      <c r="M45" s="832">
        <v>68.94</v>
      </c>
    </row>
    <row r="46" spans="1:13" ht="14.45" customHeight="1" x14ac:dyDescent="0.2">
      <c r="A46" s="813" t="s">
        <v>1614</v>
      </c>
      <c r="B46" s="814" t="s">
        <v>1390</v>
      </c>
      <c r="C46" s="814" t="s">
        <v>2146</v>
      </c>
      <c r="D46" s="814" t="s">
        <v>1035</v>
      </c>
      <c r="E46" s="814" t="s">
        <v>2130</v>
      </c>
      <c r="F46" s="831"/>
      <c r="G46" s="831"/>
      <c r="H46" s="819">
        <v>0</v>
      </c>
      <c r="I46" s="831">
        <v>2</v>
      </c>
      <c r="J46" s="831">
        <v>137.86000000000001</v>
      </c>
      <c r="K46" s="819">
        <v>1</v>
      </c>
      <c r="L46" s="831">
        <v>2</v>
      </c>
      <c r="M46" s="832">
        <v>137.86000000000001</v>
      </c>
    </row>
    <row r="47" spans="1:13" ht="14.45" customHeight="1" x14ac:dyDescent="0.2">
      <c r="A47" s="813" t="s">
        <v>1614</v>
      </c>
      <c r="B47" s="814" t="s">
        <v>1395</v>
      </c>
      <c r="C47" s="814" t="s">
        <v>1399</v>
      </c>
      <c r="D47" s="814" t="s">
        <v>1397</v>
      </c>
      <c r="E47" s="814" t="s">
        <v>1400</v>
      </c>
      <c r="F47" s="831"/>
      <c r="G47" s="831"/>
      <c r="H47" s="819">
        <v>0</v>
      </c>
      <c r="I47" s="831">
        <v>1</v>
      </c>
      <c r="J47" s="831">
        <v>11.48</v>
      </c>
      <c r="K47" s="819">
        <v>1</v>
      </c>
      <c r="L47" s="831">
        <v>1</v>
      </c>
      <c r="M47" s="832">
        <v>11.48</v>
      </c>
    </row>
    <row r="48" spans="1:13" ht="14.45" customHeight="1" x14ac:dyDescent="0.2">
      <c r="A48" s="813" t="s">
        <v>1614</v>
      </c>
      <c r="B48" s="814" t="s">
        <v>1405</v>
      </c>
      <c r="C48" s="814" t="s">
        <v>1406</v>
      </c>
      <c r="D48" s="814" t="s">
        <v>1407</v>
      </c>
      <c r="E48" s="814" t="s">
        <v>1408</v>
      </c>
      <c r="F48" s="831"/>
      <c r="G48" s="831"/>
      <c r="H48" s="819">
        <v>0</v>
      </c>
      <c r="I48" s="831">
        <v>1</v>
      </c>
      <c r="J48" s="831">
        <v>181.94</v>
      </c>
      <c r="K48" s="819">
        <v>1</v>
      </c>
      <c r="L48" s="831">
        <v>1</v>
      </c>
      <c r="M48" s="832">
        <v>181.94</v>
      </c>
    </row>
    <row r="49" spans="1:13" ht="14.45" customHeight="1" x14ac:dyDescent="0.2">
      <c r="A49" s="813" t="s">
        <v>1614</v>
      </c>
      <c r="B49" s="814" t="s">
        <v>1430</v>
      </c>
      <c r="C49" s="814" t="s">
        <v>1938</v>
      </c>
      <c r="D49" s="814" t="s">
        <v>1435</v>
      </c>
      <c r="E49" s="814" t="s">
        <v>1939</v>
      </c>
      <c r="F49" s="831"/>
      <c r="G49" s="831"/>
      <c r="H49" s="819">
        <v>0</v>
      </c>
      <c r="I49" s="831">
        <v>4</v>
      </c>
      <c r="J49" s="831">
        <v>220.56</v>
      </c>
      <c r="K49" s="819">
        <v>1</v>
      </c>
      <c r="L49" s="831">
        <v>4</v>
      </c>
      <c r="M49" s="832">
        <v>220.56</v>
      </c>
    </row>
    <row r="50" spans="1:13" ht="14.45" customHeight="1" x14ac:dyDescent="0.2">
      <c r="A50" s="813" t="s">
        <v>1614</v>
      </c>
      <c r="B50" s="814" t="s">
        <v>1443</v>
      </c>
      <c r="C50" s="814" t="s">
        <v>1449</v>
      </c>
      <c r="D50" s="814" t="s">
        <v>1445</v>
      </c>
      <c r="E50" s="814" t="s">
        <v>1450</v>
      </c>
      <c r="F50" s="831"/>
      <c r="G50" s="831"/>
      <c r="H50" s="819">
        <v>0</v>
      </c>
      <c r="I50" s="831">
        <v>1</v>
      </c>
      <c r="J50" s="831">
        <v>49.08</v>
      </c>
      <c r="K50" s="819">
        <v>1</v>
      </c>
      <c r="L50" s="831">
        <v>1</v>
      </c>
      <c r="M50" s="832">
        <v>49.08</v>
      </c>
    </row>
    <row r="51" spans="1:13" ht="14.45" customHeight="1" x14ac:dyDescent="0.2">
      <c r="A51" s="813" t="s">
        <v>1614</v>
      </c>
      <c r="B51" s="814" t="s">
        <v>1456</v>
      </c>
      <c r="C51" s="814" t="s">
        <v>2067</v>
      </c>
      <c r="D51" s="814" t="s">
        <v>1182</v>
      </c>
      <c r="E51" s="814" t="s">
        <v>2068</v>
      </c>
      <c r="F51" s="831"/>
      <c r="G51" s="831"/>
      <c r="H51" s="819">
        <v>0</v>
      </c>
      <c r="I51" s="831">
        <v>1</v>
      </c>
      <c r="J51" s="831">
        <v>154.36000000000001</v>
      </c>
      <c r="K51" s="819">
        <v>1</v>
      </c>
      <c r="L51" s="831">
        <v>1</v>
      </c>
      <c r="M51" s="832">
        <v>154.36000000000001</v>
      </c>
    </row>
    <row r="52" spans="1:13" ht="14.45" customHeight="1" x14ac:dyDescent="0.2">
      <c r="A52" s="813" t="s">
        <v>1614</v>
      </c>
      <c r="B52" s="814" t="s">
        <v>1499</v>
      </c>
      <c r="C52" s="814" t="s">
        <v>1500</v>
      </c>
      <c r="D52" s="814" t="s">
        <v>997</v>
      </c>
      <c r="E52" s="814" t="s">
        <v>1000</v>
      </c>
      <c r="F52" s="831"/>
      <c r="G52" s="831"/>
      <c r="H52" s="819"/>
      <c r="I52" s="831">
        <v>10</v>
      </c>
      <c r="J52" s="831">
        <v>0</v>
      </c>
      <c r="K52" s="819"/>
      <c r="L52" s="831">
        <v>10</v>
      </c>
      <c r="M52" s="832">
        <v>0</v>
      </c>
    </row>
    <row r="53" spans="1:13" ht="14.45" customHeight="1" x14ac:dyDescent="0.2">
      <c r="A53" s="813" t="s">
        <v>1614</v>
      </c>
      <c r="B53" s="814" t="s">
        <v>1515</v>
      </c>
      <c r="C53" s="814" t="s">
        <v>1519</v>
      </c>
      <c r="D53" s="814" t="s">
        <v>1517</v>
      </c>
      <c r="E53" s="814" t="s">
        <v>1520</v>
      </c>
      <c r="F53" s="831"/>
      <c r="G53" s="831"/>
      <c r="H53" s="819">
        <v>0</v>
      </c>
      <c r="I53" s="831">
        <v>4</v>
      </c>
      <c r="J53" s="831">
        <v>678.92</v>
      </c>
      <c r="K53" s="819">
        <v>1</v>
      </c>
      <c r="L53" s="831">
        <v>4</v>
      </c>
      <c r="M53" s="832">
        <v>678.92</v>
      </c>
    </row>
    <row r="54" spans="1:13" ht="14.45" customHeight="1" x14ac:dyDescent="0.2">
      <c r="A54" s="813" t="s">
        <v>1614</v>
      </c>
      <c r="B54" s="814" t="s">
        <v>1515</v>
      </c>
      <c r="C54" s="814" t="s">
        <v>1521</v>
      </c>
      <c r="D54" s="814" t="s">
        <v>1517</v>
      </c>
      <c r="E54" s="814" t="s">
        <v>1522</v>
      </c>
      <c r="F54" s="831"/>
      <c r="G54" s="831"/>
      <c r="H54" s="819">
        <v>0</v>
      </c>
      <c r="I54" s="831">
        <v>4</v>
      </c>
      <c r="J54" s="831">
        <v>1357.88</v>
      </c>
      <c r="K54" s="819">
        <v>1</v>
      </c>
      <c r="L54" s="831">
        <v>4</v>
      </c>
      <c r="M54" s="832">
        <v>1357.88</v>
      </c>
    </row>
    <row r="55" spans="1:13" ht="14.45" customHeight="1" x14ac:dyDescent="0.2">
      <c r="A55" s="813" t="s">
        <v>1614</v>
      </c>
      <c r="B55" s="814" t="s">
        <v>1545</v>
      </c>
      <c r="C55" s="814" t="s">
        <v>1551</v>
      </c>
      <c r="D55" s="814" t="s">
        <v>1547</v>
      </c>
      <c r="E55" s="814" t="s">
        <v>1552</v>
      </c>
      <c r="F55" s="831"/>
      <c r="G55" s="831"/>
      <c r="H55" s="819">
        <v>0</v>
      </c>
      <c r="I55" s="831">
        <v>1</v>
      </c>
      <c r="J55" s="831">
        <v>11.71</v>
      </c>
      <c r="K55" s="819">
        <v>1</v>
      </c>
      <c r="L55" s="831">
        <v>1</v>
      </c>
      <c r="M55" s="832">
        <v>11.71</v>
      </c>
    </row>
    <row r="56" spans="1:13" ht="14.45" customHeight="1" x14ac:dyDescent="0.2">
      <c r="A56" s="813" t="s">
        <v>1614</v>
      </c>
      <c r="B56" s="814" t="s">
        <v>1553</v>
      </c>
      <c r="C56" s="814" t="s">
        <v>1554</v>
      </c>
      <c r="D56" s="814" t="s">
        <v>1166</v>
      </c>
      <c r="E56" s="814" t="s">
        <v>1555</v>
      </c>
      <c r="F56" s="831"/>
      <c r="G56" s="831"/>
      <c r="H56" s="819"/>
      <c r="I56" s="831">
        <v>1</v>
      </c>
      <c r="J56" s="831">
        <v>0</v>
      </c>
      <c r="K56" s="819"/>
      <c r="L56" s="831">
        <v>1</v>
      </c>
      <c r="M56" s="832">
        <v>0</v>
      </c>
    </row>
    <row r="57" spans="1:13" ht="14.45" customHeight="1" x14ac:dyDescent="0.2">
      <c r="A57" s="813" t="s">
        <v>1614</v>
      </c>
      <c r="B57" s="814" t="s">
        <v>2887</v>
      </c>
      <c r="C57" s="814" t="s">
        <v>1949</v>
      </c>
      <c r="D57" s="814" t="s">
        <v>703</v>
      </c>
      <c r="E57" s="814" t="s">
        <v>1679</v>
      </c>
      <c r="F57" s="831"/>
      <c r="G57" s="831"/>
      <c r="H57" s="819">
        <v>0</v>
      </c>
      <c r="I57" s="831">
        <v>2</v>
      </c>
      <c r="J57" s="831">
        <v>264</v>
      </c>
      <c r="K57" s="819">
        <v>1</v>
      </c>
      <c r="L57" s="831">
        <v>2</v>
      </c>
      <c r="M57" s="832">
        <v>264</v>
      </c>
    </row>
    <row r="58" spans="1:13" ht="14.45" customHeight="1" x14ac:dyDescent="0.2">
      <c r="A58" s="813" t="s">
        <v>1614</v>
      </c>
      <c r="B58" s="814" t="s">
        <v>2887</v>
      </c>
      <c r="C58" s="814" t="s">
        <v>2630</v>
      </c>
      <c r="D58" s="814" t="s">
        <v>2631</v>
      </c>
      <c r="E58" s="814" t="s">
        <v>1679</v>
      </c>
      <c r="F58" s="831"/>
      <c r="G58" s="831"/>
      <c r="H58" s="819">
        <v>0</v>
      </c>
      <c r="I58" s="831">
        <v>1</v>
      </c>
      <c r="J58" s="831">
        <v>132</v>
      </c>
      <c r="K58" s="819">
        <v>1</v>
      </c>
      <c r="L58" s="831">
        <v>1</v>
      </c>
      <c r="M58" s="832">
        <v>132</v>
      </c>
    </row>
    <row r="59" spans="1:13" ht="14.45" customHeight="1" x14ac:dyDescent="0.2">
      <c r="A59" s="813" t="s">
        <v>1614</v>
      </c>
      <c r="B59" s="814" t="s">
        <v>1563</v>
      </c>
      <c r="C59" s="814" t="s">
        <v>2335</v>
      </c>
      <c r="D59" s="814" t="s">
        <v>1565</v>
      </c>
      <c r="E59" s="814" t="s">
        <v>2336</v>
      </c>
      <c r="F59" s="831">
        <v>4</v>
      </c>
      <c r="G59" s="831">
        <v>492.8</v>
      </c>
      <c r="H59" s="819">
        <v>1</v>
      </c>
      <c r="I59" s="831"/>
      <c r="J59" s="831"/>
      <c r="K59" s="819">
        <v>0</v>
      </c>
      <c r="L59" s="831">
        <v>4</v>
      </c>
      <c r="M59" s="832">
        <v>492.8</v>
      </c>
    </row>
    <row r="60" spans="1:13" ht="14.45" customHeight="1" x14ac:dyDescent="0.2">
      <c r="A60" s="813" t="s">
        <v>1614</v>
      </c>
      <c r="B60" s="814" t="s">
        <v>1563</v>
      </c>
      <c r="C60" s="814" t="s">
        <v>2637</v>
      </c>
      <c r="D60" s="814" t="s">
        <v>1568</v>
      </c>
      <c r="E60" s="814" t="s">
        <v>2638</v>
      </c>
      <c r="F60" s="831"/>
      <c r="G60" s="831"/>
      <c r="H60" s="819">
        <v>0</v>
      </c>
      <c r="I60" s="831">
        <v>5</v>
      </c>
      <c r="J60" s="831">
        <v>614.79999999999995</v>
      </c>
      <c r="K60" s="819">
        <v>1</v>
      </c>
      <c r="L60" s="831">
        <v>5</v>
      </c>
      <c r="M60" s="832">
        <v>614.79999999999995</v>
      </c>
    </row>
    <row r="61" spans="1:13" ht="14.45" customHeight="1" x14ac:dyDescent="0.2">
      <c r="A61" s="813" t="s">
        <v>1614</v>
      </c>
      <c r="B61" s="814" t="s">
        <v>2884</v>
      </c>
      <c r="C61" s="814" t="s">
        <v>1854</v>
      </c>
      <c r="D61" s="814" t="s">
        <v>1855</v>
      </c>
      <c r="E61" s="814"/>
      <c r="F61" s="831">
        <v>15</v>
      </c>
      <c r="G61" s="831">
        <v>754.80000000000007</v>
      </c>
      <c r="H61" s="819">
        <v>1</v>
      </c>
      <c r="I61" s="831"/>
      <c r="J61" s="831"/>
      <c r="K61" s="819">
        <v>0</v>
      </c>
      <c r="L61" s="831">
        <v>15</v>
      </c>
      <c r="M61" s="832">
        <v>754.80000000000007</v>
      </c>
    </row>
    <row r="62" spans="1:13" ht="14.45" customHeight="1" x14ac:dyDescent="0.2">
      <c r="A62" s="813" t="s">
        <v>1615</v>
      </c>
      <c r="B62" s="814" t="s">
        <v>1289</v>
      </c>
      <c r="C62" s="814" t="s">
        <v>1797</v>
      </c>
      <c r="D62" s="814" t="s">
        <v>1291</v>
      </c>
      <c r="E62" s="814" t="s">
        <v>1798</v>
      </c>
      <c r="F62" s="831"/>
      <c r="G62" s="831"/>
      <c r="H62" s="819">
        <v>0</v>
      </c>
      <c r="I62" s="831">
        <v>10</v>
      </c>
      <c r="J62" s="831">
        <v>182.19000000000003</v>
      </c>
      <c r="K62" s="819">
        <v>1</v>
      </c>
      <c r="L62" s="831">
        <v>10</v>
      </c>
      <c r="M62" s="832">
        <v>182.19000000000003</v>
      </c>
    </row>
    <row r="63" spans="1:13" ht="14.45" customHeight="1" x14ac:dyDescent="0.2">
      <c r="A63" s="813" t="s">
        <v>1615</v>
      </c>
      <c r="B63" s="814" t="s">
        <v>2888</v>
      </c>
      <c r="C63" s="814" t="s">
        <v>2714</v>
      </c>
      <c r="D63" s="814" t="s">
        <v>2715</v>
      </c>
      <c r="E63" s="814" t="s">
        <v>2716</v>
      </c>
      <c r="F63" s="831"/>
      <c r="G63" s="831"/>
      <c r="H63" s="819">
        <v>0</v>
      </c>
      <c r="I63" s="831">
        <v>1</v>
      </c>
      <c r="J63" s="831">
        <v>27.37</v>
      </c>
      <c r="K63" s="819">
        <v>1</v>
      </c>
      <c r="L63" s="831">
        <v>1</v>
      </c>
      <c r="M63" s="832">
        <v>27.37</v>
      </c>
    </row>
    <row r="64" spans="1:13" ht="14.45" customHeight="1" x14ac:dyDescent="0.2">
      <c r="A64" s="813" t="s">
        <v>1615</v>
      </c>
      <c r="B64" s="814" t="s">
        <v>1316</v>
      </c>
      <c r="C64" s="814" t="s">
        <v>2754</v>
      </c>
      <c r="D64" s="814" t="s">
        <v>2755</v>
      </c>
      <c r="E64" s="814" t="s">
        <v>2756</v>
      </c>
      <c r="F64" s="831"/>
      <c r="G64" s="831"/>
      <c r="H64" s="819">
        <v>0</v>
      </c>
      <c r="I64" s="831">
        <v>1</v>
      </c>
      <c r="J64" s="831">
        <v>120.61</v>
      </c>
      <c r="K64" s="819">
        <v>1</v>
      </c>
      <c r="L64" s="831">
        <v>1</v>
      </c>
      <c r="M64" s="832">
        <v>120.61</v>
      </c>
    </row>
    <row r="65" spans="1:13" ht="14.45" customHeight="1" x14ac:dyDescent="0.2">
      <c r="A65" s="813" t="s">
        <v>1615</v>
      </c>
      <c r="B65" s="814" t="s">
        <v>1320</v>
      </c>
      <c r="C65" s="814" t="s">
        <v>1329</v>
      </c>
      <c r="D65" s="814" t="s">
        <v>812</v>
      </c>
      <c r="E65" s="814" t="s">
        <v>1330</v>
      </c>
      <c r="F65" s="831"/>
      <c r="G65" s="831"/>
      <c r="H65" s="819">
        <v>0</v>
      </c>
      <c r="I65" s="831">
        <v>18</v>
      </c>
      <c r="J65" s="831">
        <v>13253.94</v>
      </c>
      <c r="K65" s="819">
        <v>1</v>
      </c>
      <c r="L65" s="831">
        <v>18</v>
      </c>
      <c r="M65" s="832">
        <v>13253.94</v>
      </c>
    </row>
    <row r="66" spans="1:13" ht="14.45" customHeight="1" x14ac:dyDescent="0.2">
      <c r="A66" s="813" t="s">
        <v>1615</v>
      </c>
      <c r="B66" s="814" t="s">
        <v>1320</v>
      </c>
      <c r="C66" s="814" t="s">
        <v>2144</v>
      </c>
      <c r="D66" s="814" t="s">
        <v>812</v>
      </c>
      <c r="E66" s="814" t="s">
        <v>2145</v>
      </c>
      <c r="F66" s="831"/>
      <c r="G66" s="831"/>
      <c r="H66" s="819">
        <v>0</v>
      </c>
      <c r="I66" s="831">
        <v>4</v>
      </c>
      <c r="J66" s="831">
        <v>1963.56</v>
      </c>
      <c r="K66" s="819">
        <v>1</v>
      </c>
      <c r="L66" s="831">
        <v>4</v>
      </c>
      <c r="M66" s="832">
        <v>1963.56</v>
      </c>
    </row>
    <row r="67" spans="1:13" ht="14.45" customHeight="1" x14ac:dyDescent="0.2">
      <c r="A67" s="813" t="s">
        <v>1615</v>
      </c>
      <c r="B67" s="814" t="s">
        <v>1331</v>
      </c>
      <c r="C67" s="814" t="s">
        <v>1996</v>
      </c>
      <c r="D67" s="814" t="s">
        <v>1333</v>
      </c>
      <c r="E67" s="814" t="s">
        <v>1997</v>
      </c>
      <c r="F67" s="831"/>
      <c r="G67" s="831"/>
      <c r="H67" s="819">
        <v>0</v>
      </c>
      <c r="I67" s="831">
        <v>1</v>
      </c>
      <c r="J67" s="831">
        <v>93.43</v>
      </c>
      <c r="K67" s="819">
        <v>1</v>
      </c>
      <c r="L67" s="831">
        <v>1</v>
      </c>
      <c r="M67" s="832">
        <v>93.43</v>
      </c>
    </row>
    <row r="68" spans="1:13" ht="14.45" customHeight="1" x14ac:dyDescent="0.2">
      <c r="A68" s="813" t="s">
        <v>1615</v>
      </c>
      <c r="B68" s="814" t="s">
        <v>2889</v>
      </c>
      <c r="C68" s="814" t="s">
        <v>2702</v>
      </c>
      <c r="D68" s="814" t="s">
        <v>2703</v>
      </c>
      <c r="E68" s="814" t="s">
        <v>2704</v>
      </c>
      <c r="F68" s="831"/>
      <c r="G68" s="831"/>
      <c r="H68" s="819">
        <v>0</v>
      </c>
      <c r="I68" s="831">
        <v>1</v>
      </c>
      <c r="J68" s="831">
        <v>300.31</v>
      </c>
      <c r="K68" s="819">
        <v>1</v>
      </c>
      <c r="L68" s="831">
        <v>1</v>
      </c>
      <c r="M68" s="832">
        <v>300.31</v>
      </c>
    </row>
    <row r="69" spans="1:13" ht="14.45" customHeight="1" x14ac:dyDescent="0.2">
      <c r="A69" s="813" t="s">
        <v>1615</v>
      </c>
      <c r="B69" s="814" t="s">
        <v>1353</v>
      </c>
      <c r="C69" s="814" t="s">
        <v>1973</v>
      </c>
      <c r="D69" s="814" t="s">
        <v>1355</v>
      </c>
      <c r="E69" s="814" t="s">
        <v>1974</v>
      </c>
      <c r="F69" s="831"/>
      <c r="G69" s="831"/>
      <c r="H69" s="819">
        <v>0</v>
      </c>
      <c r="I69" s="831">
        <v>3</v>
      </c>
      <c r="J69" s="831">
        <v>127.53</v>
      </c>
      <c r="K69" s="819">
        <v>1</v>
      </c>
      <c r="L69" s="831">
        <v>3</v>
      </c>
      <c r="M69" s="832">
        <v>127.53</v>
      </c>
    </row>
    <row r="70" spans="1:13" ht="14.45" customHeight="1" x14ac:dyDescent="0.2">
      <c r="A70" s="813" t="s">
        <v>1615</v>
      </c>
      <c r="B70" s="814" t="s">
        <v>1366</v>
      </c>
      <c r="C70" s="814" t="s">
        <v>1771</v>
      </c>
      <c r="D70" s="814" t="s">
        <v>663</v>
      </c>
      <c r="E70" s="814" t="s">
        <v>1772</v>
      </c>
      <c r="F70" s="831">
        <v>1</v>
      </c>
      <c r="G70" s="831">
        <v>58.52</v>
      </c>
      <c r="H70" s="819">
        <v>1</v>
      </c>
      <c r="I70" s="831"/>
      <c r="J70" s="831"/>
      <c r="K70" s="819">
        <v>0</v>
      </c>
      <c r="L70" s="831">
        <v>1</v>
      </c>
      <c r="M70" s="832">
        <v>58.52</v>
      </c>
    </row>
    <row r="71" spans="1:13" ht="14.45" customHeight="1" x14ac:dyDescent="0.2">
      <c r="A71" s="813" t="s">
        <v>1615</v>
      </c>
      <c r="B71" s="814" t="s">
        <v>1366</v>
      </c>
      <c r="C71" s="814" t="s">
        <v>2726</v>
      </c>
      <c r="D71" s="814" t="s">
        <v>663</v>
      </c>
      <c r="E71" s="814" t="s">
        <v>1772</v>
      </c>
      <c r="F71" s="831"/>
      <c r="G71" s="831"/>
      <c r="H71" s="819">
        <v>0</v>
      </c>
      <c r="I71" s="831">
        <v>1</v>
      </c>
      <c r="J71" s="831">
        <v>58.52</v>
      </c>
      <c r="K71" s="819">
        <v>1</v>
      </c>
      <c r="L71" s="831">
        <v>1</v>
      </c>
      <c r="M71" s="832">
        <v>58.52</v>
      </c>
    </row>
    <row r="72" spans="1:13" ht="14.45" customHeight="1" x14ac:dyDescent="0.2">
      <c r="A72" s="813" t="s">
        <v>1615</v>
      </c>
      <c r="B72" s="814" t="s">
        <v>1380</v>
      </c>
      <c r="C72" s="814" t="s">
        <v>2115</v>
      </c>
      <c r="D72" s="814" t="s">
        <v>1382</v>
      </c>
      <c r="E72" s="814" t="s">
        <v>1402</v>
      </c>
      <c r="F72" s="831"/>
      <c r="G72" s="831"/>
      <c r="H72" s="819">
        <v>0</v>
      </c>
      <c r="I72" s="831">
        <v>1</v>
      </c>
      <c r="J72" s="831">
        <v>31.09</v>
      </c>
      <c r="K72" s="819">
        <v>1</v>
      </c>
      <c r="L72" s="831">
        <v>1</v>
      </c>
      <c r="M72" s="832">
        <v>31.09</v>
      </c>
    </row>
    <row r="73" spans="1:13" ht="14.45" customHeight="1" x14ac:dyDescent="0.2">
      <c r="A73" s="813" t="s">
        <v>1615</v>
      </c>
      <c r="B73" s="814" t="s">
        <v>2890</v>
      </c>
      <c r="C73" s="814" t="s">
        <v>2751</v>
      </c>
      <c r="D73" s="814" t="s">
        <v>2752</v>
      </c>
      <c r="E73" s="814" t="s">
        <v>2753</v>
      </c>
      <c r="F73" s="831"/>
      <c r="G73" s="831"/>
      <c r="H73" s="819">
        <v>0</v>
      </c>
      <c r="I73" s="831">
        <v>1</v>
      </c>
      <c r="J73" s="831">
        <v>218.73</v>
      </c>
      <c r="K73" s="819">
        <v>1</v>
      </c>
      <c r="L73" s="831">
        <v>1</v>
      </c>
      <c r="M73" s="832">
        <v>218.73</v>
      </c>
    </row>
    <row r="74" spans="1:13" ht="14.45" customHeight="1" x14ac:dyDescent="0.2">
      <c r="A74" s="813" t="s">
        <v>1615</v>
      </c>
      <c r="B74" s="814" t="s">
        <v>1390</v>
      </c>
      <c r="C74" s="814" t="s">
        <v>2035</v>
      </c>
      <c r="D74" s="814" t="s">
        <v>1031</v>
      </c>
      <c r="E74" s="814" t="s">
        <v>676</v>
      </c>
      <c r="F74" s="831"/>
      <c r="G74" s="831"/>
      <c r="H74" s="819">
        <v>0</v>
      </c>
      <c r="I74" s="831">
        <v>2</v>
      </c>
      <c r="J74" s="831">
        <v>68.94</v>
      </c>
      <c r="K74" s="819">
        <v>1</v>
      </c>
      <c r="L74" s="831">
        <v>2</v>
      </c>
      <c r="M74" s="832">
        <v>68.94</v>
      </c>
    </row>
    <row r="75" spans="1:13" ht="14.45" customHeight="1" x14ac:dyDescent="0.2">
      <c r="A75" s="813" t="s">
        <v>1615</v>
      </c>
      <c r="B75" s="814" t="s">
        <v>1395</v>
      </c>
      <c r="C75" s="814" t="s">
        <v>1396</v>
      </c>
      <c r="D75" s="814" t="s">
        <v>1397</v>
      </c>
      <c r="E75" s="814" t="s">
        <v>1398</v>
      </c>
      <c r="F75" s="831"/>
      <c r="G75" s="831"/>
      <c r="H75" s="819">
        <v>0</v>
      </c>
      <c r="I75" s="831">
        <v>1</v>
      </c>
      <c r="J75" s="831">
        <v>7.47</v>
      </c>
      <c r="K75" s="819">
        <v>1</v>
      </c>
      <c r="L75" s="831">
        <v>1</v>
      </c>
      <c r="M75" s="832">
        <v>7.47</v>
      </c>
    </row>
    <row r="76" spans="1:13" ht="14.45" customHeight="1" x14ac:dyDescent="0.2">
      <c r="A76" s="813" t="s">
        <v>1615</v>
      </c>
      <c r="B76" s="814" t="s">
        <v>1405</v>
      </c>
      <c r="C76" s="814" t="s">
        <v>1406</v>
      </c>
      <c r="D76" s="814" t="s">
        <v>1407</v>
      </c>
      <c r="E76" s="814" t="s">
        <v>1408</v>
      </c>
      <c r="F76" s="831"/>
      <c r="G76" s="831"/>
      <c r="H76" s="819">
        <v>0</v>
      </c>
      <c r="I76" s="831">
        <v>1</v>
      </c>
      <c r="J76" s="831">
        <v>181.94</v>
      </c>
      <c r="K76" s="819">
        <v>1</v>
      </c>
      <c r="L76" s="831">
        <v>1</v>
      </c>
      <c r="M76" s="832">
        <v>181.94</v>
      </c>
    </row>
    <row r="77" spans="1:13" ht="14.45" customHeight="1" x14ac:dyDescent="0.2">
      <c r="A77" s="813" t="s">
        <v>1615</v>
      </c>
      <c r="B77" s="814" t="s">
        <v>1430</v>
      </c>
      <c r="C77" s="814" t="s">
        <v>1938</v>
      </c>
      <c r="D77" s="814" t="s">
        <v>1435</v>
      </c>
      <c r="E77" s="814" t="s">
        <v>1939</v>
      </c>
      <c r="F77" s="831"/>
      <c r="G77" s="831"/>
      <c r="H77" s="819">
        <v>0</v>
      </c>
      <c r="I77" s="831">
        <v>2</v>
      </c>
      <c r="J77" s="831">
        <v>148.32</v>
      </c>
      <c r="K77" s="819">
        <v>1</v>
      </c>
      <c r="L77" s="831">
        <v>2</v>
      </c>
      <c r="M77" s="832">
        <v>148.32</v>
      </c>
    </row>
    <row r="78" spans="1:13" ht="14.45" customHeight="1" x14ac:dyDescent="0.2">
      <c r="A78" s="813" t="s">
        <v>1615</v>
      </c>
      <c r="B78" s="814" t="s">
        <v>1443</v>
      </c>
      <c r="C78" s="814" t="s">
        <v>2759</v>
      </c>
      <c r="D78" s="814" t="s">
        <v>783</v>
      </c>
      <c r="E78" s="814" t="s">
        <v>784</v>
      </c>
      <c r="F78" s="831">
        <v>1</v>
      </c>
      <c r="G78" s="831">
        <v>63.14</v>
      </c>
      <c r="H78" s="819">
        <v>1</v>
      </c>
      <c r="I78" s="831"/>
      <c r="J78" s="831"/>
      <c r="K78" s="819">
        <v>0</v>
      </c>
      <c r="L78" s="831">
        <v>1</v>
      </c>
      <c r="M78" s="832">
        <v>63.14</v>
      </c>
    </row>
    <row r="79" spans="1:13" ht="14.45" customHeight="1" x14ac:dyDescent="0.2">
      <c r="A79" s="813" t="s">
        <v>1615</v>
      </c>
      <c r="B79" s="814" t="s">
        <v>1443</v>
      </c>
      <c r="C79" s="814" t="s">
        <v>1449</v>
      </c>
      <c r="D79" s="814" t="s">
        <v>1445</v>
      </c>
      <c r="E79" s="814" t="s">
        <v>1450</v>
      </c>
      <c r="F79" s="831"/>
      <c r="G79" s="831"/>
      <c r="H79" s="819">
        <v>0</v>
      </c>
      <c r="I79" s="831">
        <v>1</v>
      </c>
      <c r="J79" s="831">
        <v>49.08</v>
      </c>
      <c r="K79" s="819">
        <v>1</v>
      </c>
      <c r="L79" s="831">
        <v>1</v>
      </c>
      <c r="M79" s="832">
        <v>49.08</v>
      </c>
    </row>
    <row r="80" spans="1:13" ht="14.45" customHeight="1" x14ac:dyDescent="0.2">
      <c r="A80" s="813" t="s">
        <v>1615</v>
      </c>
      <c r="B80" s="814" t="s">
        <v>1486</v>
      </c>
      <c r="C80" s="814" t="s">
        <v>1488</v>
      </c>
      <c r="D80" s="814" t="s">
        <v>618</v>
      </c>
      <c r="E80" s="814" t="s">
        <v>619</v>
      </c>
      <c r="F80" s="831"/>
      <c r="G80" s="831"/>
      <c r="H80" s="819">
        <v>0</v>
      </c>
      <c r="I80" s="831">
        <v>1</v>
      </c>
      <c r="J80" s="831">
        <v>65.28</v>
      </c>
      <c r="K80" s="819">
        <v>1</v>
      </c>
      <c r="L80" s="831">
        <v>1</v>
      </c>
      <c r="M80" s="832">
        <v>65.28</v>
      </c>
    </row>
    <row r="81" spans="1:13" ht="14.45" customHeight="1" x14ac:dyDescent="0.2">
      <c r="A81" s="813" t="s">
        <v>1615</v>
      </c>
      <c r="B81" s="814" t="s">
        <v>1499</v>
      </c>
      <c r="C81" s="814" t="s">
        <v>1500</v>
      </c>
      <c r="D81" s="814" t="s">
        <v>997</v>
      </c>
      <c r="E81" s="814" t="s">
        <v>1000</v>
      </c>
      <c r="F81" s="831"/>
      <c r="G81" s="831"/>
      <c r="H81" s="819"/>
      <c r="I81" s="831">
        <v>9</v>
      </c>
      <c r="J81" s="831">
        <v>0</v>
      </c>
      <c r="K81" s="819"/>
      <c r="L81" s="831">
        <v>9</v>
      </c>
      <c r="M81" s="832">
        <v>0</v>
      </c>
    </row>
    <row r="82" spans="1:13" ht="14.45" customHeight="1" x14ac:dyDescent="0.2">
      <c r="A82" s="813" t="s">
        <v>1615</v>
      </c>
      <c r="B82" s="814" t="s">
        <v>1515</v>
      </c>
      <c r="C82" s="814" t="s">
        <v>1516</v>
      </c>
      <c r="D82" s="814" t="s">
        <v>1517</v>
      </c>
      <c r="E82" s="814" t="s">
        <v>1518</v>
      </c>
      <c r="F82" s="831"/>
      <c r="G82" s="831"/>
      <c r="H82" s="819">
        <v>0</v>
      </c>
      <c r="I82" s="831">
        <v>4</v>
      </c>
      <c r="J82" s="831">
        <v>452.64</v>
      </c>
      <c r="K82" s="819">
        <v>1</v>
      </c>
      <c r="L82" s="831">
        <v>4</v>
      </c>
      <c r="M82" s="832">
        <v>452.64</v>
      </c>
    </row>
    <row r="83" spans="1:13" ht="14.45" customHeight="1" x14ac:dyDescent="0.2">
      <c r="A83" s="813" t="s">
        <v>1615</v>
      </c>
      <c r="B83" s="814" t="s">
        <v>1515</v>
      </c>
      <c r="C83" s="814" t="s">
        <v>1519</v>
      </c>
      <c r="D83" s="814" t="s">
        <v>1517</v>
      </c>
      <c r="E83" s="814" t="s">
        <v>1520</v>
      </c>
      <c r="F83" s="831"/>
      <c r="G83" s="831"/>
      <c r="H83" s="819">
        <v>0</v>
      </c>
      <c r="I83" s="831">
        <v>3</v>
      </c>
      <c r="J83" s="831">
        <v>509.18999999999994</v>
      </c>
      <c r="K83" s="819">
        <v>1</v>
      </c>
      <c r="L83" s="831">
        <v>3</v>
      </c>
      <c r="M83" s="832">
        <v>509.18999999999994</v>
      </c>
    </row>
    <row r="84" spans="1:13" ht="14.45" customHeight="1" x14ac:dyDescent="0.2">
      <c r="A84" s="813" t="s">
        <v>1615</v>
      </c>
      <c r="B84" s="814" t="s">
        <v>1515</v>
      </c>
      <c r="C84" s="814" t="s">
        <v>1521</v>
      </c>
      <c r="D84" s="814" t="s">
        <v>1517</v>
      </c>
      <c r="E84" s="814" t="s">
        <v>1522</v>
      </c>
      <c r="F84" s="831"/>
      <c r="G84" s="831"/>
      <c r="H84" s="819">
        <v>0</v>
      </c>
      <c r="I84" s="831">
        <v>1</v>
      </c>
      <c r="J84" s="831">
        <v>339.47</v>
      </c>
      <c r="K84" s="819">
        <v>1</v>
      </c>
      <c r="L84" s="831">
        <v>1</v>
      </c>
      <c r="M84" s="832">
        <v>339.47</v>
      </c>
    </row>
    <row r="85" spans="1:13" ht="14.45" customHeight="1" x14ac:dyDescent="0.2">
      <c r="A85" s="813" t="s">
        <v>1615</v>
      </c>
      <c r="B85" s="814" t="s">
        <v>1545</v>
      </c>
      <c r="C85" s="814" t="s">
        <v>1546</v>
      </c>
      <c r="D85" s="814" t="s">
        <v>1547</v>
      </c>
      <c r="E85" s="814" t="s">
        <v>1548</v>
      </c>
      <c r="F85" s="831"/>
      <c r="G85" s="831"/>
      <c r="H85" s="819">
        <v>0</v>
      </c>
      <c r="I85" s="831">
        <v>1</v>
      </c>
      <c r="J85" s="831">
        <v>23.4</v>
      </c>
      <c r="K85" s="819">
        <v>1</v>
      </c>
      <c r="L85" s="831">
        <v>1</v>
      </c>
      <c r="M85" s="832">
        <v>23.4</v>
      </c>
    </row>
    <row r="86" spans="1:13" ht="14.45" customHeight="1" x14ac:dyDescent="0.2">
      <c r="A86" s="813" t="s">
        <v>1615</v>
      </c>
      <c r="B86" s="814" t="s">
        <v>1545</v>
      </c>
      <c r="C86" s="814" t="s">
        <v>1551</v>
      </c>
      <c r="D86" s="814" t="s">
        <v>1547</v>
      </c>
      <c r="E86" s="814" t="s">
        <v>1552</v>
      </c>
      <c r="F86" s="831"/>
      <c r="G86" s="831"/>
      <c r="H86" s="819">
        <v>0</v>
      </c>
      <c r="I86" s="831">
        <v>2</v>
      </c>
      <c r="J86" s="831">
        <v>23.42</v>
      </c>
      <c r="K86" s="819">
        <v>1</v>
      </c>
      <c r="L86" s="831">
        <v>2</v>
      </c>
      <c r="M86" s="832">
        <v>23.42</v>
      </c>
    </row>
    <row r="87" spans="1:13" ht="14.45" customHeight="1" x14ac:dyDescent="0.2">
      <c r="A87" s="813" t="s">
        <v>1615</v>
      </c>
      <c r="B87" s="814" t="s">
        <v>1553</v>
      </c>
      <c r="C87" s="814" t="s">
        <v>1841</v>
      </c>
      <c r="D87" s="814" t="s">
        <v>1166</v>
      </c>
      <c r="E87" s="814" t="s">
        <v>1842</v>
      </c>
      <c r="F87" s="831"/>
      <c r="G87" s="831"/>
      <c r="H87" s="819"/>
      <c r="I87" s="831">
        <v>1</v>
      </c>
      <c r="J87" s="831">
        <v>0</v>
      </c>
      <c r="K87" s="819"/>
      <c r="L87" s="831">
        <v>1</v>
      </c>
      <c r="M87" s="832">
        <v>0</v>
      </c>
    </row>
    <row r="88" spans="1:13" ht="14.45" customHeight="1" x14ac:dyDescent="0.2">
      <c r="A88" s="813" t="s">
        <v>1615</v>
      </c>
      <c r="B88" s="814" t="s">
        <v>1556</v>
      </c>
      <c r="C88" s="814" t="s">
        <v>2151</v>
      </c>
      <c r="D88" s="814" t="s">
        <v>1558</v>
      </c>
      <c r="E88" s="814" t="s">
        <v>1697</v>
      </c>
      <c r="F88" s="831"/>
      <c r="G88" s="831"/>
      <c r="H88" s="819">
        <v>0</v>
      </c>
      <c r="I88" s="831">
        <v>1</v>
      </c>
      <c r="J88" s="831">
        <v>132</v>
      </c>
      <c r="K88" s="819">
        <v>1</v>
      </c>
      <c r="L88" s="831">
        <v>1</v>
      </c>
      <c r="M88" s="832">
        <v>132</v>
      </c>
    </row>
    <row r="89" spans="1:13" ht="14.45" customHeight="1" x14ac:dyDescent="0.2">
      <c r="A89" s="813" t="s">
        <v>1615</v>
      </c>
      <c r="B89" s="814" t="s">
        <v>1563</v>
      </c>
      <c r="C89" s="814" t="s">
        <v>2335</v>
      </c>
      <c r="D89" s="814" t="s">
        <v>1565</v>
      </c>
      <c r="E89" s="814" t="s">
        <v>2336</v>
      </c>
      <c r="F89" s="831">
        <v>3</v>
      </c>
      <c r="G89" s="831">
        <v>369.6</v>
      </c>
      <c r="H89" s="819">
        <v>1</v>
      </c>
      <c r="I89" s="831"/>
      <c r="J89" s="831"/>
      <c r="K89" s="819">
        <v>0</v>
      </c>
      <c r="L89" s="831">
        <v>3</v>
      </c>
      <c r="M89" s="832">
        <v>369.6</v>
      </c>
    </row>
    <row r="90" spans="1:13" ht="14.45" customHeight="1" x14ac:dyDescent="0.2">
      <c r="A90" s="813" t="s">
        <v>1615</v>
      </c>
      <c r="B90" s="814" t="s">
        <v>1581</v>
      </c>
      <c r="C90" s="814" t="s">
        <v>2722</v>
      </c>
      <c r="D90" s="814" t="s">
        <v>795</v>
      </c>
      <c r="E90" s="814" t="s">
        <v>2723</v>
      </c>
      <c r="F90" s="831"/>
      <c r="G90" s="831"/>
      <c r="H90" s="819">
        <v>0</v>
      </c>
      <c r="I90" s="831">
        <v>1</v>
      </c>
      <c r="J90" s="831">
        <v>19.59</v>
      </c>
      <c r="K90" s="819">
        <v>1</v>
      </c>
      <c r="L90" s="831">
        <v>1</v>
      </c>
      <c r="M90" s="832">
        <v>19.59</v>
      </c>
    </row>
    <row r="91" spans="1:13" ht="14.45" customHeight="1" x14ac:dyDescent="0.2">
      <c r="A91" s="813" t="s">
        <v>1615</v>
      </c>
      <c r="B91" s="814" t="s">
        <v>2884</v>
      </c>
      <c r="C91" s="814" t="s">
        <v>1854</v>
      </c>
      <c r="D91" s="814" t="s">
        <v>1855</v>
      </c>
      <c r="E91" s="814"/>
      <c r="F91" s="831">
        <v>1</v>
      </c>
      <c r="G91" s="831">
        <v>50.32</v>
      </c>
      <c r="H91" s="819">
        <v>1</v>
      </c>
      <c r="I91" s="831"/>
      <c r="J91" s="831"/>
      <c r="K91" s="819">
        <v>0</v>
      </c>
      <c r="L91" s="831">
        <v>1</v>
      </c>
      <c r="M91" s="832">
        <v>50.32</v>
      </c>
    </row>
    <row r="92" spans="1:13" ht="14.45" customHeight="1" x14ac:dyDescent="0.2">
      <c r="A92" s="813" t="s">
        <v>1616</v>
      </c>
      <c r="B92" s="814" t="s">
        <v>1289</v>
      </c>
      <c r="C92" s="814" t="s">
        <v>1293</v>
      </c>
      <c r="D92" s="814" t="s">
        <v>1291</v>
      </c>
      <c r="E92" s="814" t="s">
        <v>1294</v>
      </c>
      <c r="F92" s="831"/>
      <c r="G92" s="831"/>
      <c r="H92" s="819">
        <v>0</v>
      </c>
      <c r="I92" s="831">
        <v>7</v>
      </c>
      <c r="J92" s="831">
        <v>396.27</v>
      </c>
      <c r="K92" s="819">
        <v>1</v>
      </c>
      <c r="L92" s="831">
        <v>7</v>
      </c>
      <c r="M92" s="832">
        <v>396.27</v>
      </c>
    </row>
    <row r="93" spans="1:13" ht="14.45" customHeight="1" x14ac:dyDescent="0.2">
      <c r="A93" s="813" t="s">
        <v>1616</v>
      </c>
      <c r="B93" s="814" t="s">
        <v>1289</v>
      </c>
      <c r="C93" s="814" t="s">
        <v>1797</v>
      </c>
      <c r="D93" s="814" t="s">
        <v>1291</v>
      </c>
      <c r="E93" s="814" t="s">
        <v>1798</v>
      </c>
      <c r="F93" s="831"/>
      <c r="G93" s="831"/>
      <c r="H93" s="819">
        <v>0</v>
      </c>
      <c r="I93" s="831">
        <v>30</v>
      </c>
      <c r="J93" s="831">
        <v>501.18000000000006</v>
      </c>
      <c r="K93" s="819">
        <v>1</v>
      </c>
      <c r="L93" s="831">
        <v>30</v>
      </c>
      <c r="M93" s="832">
        <v>501.18000000000006</v>
      </c>
    </row>
    <row r="94" spans="1:13" ht="14.45" customHeight="1" x14ac:dyDescent="0.2">
      <c r="A94" s="813" t="s">
        <v>1616</v>
      </c>
      <c r="B94" s="814" t="s">
        <v>1316</v>
      </c>
      <c r="C94" s="814" t="s">
        <v>1317</v>
      </c>
      <c r="D94" s="814" t="s">
        <v>1318</v>
      </c>
      <c r="E94" s="814" t="s">
        <v>1319</v>
      </c>
      <c r="F94" s="831"/>
      <c r="G94" s="831"/>
      <c r="H94" s="819">
        <v>0</v>
      </c>
      <c r="I94" s="831">
        <v>1</v>
      </c>
      <c r="J94" s="831">
        <v>184.74</v>
      </c>
      <c r="K94" s="819">
        <v>1</v>
      </c>
      <c r="L94" s="831">
        <v>1</v>
      </c>
      <c r="M94" s="832">
        <v>184.74</v>
      </c>
    </row>
    <row r="95" spans="1:13" ht="14.45" customHeight="1" x14ac:dyDescent="0.2">
      <c r="A95" s="813" t="s">
        <v>1616</v>
      </c>
      <c r="B95" s="814" t="s">
        <v>1320</v>
      </c>
      <c r="C95" s="814" t="s">
        <v>1329</v>
      </c>
      <c r="D95" s="814" t="s">
        <v>812</v>
      </c>
      <c r="E95" s="814" t="s">
        <v>1330</v>
      </c>
      <c r="F95" s="831"/>
      <c r="G95" s="831"/>
      <c r="H95" s="819">
        <v>0</v>
      </c>
      <c r="I95" s="831">
        <v>12</v>
      </c>
      <c r="J95" s="831">
        <v>8835.9600000000009</v>
      </c>
      <c r="K95" s="819">
        <v>1</v>
      </c>
      <c r="L95" s="831">
        <v>12</v>
      </c>
      <c r="M95" s="832">
        <v>8835.9600000000009</v>
      </c>
    </row>
    <row r="96" spans="1:13" ht="14.45" customHeight="1" x14ac:dyDescent="0.2">
      <c r="A96" s="813" t="s">
        <v>1616</v>
      </c>
      <c r="B96" s="814" t="s">
        <v>1320</v>
      </c>
      <c r="C96" s="814" t="s">
        <v>2023</v>
      </c>
      <c r="D96" s="814" t="s">
        <v>812</v>
      </c>
      <c r="E96" s="814" t="s">
        <v>2024</v>
      </c>
      <c r="F96" s="831"/>
      <c r="G96" s="831"/>
      <c r="H96" s="819">
        <v>0</v>
      </c>
      <c r="I96" s="831">
        <v>3</v>
      </c>
      <c r="J96" s="831">
        <v>2771.2200000000003</v>
      </c>
      <c r="K96" s="819">
        <v>1</v>
      </c>
      <c r="L96" s="831">
        <v>3</v>
      </c>
      <c r="M96" s="832">
        <v>2771.2200000000003</v>
      </c>
    </row>
    <row r="97" spans="1:13" ht="14.45" customHeight="1" x14ac:dyDescent="0.2">
      <c r="A97" s="813" t="s">
        <v>1616</v>
      </c>
      <c r="B97" s="814" t="s">
        <v>1320</v>
      </c>
      <c r="C97" s="814" t="s">
        <v>2025</v>
      </c>
      <c r="D97" s="814" t="s">
        <v>812</v>
      </c>
      <c r="E97" s="814" t="s">
        <v>2026</v>
      </c>
      <c r="F97" s="831">
        <v>1</v>
      </c>
      <c r="G97" s="831">
        <v>147.26</v>
      </c>
      <c r="H97" s="819">
        <v>1</v>
      </c>
      <c r="I97" s="831"/>
      <c r="J97" s="831"/>
      <c r="K97" s="819">
        <v>0</v>
      </c>
      <c r="L97" s="831">
        <v>1</v>
      </c>
      <c r="M97" s="832">
        <v>147.26</v>
      </c>
    </row>
    <row r="98" spans="1:13" ht="14.45" customHeight="1" x14ac:dyDescent="0.2">
      <c r="A98" s="813" t="s">
        <v>1616</v>
      </c>
      <c r="B98" s="814" t="s">
        <v>1331</v>
      </c>
      <c r="C98" s="814" t="s">
        <v>1996</v>
      </c>
      <c r="D98" s="814" t="s">
        <v>1333</v>
      </c>
      <c r="E98" s="814" t="s">
        <v>1997</v>
      </c>
      <c r="F98" s="831"/>
      <c r="G98" s="831"/>
      <c r="H98" s="819">
        <v>0</v>
      </c>
      <c r="I98" s="831">
        <v>1</v>
      </c>
      <c r="J98" s="831">
        <v>93.43</v>
      </c>
      <c r="K98" s="819">
        <v>1</v>
      </c>
      <c r="L98" s="831">
        <v>1</v>
      </c>
      <c r="M98" s="832">
        <v>93.43</v>
      </c>
    </row>
    <row r="99" spans="1:13" ht="14.45" customHeight="1" x14ac:dyDescent="0.2">
      <c r="A99" s="813" t="s">
        <v>1616</v>
      </c>
      <c r="B99" s="814" t="s">
        <v>1331</v>
      </c>
      <c r="C99" s="814" t="s">
        <v>1332</v>
      </c>
      <c r="D99" s="814" t="s">
        <v>1333</v>
      </c>
      <c r="E99" s="814" t="s">
        <v>1334</v>
      </c>
      <c r="F99" s="831"/>
      <c r="G99" s="831"/>
      <c r="H99" s="819">
        <v>0</v>
      </c>
      <c r="I99" s="831">
        <v>1</v>
      </c>
      <c r="J99" s="831">
        <v>186.87</v>
      </c>
      <c r="K99" s="819">
        <v>1</v>
      </c>
      <c r="L99" s="831">
        <v>1</v>
      </c>
      <c r="M99" s="832">
        <v>186.87</v>
      </c>
    </row>
    <row r="100" spans="1:13" ht="14.45" customHeight="1" x14ac:dyDescent="0.2">
      <c r="A100" s="813" t="s">
        <v>1616</v>
      </c>
      <c r="B100" s="814" t="s">
        <v>2886</v>
      </c>
      <c r="C100" s="814" t="s">
        <v>1933</v>
      </c>
      <c r="D100" s="814" t="s">
        <v>1934</v>
      </c>
      <c r="E100" s="814" t="s">
        <v>750</v>
      </c>
      <c r="F100" s="831"/>
      <c r="G100" s="831"/>
      <c r="H100" s="819">
        <v>0</v>
      </c>
      <c r="I100" s="831">
        <v>1</v>
      </c>
      <c r="J100" s="831">
        <v>80.010000000000005</v>
      </c>
      <c r="K100" s="819">
        <v>1</v>
      </c>
      <c r="L100" s="831">
        <v>1</v>
      </c>
      <c r="M100" s="832">
        <v>80.010000000000005</v>
      </c>
    </row>
    <row r="101" spans="1:13" ht="14.45" customHeight="1" x14ac:dyDescent="0.2">
      <c r="A101" s="813" t="s">
        <v>1616</v>
      </c>
      <c r="B101" s="814" t="s">
        <v>1353</v>
      </c>
      <c r="C101" s="814" t="s">
        <v>1973</v>
      </c>
      <c r="D101" s="814" t="s">
        <v>1355</v>
      </c>
      <c r="E101" s="814" t="s">
        <v>1974</v>
      </c>
      <c r="F101" s="831"/>
      <c r="G101" s="831"/>
      <c r="H101" s="819">
        <v>0</v>
      </c>
      <c r="I101" s="831">
        <v>2</v>
      </c>
      <c r="J101" s="831">
        <v>85.02</v>
      </c>
      <c r="K101" s="819">
        <v>1</v>
      </c>
      <c r="L101" s="831">
        <v>2</v>
      </c>
      <c r="M101" s="832">
        <v>85.02</v>
      </c>
    </row>
    <row r="102" spans="1:13" ht="14.45" customHeight="1" x14ac:dyDescent="0.2">
      <c r="A102" s="813" t="s">
        <v>1616</v>
      </c>
      <c r="B102" s="814" t="s">
        <v>1366</v>
      </c>
      <c r="C102" s="814" t="s">
        <v>2013</v>
      </c>
      <c r="D102" s="814" t="s">
        <v>663</v>
      </c>
      <c r="E102" s="814" t="s">
        <v>2014</v>
      </c>
      <c r="F102" s="831"/>
      <c r="G102" s="831"/>
      <c r="H102" s="819">
        <v>0</v>
      </c>
      <c r="I102" s="831">
        <v>1</v>
      </c>
      <c r="J102" s="831">
        <v>17.559999999999999</v>
      </c>
      <c r="K102" s="819">
        <v>1</v>
      </c>
      <c r="L102" s="831">
        <v>1</v>
      </c>
      <c r="M102" s="832">
        <v>17.559999999999999</v>
      </c>
    </row>
    <row r="103" spans="1:13" ht="14.45" customHeight="1" x14ac:dyDescent="0.2">
      <c r="A103" s="813" t="s">
        <v>1616</v>
      </c>
      <c r="B103" s="814" t="s">
        <v>1390</v>
      </c>
      <c r="C103" s="814" t="s">
        <v>2035</v>
      </c>
      <c r="D103" s="814" t="s">
        <v>1031</v>
      </c>
      <c r="E103" s="814" t="s">
        <v>676</v>
      </c>
      <c r="F103" s="831"/>
      <c r="G103" s="831"/>
      <c r="H103" s="819">
        <v>0</v>
      </c>
      <c r="I103" s="831">
        <v>1</v>
      </c>
      <c r="J103" s="831">
        <v>34.47</v>
      </c>
      <c r="K103" s="819">
        <v>1</v>
      </c>
      <c r="L103" s="831">
        <v>1</v>
      </c>
      <c r="M103" s="832">
        <v>34.47</v>
      </c>
    </row>
    <row r="104" spans="1:13" ht="14.45" customHeight="1" x14ac:dyDescent="0.2">
      <c r="A104" s="813" t="s">
        <v>1616</v>
      </c>
      <c r="B104" s="814" t="s">
        <v>1395</v>
      </c>
      <c r="C104" s="814" t="s">
        <v>1396</v>
      </c>
      <c r="D104" s="814" t="s">
        <v>1397</v>
      </c>
      <c r="E104" s="814" t="s">
        <v>1398</v>
      </c>
      <c r="F104" s="831"/>
      <c r="G104" s="831"/>
      <c r="H104" s="819">
        <v>0</v>
      </c>
      <c r="I104" s="831">
        <v>1</v>
      </c>
      <c r="J104" s="831">
        <v>7.47</v>
      </c>
      <c r="K104" s="819">
        <v>1</v>
      </c>
      <c r="L104" s="831">
        <v>1</v>
      </c>
      <c r="M104" s="832">
        <v>7.47</v>
      </c>
    </row>
    <row r="105" spans="1:13" ht="14.45" customHeight="1" x14ac:dyDescent="0.2">
      <c r="A105" s="813" t="s">
        <v>1616</v>
      </c>
      <c r="B105" s="814" t="s">
        <v>1395</v>
      </c>
      <c r="C105" s="814" t="s">
        <v>1399</v>
      </c>
      <c r="D105" s="814" t="s">
        <v>1397</v>
      </c>
      <c r="E105" s="814" t="s">
        <v>1400</v>
      </c>
      <c r="F105" s="831"/>
      <c r="G105" s="831"/>
      <c r="H105" s="819">
        <v>0</v>
      </c>
      <c r="I105" s="831">
        <v>1</v>
      </c>
      <c r="J105" s="831">
        <v>11.48</v>
      </c>
      <c r="K105" s="819">
        <v>1</v>
      </c>
      <c r="L105" s="831">
        <v>1</v>
      </c>
      <c r="M105" s="832">
        <v>11.48</v>
      </c>
    </row>
    <row r="106" spans="1:13" ht="14.45" customHeight="1" x14ac:dyDescent="0.2">
      <c r="A106" s="813" t="s">
        <v>1616</v>
      </c>
      <c r="B106" s="814" t="s">
        <v>1430</v>
      </c>
      <c r="C106" s="814" t="s">
        <v>1938</v>
      </c>
      <c r="D106" s="814" t="s">
        <v>1435</v>
      </c>
      <c r="E106" s="814" t="s">
        <v>1939</v>
      </c>
      <c r="F106" s="831"/>
      <c r="G106" s="831"/>
      <c r="H106" s="819">
        <v>0</v>
      </c>
      <c r="I106" s="831">
        <v>1</v>
      </c>
      <c r="J106" s="831">
        <v>55.14</v>
      </c>
      <c r="K106" s="819">
        <v>1</v>
      </c>
      <c r="L106" s="831">
        <v>1</v>
      </c>
      <c r="M106" s="832">
        <v>55.14</v>
      </c>
    </row>
    <row r="107" spans="1:13" ht="14.45" customHeight="1" x14ac:dyDescent="0.2">
      <c r="A107" s="813" t="s">
        <v>1616</v>
      </c>
      <c r="B107" s="814" t="s">
        <v>1440</v>
      </c>
      <c r="C107" s="814" t="s">
        <v>2010</v>
      </c>
      <c r="D107" s="814" t="s">
        <v>2011</v>
      </c>
      <c r="E107" s="814" t="s">
        <v>2012</v>
      </c>
      <c r="F107" s="831"/>
      <c r="G107" s="831"/>
      <c r="H107" s="819">
        <v>0</v>
      </c>
      <c r="I107" s="831">
        <v>1</v>
      </c>
      <c r="J107" s="831">
        <v>219.18</v>
      </c>
      <c r="K107" s="819">
        <v>1</v>
      </c>
      <c r="L107" s="831">
        <v>1</v>
      </c>
      <c r="M107" s="832">
        <v>219.18</v>
      </c>
    </row>
    <row r="108" spans="1:13" ht="14.45" customHeight="1" x14ac:dyDescent="0.2">
      <c r="A108" s="813" t="s">
        <v>1616</v>
      </c>
      <c r="B108" s="814" t="s">
        <v>1456</v>
      </c>
      <c r="C108" s="814" t="s">
        <v>2067</v>
      </c>
      <c r="D108" s="814" t="s">
        <v>1182</v>
      </c>
      <c r="E108" s="814" t="s">
        <v>2068</v>
      </c>
      <c r="F108" s="831"/>
      <c r="G108" s="831"/>
      <c r="H108" s="819">
        <v>0</v>
      </c>
      <c r="I108" s="831">
        <v>2</v>
      </c>
      <c r="J108" s="831">
        <v>308.72000000000003</v>
      </c>
      <c r="K108" s="819">
        <v>1</v>
      </c>
      <c r="L108" s="831">
        <v>2</v>
      </c>
      <c r="M108" s="832">
        <v>308.72000000000003</v>
      </c>
    </row>
    <row r="109" spans="1:13" ht="14.45" customHeight="1" x14ac:dyDescent="0.2">
      <c r="A109" s="813" t="s">
        <v>1616</v>
      </c>
      <c r="B109" s="814" t="s">
        <v>2880</v>
      </c>
      <c r="C109" s="814" t="s">
        <v>1731</v>
      </c>
      <c r="D109" s="814" t="s">
        <v>1732</v>
      </c>
      <c r="E109" s="814" t="s">
        <v>1733</v>
      </c>
      <c r="F109" s="831"/>
      <c r="G109" s="831"/>
      <c r="H109" s="819">
        <v>0</v>
      </c>
      <c r="I109" s="831">
        <v>3</v>
      </c>
      <c r="J109" s="831">
        <v>2320.3500000000004</v>
      </c>
      <c r="K109" s="819">
        <v>1</v>
      </c>
      <c r="L109" s="831">
        <v>3</v>
      </c>
      <c r="M109" s="832">
        <v>2320.3500000000004</v>
      </c>
    </row>
    <row r="110" spans="1:13" ht="14.45" customHeight="1" x14ac:dyDescent="0.2">
      <c r="A110" s="813" t="s">
        <v>1616</v>
      </c>
      <c r="B110" s="814" t="s">
        <v>2881</v>
      </c>
      <c r="C110" s="814" t="s">
        <v>1765</v>
      </c>
      <c r="D110" s="814" t="s">
        <v>1766</v>
      </c>
      <c r="E110" s="814" t="s">
        <v>1767</v>
      </c>
      <c r="F110" s="831"/>
      <c r="G110" s="831"/>
      <c r="H110" s="819">
        <v>0</v>
      </c>
      <c r="I110" s="831">
        <v>2</v>
      </c>
      <c r="J110" s="831">
        <v>140.96</v>
      </c>
      <c r="K110" s="819">
        <v>1</v>
      </c>
      <c r="L110" s="831">
        <v>2</v>
      </c>
      <c r="M110" s="832">
        <v>140.96</v>
      </c>
    </row>
    <row r="111" spans="1:13" ht="14.45" customHeight="1" x14ac:dyDescent="0.2">
      <c r="A111" s="813" t="s">
        <v>1616</v>
      </c>
      <c r="B111" s="814" t="s">
        <v>2881</v>
      </c>
      <c r="C111" s="814" t="s">
        <v>2004</v>
      </c>
      <c r="D111" s="814" t="s">
        <v>1766</v>
      </c>
      <c r="E111" s="814" t="s">
        <v>2005</v>
      </c>
      <c r="F111" s="831"/>
      <c r="G111" s="831"/>
      <c r="H111" s="819">
        <v>0</v>
      </c>
      <c r="I111" s="831">
        <v>1</v>
      </c>
      <c r="J111" s="831">
        <v>46.99</v>
      </c>
      <c r="K111" s="819">
        <v>1</v>
      </c>
      <c r="L111" s="831">
        <v>1</v>
      </c>
      <c r="M111" s="832">
        <v>46.99</v>
      </c>
    </row>
    <row r="112" spans="1:13" ht="14.45" customHeight="1" x14ac:dyDescent="0.2">
      <c r="A112" s="813" t="s">
        <v>1616</v>
      </c>
      <c r="B112" s="814" t="s">
        <v>1499</v>
      </c>
      <c r="C112" s="814" t="s">
        <v>1500</v>
      </c>
      <c r="D112" s="814" t="s">
        <v>997</v>
      </c>
      <c r="E112" s="814" t="s">
        <v>1000</v>
      </c>
      <c r="F112" s="831"/>
      <c r="G112" s="831"/>
      <c r="H112" s="819"/>
      <c r="I112" s="831">
        <v>20</v>
      </c>
      <c r="J112" s="831">
        <v>0</v>
      </c>
      <c r="K112" s="819"/>
      <c r="L112" s="831">
        <v>20</v>
      </c>
      <c r="M112" s="832">
        <v>0</v>
      </c>
    </row>
    <row r="113" spans="1:13" ht="14.45" customHeight="1" x14ac:dyDescent="0.2">
      <c r="A113" s="813" t="s">
        <v>1616</v>
      </c>
      <c r="B113" s="814" t="s">
        <v>1515</v>
      </c>
      <c r="C113" s="814" t="s">
        <v>1521</v>
      </c>
      <c r="D113" s="814" t="s">
        <v>1517</v>
      </c>
      <c r="E113" s="814" t="s">
        <v>1522</v>
      </c>
      <c r="F113" s="831"/>
      <c r="G113" s="831"/>
      <c r="H113" s="819">
        <v>0</v>
      </c>
      <c r="I113" s="831">
        <v>6</v>
      </c>
      <c r="J113" s="831">
        <v>2036.8200000000002</v>
      </c>
      <c r="K113" s="819">
        <v>1</v>
      </c>
      <c r="L113" s="831">
        <v>6</v>
      </c>
      <c r="M113" s="832">
        <v>2036.8200000000002</v>
      </c>
    </row>
    <row r="114" spans="1:13" ht="14.45" customHeight="1" x14ac:dyDescent="0.2">
      <c r="A114" s="813" t="s">
        <v>1616</v>
      </c>
      <c r="B114" s="814" t="s">
        <v>1527</v>
      </c>
      <c r="C114" s="814" t="s">
        <v>1528</v>
      </c>
      <c r="D114" s="814" t="s">
        <v>1025</v>
      </c>
      <c r="E114" s="814" t="s">
        <v>1026</v>
      </c>
      <c r="F114" s="831"/>
      <c r="G114" s="831"/>
      <c r="H114" s="819">
        <v>0</v>
      </c>
      <c r="I114" s="831">
        <v>3</v>
      </c>
      <c r="J114" s="831">
        <v>3859.8599999999997</v>
      </c>
      <c r="K114" s="819">
        <v>1</v>
      </c>
      <c r="L114" s="831">
        <v>3</v>
      </c>
      <c r="M114" s="832">
        <v>3859.8599999999997</v>
      </c>
    </row>
    <row r="115" spans="1:13" ht="14.45" customHeight="1" x14ac:dyDescent="0.2">
      <c r="A115" s="813" t="s">
        <v>1616</v>
      </c>
      <c r="B115" s="814" t="s">
        <v>1545</v>
      </c>
      <c r="C115" s="814" t="s">
        <v>1551</v>
      </c>
      <c r="D115" s="814" t="s">
        <v>1547</v>
      </c>
      <c r="E115" s="814" t="s">
        <v>1552</v>
      </c>
      <c r="F115" s="831"/>
      <c r="G115" s="831"/>
      <c r="H115" s="819">
        <v>0</v>
      </c>
      <c r="I115" s="831">
        <v>1</v>
      </c>
      <c r="J115" s="831">
        <v>11.71</v>
      </c>
      <c r="K115" s="819">
        <v>1</v>
      </c>
      <c r="L115" s="831">
        <v>1</v>
      </c>
      <c r="M115" s="832">
        <v>11.71</v>
      </c>
    </row>
    <row r="116" spans="1:13" ht="14.45" customHeight="1" x14ac:dyDescent="0.2">
      <c r="A116" s="813" t="s">
        <v>1616</v>
      </c>
      <c r="B116" s="814" t="s">
        <v>2887</v>
      </c>
      <c r="C116" s="814" t="s">
        <v>1949</v>
      </c>
      <c r="D116" s="814" t="s">
        <v>703</v>
      </c>
      <c r="E116" s="814" t="s">
        <v>1679</v>
      </c>
      <c r="F116" s="831"/>
      <c r="G116" s="831"/>
      <c r="H116" s="819">
        <v>0</v>
      </c>
      <c r="I116" s="831">
        <v>3</v>
      </c>
      <c r="J116" s="831">
        <v>396</v>
      </c>
      <c r="K116" s="819">
        <v>1</v>
      </c>
      <c r="L116" s="831">
        <v>3</v>
      </c>
      <c r="M116" s="832">
        <v>396</v>
      </c>
    </row>
    <row r="117" spans="1:13" ht="14.45" customHeight="1" x14ac:dyDescent="0.2">
      <c r="A117" s="813" t="s">
        <v>1616</v>
      </c>
      <c r="B117" s="814" t="s">
        <v>1563</v>
      </c>
      <c r="C117" s="814" t="s">
        <v>1970</v>
      </c>
      <c r="D117" s="814" t="s">
        <v>1568</v>
      </c>
      <c r="E117" s="814" t="s">
        <v>1971</v>
      </c>
      <c r="F117" s="831"/>
      <c r="G117" s="831"/>
      <c r="H117" s="819">
        <v>0</v>
      </c>
      <c r="I117" s="831">
        <v>1</v>
      </c>
      <c r="J117" s="831">
        <v>245.9</v>
      </c>
      <c r="K117" s="819">
        <v>1</v>
      </c>
      <c r="L117" s="831">
        <v>1</v>
      </c>
      <c r="M117" s="832">
        <v>245.9</v>
      </c>
    </row>
    <row r="118" spans="1:13" ht="14.45" customHeight="1" x14ac:dyDescent="0.2">
      <c r="A118" s="813" t="s">
        <v>1616</v>
      </c>
      <c r="B118" s="814" t="s">
        <v>1585</v>
      </c>
      <c r="C118" s="814" t="s">
        <v>1681</v>
      </c>
      <c r="D118" s="814" t="s">
        <v>1587</v>
      </c>
      <c r="E118" s="814" t="s">
        <v>1682</v>
      </c>
      <c r="F118" s="831"/>
      <c r="G118" s="831"/>
      <c r="H118" s="819">
        <v>0</v>
      </c>
      <c r="I118" s="831">
        <v>1</v>
      </c>
      <c r="J118" s="831">
        <v>58.77</v>
      </c>
      <c r="K118" s="819">
        <v>1</v>
      </c>
      <c r="L118" s="831">
        <v>1</v>
      </c>
      <c r="M118" s="832">
        <v>58.77</v>
      </c>
    </row>
    <row r="119" spans="1:13" ht="14.45" customHeight="1" x14ac:dyDescent="0.2">
      <c r="A119" s="813" t="s">
        <v>1616</v>
      </c>
      <c r="B119" s="814" t="s">
        <v>1585</v>
      </c>
      <c r="C119" s="814" t="s">
        <v>1957</v>
      </c>
      <c r="D119" s="814" t="s">
        <v>1587</v>
      </c>
      <c r="E119" s="814" t="s">
        <v>1958</v>
      </c>
      <c r="F119" s="831"/>
      <c r="G119" s="831"/>
      <c r="H119" s="819">
        <v>0</v>
      </c>
      <c r="I119" s="831">
        <v>1</v>
      </c>
      <c r="J119" s="831">
        <v>19.59</v>
      </c>
      <c r="K119" s="819">
        <v>1</v>
      </c>
      <c r="L119" s="831">
        <v>1</v>
      </c>
      <c r="M119" s="832">
        <v>19.59</v>
      </c>
    </row>
    <row r="120" spans="1:13" ht="14.45" customHeight="1" x14ac:dyDescent="0.2">
      <c r="A120" s="813" t="s">
        <v>1616</v>
      </c>
      <c r="B120" s="814" t="s">
        <v>2884</v>
      </c>
      <c r="C120" s="814" t="s">
        <v>1854</v>
      </c>
      <c r="D120" s="814" t="s">
        <v>1855</v>
      </c>
      <c r="E120" s="814"/>
      <c r="F120" s="831">
        <v>7</v>
      </c>
      <c r="G120" s="831">
        <v>352.24</v>
      </c>
      <c r="H120" s="819">
        <v>1</v>
      </c>
      <c r="I120" s="831"/>
      <c r="J120" s="831"/>
      <c r="K120" s="819">
        <v>0</v>
      </c>
      <c r="L120" s="831">
        <v>7</v>
      </c>
      <c r="M120" s="832">
        <v>352.24</v>
      </c>
    </row>
    <row r="121" spans="1:13" ht="14.45" customHeight="1" x14ac:dyDescent="0.2">
      <c r="A121" s="813" t="s">
        <v>1616</v>
      </c>
      <c r="B121" s="814" t="s">
        <v>2884</v>
      </c>
      <c r="C121" s="814" t="s">
        <v>2065</v>
      </c>
      <c r="D121" s="814" t="s">
        <v>1855</v>
      </c>
      <c r="E121" s="814"/>
      <c r="F121" s="831">
        <v>1</v>
      </c>
      <c r="G121" s="831">
        <v>16.77</v>
      </c>
      <c r="H121" s="819">
        <v>1</v>
      </c>
      <c r="I121" s="831"/>
      <c r="J121" s="831"/>
      <c r="K121" s="819">
        <v>0</v>
      </c>
      <c r="L121" s="831">
        <v>1</v>
      </c>
      <c r="M121" s="832">
        <v>16.77</v>
      </c>
    </row>
    <row r="122" spans="1:13" ht="14.45" customHeight="1" x14ac:dyDescent="0.2">
      <c r="A122" s="813" t="s">
        <v>1617</v>
      </c>
      <c r="B122" s="814" t="s">
        <v>1289</v>
      </c>
      <c r="C122" s="814" t="s">
        <v>1797</v>
      </c>
      <c r="D122" s="814" t="s">
        <v>1291</v>
      </c>
      <c r="E122" s="814" t="s">
        <v>1798</v>
      </c>
      <c r="F122" s="831"/>
      <c r="G122" s="831"/>
      <c r="H122" s="819">
        <v>0</v>
      </c>
      <c r="I122" s="831">
        <v>3</v>
      </c>
      <c r="J122" s="831">
        <v>86.429999999999993</v>
      </c>
      <c r="K122" s="819">
        <v>1</v>
      </c>
      <c r="L122" s="831">
        <v>3</v>
      </c>
      <c r="M122" s="832">
        <v>86.429999999999993</v>
      </c>
    </row>
    <row r="123" spans="1:13" ht="14.45" customHeight="1" x14ac:dyDescent="0.2">
      <c r="A123" s="813" t="s">
        <v>1617</v>
      </c>
      <c r="B123" s="814" t="s">
        <v>1305</v>
      </c>
      <c r="C123" s="814" t="s">
        <v>1310</v>
      </c>
      <c r="D123" s="814" t="s">
        <v>1307</v>
      </c>
      <c r="E123" s="814" t="s">
        <v>1311</v>
      </c>
      <c r="F123" s="831"/>
      <c r="G123" s="831"/>
      <c r="H123" s="819">
        <v>0</v>
      </c>
      <c r="I123" s="831">
        <v>1</v>
      </c>
      <c r="J123" s="831">
        <v>73.45</v>
      </c>
      <c r="K123" s="819">
        <v>1</v>
      </c>
      <c r="L123" s="831">
        <v>1</v>
      </c>
      <c r="M123" s="832">
        <v>73.45</v>
      </c>
    </row>
    <row r="124" spans="1:13" ht="14.45" customHeight="1" x14ac:dyDescent="0.2">
      <c r="A124" s="813" t="s">
        <v>1617</v>
      </c>
      <c r="B124" s="814" t="s">
        <v>1320</v>
      </c>
      <c r="C124" s="814" t="s">
        <v>1329</v>
      </c>
      <c r="D124" s="814" t="s">
        <v>812</v>
      </c>
      <c r="E124" s="814" t="s">
        <v>1330</v>
      </c>
      <c r="F124" s="831"/>
      <c r="G124" s="831"/>
      <c r="H124" s="819">
        <v>0</v>
      </c>
      <c r="I124" s="831">
        <v>7</v>
      </c>
      <c r="J124" s="831">
        <v>5154.3100000000004</v>
      </c>
      <c r="K124" s="819">
        <v>1</v>
      </c>
      <c r="L124" s="831">
        <v>7</v>
      </c>
      <c r="M124" s="832">
        <v>5154.3100000000004</v>
      </c>
    </row>
    <row r="125" spans="1:13" ht="14.45" customHeight="1" x14ac:dyDescent="0.2">
      <c r="A125" s="813" t="s">
        <v>1617</v>
      </c>
      <c r="B125" s="814" t="s">
        <v>1320</v>
      </c>
      <c r="C125" s="814" t="s">
        <v>2144</v>
      </c>
      <c r="D125" s="814" t="s">
        <v>812</v>
      </c>
      <c r="E125" s="814" t="s">
        <v>2145</v>
      </c>
      <c r="F125" s="831"/>
      <c r="G125" s="831"/>
      <c r="H125" s="819">
        <v>0</v>
      </c>
      <c r="I125" s="831">
        <v>1</v>
      </c>
      <c r="J125" s="831">
        <v>490.89</v>
      </c>
      <c r="K125" s="819">
        <v>1</v>
      </c>
      <c r="L125" s="831">
        <v>1</v>
      </c>
      <c r="M125" s="832">
        <v>490.89</v>
      </c>
    </row>
    <row r="126" spans="1:13" ht="14.45" customHeight="1" x14ac:dyDescent="0.2">
      <c r="A126" s="813" t="s">
        <v>1617</v>
      </c>
      <c r="B126" s="814" t="s">
        <v>1320</v>
      </c>
      <c r="C126" s="814" t="s">
        <v>1325</v>
      </c>
      <c r="D126" s="814" t="s">
        <v>814</v>
      </c>
      <c r="E126" s="814" t="s">
        <v>1326</v>
      </c>
      <c r="F126" s="831"/>
      <c r="G126" s="831"/>
      <c r="H126" s="819">
        <v>0</v>
      </c>
      <c r="I126" s="831">
        <v>2</v>
      </c>
      <c r="J126" s="831">
        <v>3694.98</v>
      </c>
      <c r="K126" s="819">
        <v>1</v>
      </c>
      <c r="L126" s="831">
        <v>2</v>
      </c>
      <c r="M126" s="832">
        <v>3694.98</v>
      </c>
    </row>
    <row r="127" spans="1:13" ht="14.45" customHeight="1" x14ac:dyDescent="0.2">
      <c r="A127" s="813" t="s">
        <v>1617</v>
      </c>
      <c r="B127" s="814" t="s">
        <v>1331</v>
      </c>
      <c r="C127" s="814" t="s">
        <v>1996</v>
      </c>
      <c r="D127" s="814" t="s">
        <v>1333</v>
      </c>
      <c r="E127" s="814" t="s">
        <v>1997</v>
      </c>
      <c r="F127" s="831"/>
      <c r="G127" s="831"/>
      <c r="H127" s="819">
        <v>0</v>
      </c>
      <c r="I127" s="831">
        <v>1</v>
      </c>
      <c r="J127" s="831">
        <v>93.43</v>
      </c>
      <c r="K127" s="819">
        <v>1</v>
      </c>
      <c r="L127" s="831">
        <v>1</v>
      </c>
      <c r="M127" s="832">
        <v>93.43</v>
      </c>
    </row>
    <row r="128" spans="1:13" ht="14.45" customHeight="1" x14ac:dyDescent="0.2">
      <c r="A128" s="813" t="s">
        <v>1617</v>
      </c>
      <c r="B128" s="814" t="s">
        <v>1376</v>
      </c>
      <c r="C128" s="814" t="s">
        <v>1377</v>
      </c>
      <c r="D128" s="814" t="s">
        <v>1378</v>
      </c>
      <c r="E128" s="814" t="s">
        <v>674</v>
      </c>
      <c r="F128" s="831"/>
      <c r="G128" s="831"/>
      <c r="H128" s="819">
        <v>0</v>
      </c>
      <c r="I128" s="831">
        <v>2</v>
      </c>
      <c r="J128" s="831">
        <v>35.119999999999997</v>
      </c>
      <c r="K128" s="819">
        <v>1</v>
      </c>
      <c r="L128" s="831">
        <v>2</v>
      </c>
      <c r="M128" s="832">
        <v>35.119999999999997</v>
      </c>
    </row>
    <row r="129" spans="1:13" ht="14.45" customHeight="1" x14ac:dyDescent="0.2">
      <c r="A129" s="813" t="s">
        <v>1617</v>
      </c>
      <c r="B129" s="814" t="s">
        <v>1376</v>
      </c>
      <c r="C129" s="814" t="s">
        <v>2128</v>
      </c>
      <c r="D129" s="814" t="s">
        <v>1378</v>
      </c>
      <c r="E129" s="814" t="s">
        <v>603</v>
      </c>
      <c r="F129" s="831"/>
      <c r="G129" s="831"/>
      <c r="H129" s="819">
        <v>0</v>
      </c>
      <c r="I129" s="831">
        <v>1</v>
      </c>
      <c r="J129" s="831">
        <v>117.03</v>
      </c>
      <c r="K129" s="819">
        <v>1</v>
      </c>
      <c r="L129" s="831">
        <v>1</v>
      </c>
      <c r="M129" s="832">
        <v>117.03</v>
      </c>
    </row>
    <row r="130" spans="1:13" ht="14.45" customHeight="1" x14ac:dyDescent="0.2">
      <c r="A130" s="813" t="s">
        <v>1617</v>
      </c>
      <c r="B130" s="814" t="s">
        <v>1380</v>
      </c>
      <c r="C130" s="814" t="s">
        <v>2115</v>
      </c>
      <c r="D130" s="814" t="s">
        <v>1382</v>
      </c>
      <c r="E130" s="814" t="s">
        <v>1402</v>
      </c>
      <c r="F130" s="831"/>
      <c r="G130" s="831"/>
      <c r="H130" s="819">
        <v>0</v>
      </c>
      <c r="I130" s="831">
        <v>5</v>
      </c>
      <c r="J130" s="831">
        <v>155.44999999999999</v>
      </c>
      <c r="K130" s="819">
        <v>1</v>
      </c>
      <c r="L130" s="831">
        <v>5</v>
      </c>
      <c r="M130" s="832">
        <v>155.44999999999999</v>
      </c>
    </row>
    <row r="131" spans="1:13" ht="14.45" customHeight="1" x14ac:dyDescent="0.2">
      <c r="A131" s="813" t="s">
        <v>1617</v>
      </c>
      <c r="B131" s="814" t="s">
        <v>1380</v>
      </c>
      <c r="C131" s="814" t="s">
        <v>2116</v>
      </c>
      <c r="D131" s="814" t="s">
        <v>1382</v>
      </c>
      <c r="E131" s="814" t="s">
        <v>1584</v>
      </c>
      <c r="F131" s="831"/>
      <c r="G131" s="831"/>
      <c r="H131" s="819">
        <v>0</v>
      </c>
      <c r="I131" s="831">
        <v>1</v>
      </c>
      <c r="J131" s="831">
        <v>62.18</v>
      </c>
      <c r="K131" s="819">
        <v>1</v>
      </c>
      <c r="L131" s="831">
        <v>1</v>
      </c>
      <c r="M131" s="832">
        <v>62.18</v>
      </c>
    </row>
    <row r="132" spans="1:13" ht="14.45" customHeight="1" x14ac:dyDescent="0.2">
      <c r="A132" s="813" t="s">
        <v>1617</v>
      </c>
      <c r="B132" s="814" t="s">
        <v>1380</v>
      </c>
      <c r="C132" s="814" t="s">
        <v>2122</v>
      </c>
      <c r="D132" s="814" t="s">
        <v>2121</v>
      </c>
      <c r="E132" s="814" t="s">
        <v>1402</v>
      </c>
      <c r="F132" s="831">
        <v>3</v>
      </c>
      <c r="G132" s="831">
        <v>93.27</v>
      </c>
      <c r="H132" s="819">
        <v>1</v>
      </c>
      <c r="I132" s="831"/>
      <c r="J132" s="831"/>
      <c r="K132" s="819">
        <v>0</v>
      </c>
      <c r="L132" s="831">
        <v>3</v>
      </c>
      <c r="M132" s="832">
        <v>93.27</v>
      </c>
    </row>
    <row r="133" spans="1:13" ht="14.45" customHeight="1" x14ac:dyDescent="0.2">
      <c r="A133" s="813" t="s">
        <v>1617</v>
      </c>
      <c r="B133" s="814" t="s">
        <v>1380</v>
      </c>
      <c r="C133" s="814" t="s">
        <v>2117</v>
      </c>
      <c r="D133" s="814" t="s">
        <v>2118</v>
      </c>
      <c r="E133" s="814" t="s">
        <v>2119</v>
      </c>
      <c r="F133" s="831">
        <v>2</v>
      </c>
      <c r="G133" s="831">
        <v>414.54</v>
      </c>
      <c r="H133" s="819">
        <v>1</v>
      </c>
      <c r="I133" s="831"/>
      <c r="J133" s="831"/>
      <c r="K133" s="819">
        <v>0</v>
      </c>
      <c r="L133" s="831">
        <v>2</v>
      </c>
      <c r="M133" s="832">
        <v>414.54</v>
      </c>
    </row>
    <row r="134" spans="1:13" ht="14.45" customHeight="1" x14ac:dyDescent="0.2">
      <c r="A134" s="813" t="s">
        <v>1617</v>
      </c>
      <c r="B134" s="814" t="s">
        <v>1380</v>
      </c>
      <c r="C134" s="814" t="s">
        <v>2120</v>
      </c>
      <c r="D134" s="814" t="s">
        <v>2121</v>
      </c>
      <c r="E134" s="814" t="s">
        <v>1404</v>
      </c>
      <c r="F134" s="831">
        <v>1</v>
      </c>
      <c r="G134" s="831">
        <v>103.64</v>
      </c>
      <c r="H134" s="819">
        <v>1</v>
      </c>
      <c r="I134" s="831"/>
      <c r="J134" s="831"/>
      <c r="K134" s="819">
        <v>0</v>
      </c>
      <c r="L134" s="831">
        <v>1</v>
      </c>
      <c r="M134" s="832">
        <v>103.64</v>
      </c>
    </row>
    <row r="135" spans="1:13" ht="14.45" customHeight="1" x14ac:dyDescent="0.2">
      <c r="A135" s="813" t="s">
        <v>1617</v>
      </c>
      <c r="B135" s="814" t="s">
        <v>1390</v>
      </c>
      <c r="C135" s="814" t="s">
        <v>2035</v>
      </c>
      <c r="D135" s="814" t="s">
        <v>1031</v>
      </c>
      <c r="E135" s="814" t="s">
        <v>676</v>
      </c>
      <c r="F135" s="831"/>
      <c r="G135" s="831"/>
      <c r="H135" s="819">
        <v>0</v>
      </c>
      <c r="I135" s="831">
        <v>7</v>
      </c>
      <c r="J135" s="831">
        <v>241.29</v>
      </c>
      <c r="K135" s="819">
        <v>1</v>
      </c>
      <c r="L135" s="831">
        <v>7</v>
      </c>
      <c r="M135" s="832">
        <v>241.29</v>
      </c>
    </row>
    <row r="136" spans="1:13" ht="14.45" customHeight="1" x14ac:dyDescent="0.2">
      <c r="A136" s="813" t="s">
        <v>1617</v>
      </c>
      <c r="B136" s="814" t="s">
        <v>1390</v>
      </c>
      <c r="C136" s="814" t="s">
        <v>2146</v>
      </c>
      <c r="D136" s="814" t="s">
        <v>1035</v>
      </c>
      <c r="E136" s="814" t="s">
        <v>2130</v>
      </c>
      <c r="F136" s="831"/>
      <c r="G136" s="831"/>
      <c r="H136" s="819">
        <v>0</v>
      </c>
      <c r="I136" s="831">
        <v>6</v>
      </c>
      <c r="J136" s="831">
        <v>413.58000000000004</v>
      </c>
      <c r="K136" s="819">
        <v>1</v>
      </c>
      <c r="L136" s="831">
        <v>6</v>
      </c>
      <c r="M136" s="832">
        <v>413.58000000000004</v>
      </c>
    </row>
    <row r="137" spans="1:13" ht="14.45" customHeight="1" x14ac:dyDescent="0.2">
      <c r="A137" s="813" t="s">
        <v>1617</v>
      </c>
      <c r="B137" s="814" t="s">
        <v>1437</v>
      </c>
      <c r="C137" s="814" t="s">
        <v>2153</v>
      </c>
      <c r="D137" s="814" t="s">
        <v>2154</v>
      </c>
      <c r="E137" s="814" t="s">
        <v>2155</v>
      </c>
      <c r="F137" s="831">
        <v>1</v>
      </c>
      <c r="G137" s="831">
        <v>44.86</v>
      </c>
      <c r="H137" s="819">
        <v>1</v>
      </c>
      <c r="I137" s="831"/>
      <c r="J137" s="831"/>
      <c r="K137" s="819">
        <v>0</v>
      </c>
      <c r="L137" s="831">
        <v>1</v>
      </c>
      <c r="M137" s="832">
        <v>44.86</v>
      </c>
    </row>
    <row r="138" spans="1:13" ht="14.45" customHeight="1" x14ac:dyDescent="0.2">
      <c r="A138" s="813" t="s">
        <v>1617</v>
      </c>
      <c r="B138" s="814" t="s">
        <v>2879</v>
      </c>
      <c r="C138" s="814" t="s">
        <v>1663</v>
      </c>
      <c r="D138" s="814" t="s">
        <v>1664</v>
      </c>
      <c r="E138" s="814" t="s">
        <v>1665</v>
      </c>
      <c r="F138" s="831"/>
      <c r="G138" s="831"/>
      <c r="H138" s="819">
        <v>0</v>
      </c>
      <c r="I138" s="831">
        <v>5</v>
      </c>
      <c r="J138" s="831">
        <v>471.22</v>
      </c>
      <c r="K138" s="819">
        <v>1</v>
      </c>
      <c r="L138" s="831">
        <v>5</v>
      </c>
      <c r="M138" s="832">
        <v>471.22</v>
      </c>
    </row>
    <row r="139" spans="1:13" ht="14.45" customHeight="1" x14ac:dyDescent="0.2">
      <c r="A139" s="813" t="s">
        <v>1617</v>
      </c>
      <c r="B139" s="814" t="s">
        <v>1499</v>
      </c>
      <c r="C139" s="814" t="s">
        <v>1500</v>
      </c>
      <c r="D139" s="814" t="s">
        <v>997</v>
      </c>
      <c r="E139" s="814" t="s">
        <v>1000</v>
      </c>
      <c r="F139" s="831"/>
      <c r="G139" s="831"/>
      <c r="H139" s="819"/>
      <c r="I139" s="831">
        <v>5</v>
      </c>
      <c r="J139" s="831">
        <v>0</v>
      </c>
      <c r="K139" s="819"/>
      <c r="L139" s="831">
        <v>5</v>
      </c>
      <c r="M139" s="832">
        <v>0</v>
      </c>
    </row>
    <row r="140" spans="1:13" ht="14.45" customHeight="1" x14ac:dyDescent="0.2">
      <c r="A140" s="813" t="s">
        <v>1617</v>
      </c>
      <c r="B140" s="814" t="s">
        <v>1545</v>
      </c>
      <c r="C140" s="814" t="s">
        <v>1546</v>
      </c>
      <c r="D140" s="814" t="s">
        <v>1547</v>
      </c>
      <c r="E140" s="814" t="s">
        <v>1548</v>
      </c>
      <c r="F140" s="831"/>
      <c r="G140" s="831"/>
      <c r="H140" s="819">
        <v>0</v>
      </c>
      <c r="I140" s="831">
        <v>1</v>
      </c>
      <c r="J140" s="831">
        <v>23.4</v>
      </c>
      <c r="K140" s="819">
        <v>1</v>
      </c>
      <c r="L140" s="831">
        <v>1</v>
      </c>
      <c r="M140" s="832">
        <v>23.4</v>
      </c>
    </row>
    <row r="141" spans="1:13" ht="14.45" customHeight="1" x14ac:dyDescent="0.2">
      <c r="A141" s="813" t="s">
        <v>1617</v>
      </c>
      <c r="B141" s="814" t="s">
        <v>1545</v>
      </c>
      <c r="C141" s="814" t="s">
        <v>2112</v>
      </c>
      <c r="D141" s="814" t="s">
        <v>2113</v>
      </c>
      <c r="E141" s="814" t="s">
        <v>1552</v>
      </c>
      <c r="F141" s="831">
        <v>2</v>
      </c>
      <c r="G141" s="831">
        <v>23.42</v>
      </c>
      <c r="H141" s="819">
        <v>1</v>
      </c>
      <c r="I141" s="831"/>
      <c r="J141" s="831"/>
      <c r="K141" s="819">
        <v>0</v>
      </c>
      <c r="L141" s="831">
        <v>2</v>
      </c>
      <c r="M141" s="832">
        <v>23.42</v>
      </c>
    </row>
    <row r="142" spans="1:13" ht="14.45" customHeight="1" x14ac:dyDescent="0.2">
      <c r="A142" s="813" t="s">
        <v>1617</v>
      </c>
      <c r="B142" s="814" t="s">
        <v>1553</v>
      </c>
      <c r="C142" s="814" t="s">
        <v>1554</v>
      </c>
      <c r="D142" s="814" t="s">
        <v>1166</v>
      </c>
      <c r="E142" s="814" t="s">
        <v>1555</v>
      </c>
      <c r="F142" s="831"/>
      <c r="G142" s="831"/>
      <c r="H142" s="819"/>
      <c r="I142" s="831">
        <v>17</v>
      </c>
      <c r="J142" s="831">
        <v>0</v>
      </c>
      <c r="K142" s="819"/>
      <c r="L142" s="831">
        <v>17</v>
      </c>
      <c r="M142" s="832">
        <v>0</v>
      </c>
    </row>
    <row r="143" spans="1:13" ht="14.45" customHeight="1" x14ac:dyDescent="0.2">
      <c r="A143" s="813" t="s">
        <v>1617</v>
      </c>
      <c r="B143" s="814" t="s">
        <v>1556</v>
      </c>
      <c r="C143" s="814" t="s">
        <v>2151</v>
      </c>
      <c r="D143" s="814" t="s">
        <v>1558</v>
      </c>
      <c r="E143" s="814" t="s">
        <v>1697</v>
      </c>
      <c r="F143" s="831"/>
      <c r="G143" s="831"/>
      <c r="H143" s="819">
        <v>0</v>
      </c>
      <c r="I143" s="831">
        <v>1</v>
      </c>
      <c r="J143" s="831">
        <v>132</v>
      </c>
      <c r="K143" s="819">
        <v>1</v>
      </c>
      <c r="L143" s="831">
        <v>1</v>
      </c>
      <c r="M143" s="832">
        <v>132</v>
      </c>
    </row>
    <row r="144" spans="1:13" ht="14.45" customHeight="1" x14ac:dyDescent="0.2">
      <c r="A144" s="813" t="s">
        <v>1617</v>
      </c>
      <c r="B144" s="814" t="s">
        <v>1572</v>
      </c>
      <c r="C144" s="814" t="s">
        <v>2163</v>
      </c>
      <c r="D144" s="814" t="s">
        <v>2164</v>
      </c>
      <c r="E144" s="814" t="s">
        <v>2165</v>
      </c>
      <c r="F144" s="831">
        <v>1</v>
      </c>
      <c r="G144" s="831">
        <v>150.32</v>
      </c>
      <c r="H144" s="819">
        <v>1</v>
      </c>
      <c r="I144" s="831"/>
      <c r="J144" s="831"/>
      <c r="K144" s="819">
        <v>0</v>
      </c>
      <c r="L144" s="831">
        <v>1</v>
      </c>
      <c r="M144" s="832">
        <v>150.32</v>
      </c>
    </row>
    <row r="145" spans="1:13" ht="14.45" customHeight="1" x14ac:dyDescent="0.2">
      <c r="A145" s="813" t="s">
        <v>1617</v>
      </c>
      <c r="B145" s="814" t="s">
        <v>2884</v>
      </c>
      <c r="C145" s="814" t="s">
        <v>1854</v>
      </c>
      <c r="D145" s="814" t="s">
        <v>1855</v>
      </c>
      <c r="E145" s="814"/>
      <c r="F145" s="831">
        <v>5</v>
      </c>
      <c r="G145" s="831">
        <v>251.60000000000002</v>
      </c>
      <c r="H145" s="819">
        <v>1</v>
      </c>
      <c r="I145" s="831"/>
      <c r="J145" s="831"/>
      <c r="K145" s="819">
        <v>0</v>
      </c>
      <c r="L145" s="831">
        <v>5</v>
      </c>
      <c r="M145" s="832">
        <v>251.60000000000002</v>
      </c>
    </row>
    <row r="146" spans="1:13" ht="14.45" customHeight="1" x14ac:dyDescent="0.2">
      <c r="A146" s="813" t="s">
        <v>1617</v>
      </c>
      <c r="B146" s="814" t="s">
        <v>2891</v>
      </c>
      <c r="C146" s="814" t="s">
        <v>2178</v>
      </c>
      <c r="D146" s="814" t="s">
        <v>2179</v>
      </c>
      <c r="E146" s="814" t="s">
        <v>2180</v>
      </c>
      <c r="F146" s="831">
        <v>1</v>
      </c>
      <c r="G146" s="831">
        <v>320.56</v>
      </c>
      <c r="H146" s="819">
        <v>1</v>
      </c>
      <c r="I146" s="831"/>
      <c r="J146" s="831"/>
      <c r="K146" s="819">
        <v>0</v>
      </c>
      <c r="L146" s="831">
        <v>1</v>
      </c>
      <c r="M146" s="832">
        <v>320.56</v>
      </c>
    </row>
    <row r="147" spans="1:13" ht="14.45" customHeight="1" x14ac:dyDescent="0.2">
      <c r="A147" s="813" t="s">
        <v>1618</v>
      </c>
      <c r="B147" s="814" t="s">
        <v>1289</v>
      </c>
      <c r="C147" s="814" t="s">
        <v>1293</v>
      </c>
      <c r="D147" s="814" t="s">
        <v>1291</v>
      </c>
      <c r="E147" s="814" t="s">
        <v>1294</v>
      </c>
      <c r="F147" s="831"/>
      <c r="G147" s="831"/>
      <c r="H147" s="819">
        <v>0</v>
      </c>
      <c r="I147" s="831">
        <v>1</v>
      </c>
      <c r="J147" s="831">
        <v>102.93</v>
      </c>
      <c r="K147" s="819">
        <v>1</v>
      </c>
      <c r="L147" s="831">
        <v>1</v>
      </c>
      <c r="M147" s="832">
        <v>102.93</v>
      </c>
    </row>
    <row r="148" spans="1:13" ht="14.45" customHeight="1" x14ac:dyDescent="0.2">
      <c r="A148" s="813" t="s">
        <v>1618</v>
      </c>
      <c r="B148" s="814" t="s">
        <v>1289</v>
      </c>
      <c r="C148" s="814" t="s">
        <v>1797</v>
      </c>
      <c r="D148" s="814" t="s">
        <v>1291</v>
      </c>
      <c r="E148" s="814" t="s">
        <v>1798</v>
      </c>
      <c r="F148" s="831"/>
      <c r="G148" s="831"/>
      <c r="H148" s="819">
        <v>0</v>
      </c>
      <c r="I148" s="831">
        <v>5</v>
      </c>
      <c r="J148" s="831">
        <v>83.53</v>
      </c>
      <c r="K148" s="819">
        <v>1</v>
      </c>
      <c r="L148" s="831">
        <v>5</v>
      </c>
      <c r="M148" s="832">
        <v>83.53</v>
      </c>
    </row>
    <row r="149" spans="1:13" ht="14.45" customHeight="1" x14ac:dyDescent="0.2">
      <c r="A149" s="813" t="s">
        <v>1618</v>
      </c>
      <c r="B149" s="814" t="s">
        <v>1305</v>
      </c>
      <c r="C149" s="814" t="s">
        <v>2804</v>
      </c>
      <c r="D149" s="814" t="s">
        <v>1307</v>
      </c>
      <c r="E149" s="814" t="s">
        <v>2805</v>
      </c>
      <c r="F149" s="831"/>
      <c r="G149" s="831"/>
      <c r="H149" s="819">
        <v>0</v>
      </c>
      <c r="I149" s="831">
        <v>1</v>
      </c>
      <c r="J149" s="831">
        <v>43.21</v>
      </c>
      <c r="K149" s="819">
        <v>1</v>
      </c>
      <c r="L149" s="831">
        <v>1</v>
      </c>
      <c r="M149" s="832">
        <v>43.21</v>
      </c>
    </row>
    <row r="150" spans="1:13" ht="14.45" customHeight="1" x14ac:dyDescent="0.2">
      <c r="A150" s="813" t="s">
        <v>1618</v>
      </c>
      <c r="B150" s="814" t="s">
        <v>1320</v>
      </c>
      <c r="C150" s="814" t="s">
        <v>1329</v>
      </c>
      <c r="D150" s="814" t="s">
        <v>812</v>
      </c>
      <c r="E150" s="814" t="s">
        <v>1330</v>
      </c>
      <c r="F150" s="831"/>
      <c r="G150" s="831"/>
      <c r="H150" s="819">
        <v>0</v>
      </c>
      <c r="I150" s="831">
        <v>22</v>
      </c>
      <c r="J150" s="831">
        <v>16199.26</v>
      </c>
      <c r="K150" s="819">
        <v>1</v>
      </c>
      <c r="L150" s="831">
        <v>22</v>
      </c>
      <c r="M150" s="832">
        <v>16199.26</v>
      </c>
    </row>
    <row r="151" spans="1:13" ht="14.45" customHeight="1" x14ac:dyDescent="0.2">
      <c r="A151" s="813" t="s">
        <v>1618</v>
      </c>
      <c r="B151" s="814" t="s">
        <v>1320</v>
      </c>
      <c r="C151" s="814" t="s">
        <v>2144</v>
      </c>
      <c r="D151" s="814" t="s">
        <v>812</v>
      </c>
      <c r="E151" s="814" t="s">
        <v>2145</v>
      </c>
      <c r="F151" s="831"/>
      <c r="G151" s="831"/>
      <c r="H151" s="819">
        <v>0</v>
      </c>
      <c r="I151" s="831">
        <v>2</v>
      </c>
      <c r="J151" s="831">
        <v>981.78</v>
      </c>
      <c r="K151" s="819">
        <v>1</v>
      </c>
      <c r="L151" s="831">
        <v>2</v>
      </c>
      <c r="M151" s="832">
        <v>981.78</v>
      </c>
    </row>
    <row r="152" spans="1:13" ht="14.45" customHeight="1" x14ac:dyDescent="0.2">
      <c r="A152" s="813" t="s">
        <v>1618</v>
      </c>
      <c r="B152" s="814" t="s">
        <v>1320</v>
      </c>
      <c r="C152" s="814" t="s">
        <v>2395</v>
      </c>
      <c r="D152" s="814" t="s">
        <v>812</v>
      </c>
      <c r="E152" s="814" t="s">
        <v>2396</v>
      </c>
      <c r="F152" s="831"/>
      <c r="G152" s="831"/>
      <c r="H152" s="819">
        <v>0</v>
      </c>
      <c r="I152" s="831">
        <v>3</v>
      </c>
      <c r="J152" s="831">
        <v>3464.04</v>
      </c>
      <c r="K152" s="819">
        <v>1</v>
      </c>
      <c r="L152" s="831">
        <v>3</v>
      </c>
      <c r="M152" s="832">
        <v>3464.04</v>
      </c>
    </row>
    <row r="153" spans="1:13" ht="14.45" customHeight="1" x14ac:dyDescent="0.2">
      <c r="A153" s="813" t="s">
        <v>1618</v>
      </c>
      <c r="B153" s="814" t="s">
        <v>1320</v>
      </c>
      <c r="C153" s="814" t="s">
        <v>2023</v>
      </c>
      <c r="D153" s="814" t="s">
        <v>812</v>
      </c>
      <c r="E153" s="814" t="s">
        <v>2024</v>
      </c>
      <c r="F153" s="831"/>
      <c r="G153" s="831"/>
      <c r="H153" s="819">
        <v>0</v>
      </c>
      <c r="I153" s="831">
        <v>1</v>
      </c>
      <c r="J153" s="831">
        <v>923.74</v>
      </c>
      <c r="K153" s="819">
        <v>1</v>
      </c>
      <c r="L153" s="831">
        <v>1</v>
      </c>
      <c r="M153" s="832">
        <v>923.74</v>
      </c>
    </row>
    <row r="154" spans="1:13" ht="14.45" customHeight="1" x14ac:dyDescent="0.2">
      <c r="A154" s="813" t="s">
        <v>1618</v>
      </c>
      <c r="B154" s="814" t="s">
        <v>1331</v>
      </c>
      <c r="C154" s="814" t="s">
        <v>1996</v>
      </c>
      <c r="D154" s="814" t="s">
        <v>1333</v>
      </c>
      <c r="E154" s="814" t="s">
        <v>1997</v>
      </c>
      <c r="F154" s="831"/>
      <c r="G154" s="831"/>
      <c r="H154" s="819">
        <v>0</v>
      </c>
      <c r="I154" s="831">
        <v>1</v>
      </c>
      <c r="J154" s="831">
        <v>93.43</v>
      </c>
      <c r="K154" s="819">
        <v>1</v>
      </c>
      <c r="L154" s="831">
        <v>1</v>
      </c>
      <c r="M154" s="832">
        <v>93.43</v>
      </c>
    </row>
    <row r="155" spans="1:13" ht="14.45" customHeight="1" x14ac:dyDescent="0.2">
      <c r="A155" s="813" t="s">
        <v>1618</v>
      </c>
      <c r="B155" s="814" t="s">
        <v>1353</v>
      </c>
      <c r="C155" s="814" t="s">
        <v>1973</v>
      </c>
      <c r="D155" s="814" t="s">
        <v>1355</v>
      </c>
      <c r="E155" s="814" t="s">
        <v>1974</v>
      </c>
      <c r="F155" s="831"/>
      <c r="G155" s="831"/>
      <c r="H155" s="819">
        <v>0</v>
      </c>
      <c r="I155" s="831">
        <v>1</v>
      </c>
      <c r="J155" s="831">
        <v>42.51</v>
      </c>
      <c r="K155" s="819">
        <v>1</v>
      </c>
      <c r="L155" s="831">
        <v>1</v>
      </c>
      <c r="M155" s="832">
        <v>42.51</v>
      </c>
    </row>
    <row r="156" spans="1:13" ht="14.45" customHeight="1" x14ac:dyDescent="0.2">
      <c r="A156" s="813" t="s">
        <v>1618</v>
      </c>
      <c r="B156" s="814" t="s">
        <v>1366</v>
      </c>
      <c r="C156" s="814" t="s">
        <v>2806</v>
      </c>
      <c r="D156" s="814" t="s">
        <v>663</v>
      </c>
      <c r="E156" s="814" t="s">
        <v>2059</v>
      </c>
      <c r="F156" s="831">
        <v>1</v>
      </c>
      <c r="G156" s="831">
        <v>35.11</v>
      </c>
      <c r="H156" s="819">
        <v>1</v>
      </c>
      <c r="I156" s="831"/>
      <c r="J156" s="831"/>
      <c r="K156" s="819">
        <v>0</v>
      </c>
      <c r="L156" s="831">
        <v>1</v>
      </c>
      <c r="M156" s="832">
        <v>35.11</v>
      </c>
    </row>
    <row r="157" spans="1:13" ht="14.45" customHeight="1" x14ac:dyDescent="0.2">
      <c r="A157" s="813" t="s">
        <v>1618</v>
      </c>
      <c r="B157" s="814" t="s">
        <v>1366</v>
      </c>
      <c r="C157" s="814" t="s">
        <v>2807</v>
      </c>
      <c r="D157" s="814" t="s">
        <v>661</v>
      </c>
      <c r="E157" s="814" t="s">
        <v>2235</v>
      </c>
      <c r="F157" s="831"/>
      <c r="G157" s="831"/>
      <c r="H157" s="819">
        <v>0</v>
      </c>
      <c r="I157" s="831">
        <v>1</v>
      </c>
      <c r="J157" s="831">
        <v>70.23</v>
      </c>
      <c r="K157" s="819">
        <v>1</v>
      </c>
      <c r="L157" s="831">
        <v>1</v>
      </c>
      <c r="M157" s="832">
        <v>70.23</v>
      </c>
    </row>
    <row r="158" spans="1:13" ht="14.45" customHeight="1" x14ac:dyDescent="0.2">
      <c r="A158" s="813" t="s">
        <v>1618</v>
      </c>
      <c r="B158" s="814" t="s">
        <v>1376</v>
      </c>
      <c r="C158" s="814" t="s">
        <v>1377</v>
      </c>
      <c r="D158" s="814" t="s">
        <v>1378</v>
      </c>
      <c r="E158" s="814" t="s">
        <v>674</v>
      </c>
      <c r="F158" s="831"/>
      <c r="G158" s="831"/>
      <c r="H158" s="819">
        <v>0</v>
      </c>
      <c r="I158" s="831">
        <v>1</v>
      </c>
      <c r="J158" s="831">
        <v>17.559999999999999</v>
      </c>
      <c r="K158" s="819">
        <v>1</v>
      </c>
      <c r="L158" s="831">
        <v>1</v>
      </c>
      <c r="M158" s="832">
        <v>17.559999999999999</v>
      </c>
    </row>
    <row r="159" spans="1:13" ht="14.45" customHeight="1" x14ac:dyDescent="0.2">
      <c r="A159" s="813" t="s">
        <v>1618</v>
      </c>
      <c r="B159" s="814" t="s">
        <v>1376</v>
      </c>
      <c r="C159" s="814" t="s">
        <v>1379</v>
      </c>
      <c r="D159" s="814" t="s">
        <v>1378</v>
      </c>
      <c r="E159" s="814" t="s">
        <v>676</v>
      </c>
      <c r="F159" s="831"/>
      <c r="G159" s="831"/>
      <c r="H159" s="819">
        <v>0</v>
      </c>
      <c r="I159" s="831">
        <v>1</v>
      </c>
      <c r="J159" s="831">
        <v>35.11</v>
      </c>
      <c r="K159" s="819">
        <v>1</v>
      </c>
      <c r="L159" s="831">
        <v>1</v>
      </c>
      <c r="M159" s="832">
        <v>35.11</v>
      </c>
    </row>
    <row r="160" spans="1:13" ht="14.45" customHeight="1" x14ac:dyDescent="0.2">
      <c r="A160" s="813" t="s">
        <v>1618</v>
      </c>
      <c r="B160" s="814" t="s">
        <v>1380</v>
      </c>
      <c r="C160" s="814" t="s">
        <v>2115</v>
      </c>
      <c r="D160" s="814" t="s">
        <v>1382</v>
      </c>
      <c r="E160" s="814" t="s">
        <v>1402</v>
      </c>
      <c r="F160" s="831"/>
      <c r="G160" s="831"/>
      <c r="H160" s="819">
        <v>0</v>
      </c>
      <c r="I160" s="831">
        <v>1</v>
      </c>
      <c r="J160" s="831">
        <v>31.09</v>
      </c>
      <c r="K160" s="819">
        <v>1</v>
      </c>
      <c r="L160" s="831">
        <v>1</v>
      </c>
      <c r="M160" s="832">
        <v>31.09</v>
      </c>
    </row>
    <row r="161" spans="1:13" ht="14.45" customHeight="1" x14ac:dyDescent="0.2">
      <c r="A161" s="813" t="s">
        <v>1618</v>
      </c>
      <c r="B161" s="814" t="s">
        <v>1380</v>
      </c>
      <c r="C161" s="814" t="s">
        <v>2116</v>
      </c>
      <c r="D161" s="814" t="s">
        <v>1382</v>
      </c>
      <c r="E161" s="814" t="s">
        <v>1584</v>
      </c>
      <c r="F161" s="831"/>
      <c r="G161" s="831"/>
      <c r="H161" s="819">
        <v>0</v>
      </c>
      <c r="I161" s="831">
        <v>1</v>
      </c>
      <c r="J161" s="831">
        <v>62.18</v>
      </c>
      <c r="K161" s="819">
        <v>1</v>
      </c>
      <c r="L161" s="831">
        <v>1</v>
      </c>
      <c r="M161" s="832">
        <v>62.18</v>
      </c>
    </row>
    <row r="162" spans="1:13" ht="14.45" customHeight="1" x14ac:dyDescent="0.2">
      <c r="A162" s="813" t="s">
        <v>1618</v>
      </c>
      <c r="B162" s="814" t="s">
        <v>1390</v>
      </c>
      <c r="C162" s="814" t="s">
        <v>2035</v>
      </c>
      <c r="D162" s="814" t="s">
        <v>1031</v>
      </c>
      <c r="E162" s="814" t="s">
        <v>676</v>
      </c>
      <c r="F162" s="831"/>
      <c r="G162" s="831"/>
      <c r="H162" s="819">
        <v>0</v>
      </c>
      <c r="I162" s="831">
        <v>2</v>
      </c>
      <c r="J162" s="831">
        <v>68.94</v>
      </c>
      <c r="K162" s="819">
        <v>1</v>
      </c>
      <c r="L162" s="831">
        <v>2</v>
      </c>
      <c r="M162" s="832">
        <v>68.94</v>
      </c>
    </row>
    <row r="163" spans="1:13" ht="14.45" customHeight="1" x14ac:dyDescent="0.2">
      <c r="A163" s="813" t="s">
        <v>1618</v>
      </c>
      <c r="B163" s="814" t="s">
        <v>1395</v>
      </c>
      <c r="C163" s="814" t="s">
        <v>1396</v>
      </c>
      <c r="D163" s="814" t="s">
        <v>1397</v>
      </c>
      <c r="E163" s="814" t="s">
        <v>1398</v>
      </c>
      <c r="F163" s="831"/>
      <c r="G163" s="831"/>
      <c r="H163" s="819">
        <v>0</v>
      </c>
      <c r="I163" s="831">
        <v>1</v>
      </c>
      <c r="J163" s="831">
        <v>7.47</v>
      </c>
      <c r="K163" s="819">
        <v>1</v>
      </c>
      <c r="L163" s="831">
        <v>1</v>
      </c>
      <c r="M163" s="832">
        <v>7.47</v>
      </c>
    </row>
    <row r="164" spans="1:13" ht="14.45" customHeight="1" x14ac:dyDescent="0.2">
      <c r="A164" s="813" t="s">
        <v>1618</v>
      </c>
      <c r="B164" s="814" t="s">
        <v>1413</v>
      </c>
      <c r="C164" s="814" t="s">
        <v>2799</v>
      </c>
      <c r="D164" s="814" t="s">
        <v>1415</v>
      </c>
      <c r="E164" s="814" t="s">
        <v>2800</v>
      </c>
      <c r="F164" s="831"/>
      <c r="G164" s="831"/>
      <c r="H164" s="819">
        <v>0</v>
      </c>
      <c r="I164" s="831">
        <v>1</v>
      </c>
      <c r="J164" s="831">
        <v>79.11</v>
      </c>
      <c r="K164" s="819">
        <v>1</v>
      </c>
      <c r="L164" s="831">
        <v>1</v>
      </c>
      <c r="M164" s="832">
        <v>79.11</v>
      </c>
    </row>
    <row r="165" spans="1:13" ht="14.45" customHeight="1" x14ac:dyDescent="0.2">
      <c r="A165" s="813" t="s">
        <v>1618</v>
      </c>
      <c r="B165" s="814" t="s">
        <v>1413</v>
      </c>
      <c r="C165" s="814" t="s">
        <v>2797</v>
      </c>
      <c r="D165" s="814" t="s">
        <v>1415</v>
      </c>
      <c r="E165" s="814" t="s">
        <v>2798</v>
      </c>
      <c r="F165" s="831"/>
      <c r="G165" s="831"/>
      <c r="H165" s="819">
        <v>0</v>
      </c>
      <c r="I165" s="831">
        <v>1</v>
      </c>
      <c r="J165" s="831">
        <v>237.31</v>
      </c>
      <c r="K165" s="819">
        <v>1</v>
      </c>
      <c r="L165" s="831">
        <v>1</v>
      </c>
      <c r="M165" s="832">
        <v>237.31</v>
      </c>
    </row>
    <row r="166" spans="1:13" ht="14.45" customHeight="1" x14ac:dyDescent="0.2">
      <c r="A166" s="813" t="s">
        <v>1618</v>
      </c>
      <c r="B166" s="814" t="s">
        <v>1426</v>
      </c>
      <c r="C166" s="814" t="s">
        <v>2819</v>
      </c>
      <c r="D166" s="814" t="s">
        <v>1428</v>
      </c>
      <c r="E166" s="814" t="s">
        <v>2820</v>
      </c>
      <c r="F166" s="831"/>
      <c r="G166" s="831"/>
      <c r="H166" s="819">
        <v>0</v>
      </c>
      <c r="I166" s="831">
        <v>1</v>
      </c>
      <c r="J166" s="831">
        <v>102.85</v>
      </c>
      <c r="K166" s="819">
        <v>1</v>
      </c>
      <c r="L166" s="831">
        <v>1</v>
      </c>
      <c r="M166" s="832">
        <v>102.85</v>
      </c>
    </row>
    <row r="167" spans="1:13" ht="14.45" customHeight="1" x14ac:dyDescent="0.2">
      <c r="A167" s="813" t="s">
        <v>1618</v>
      </c>
      <c r="B167" s="814" t="s">
        <v>1430</v>
      </c>
      <c r="C167" s="814" t="s">
        <v>1431</v>
      </c>
      <c r="D167" s="814" t="s">
        <v>1432</v>
      </c>
      <c r="E167" s="814" t="s">
        <v>1433</v>
      </c>
      <c r="F167" s="831"/>
      <c r="G167" s="831"/>
      <c r="H167" s="819">
        <v>0</v>
      </c>
      <c r="I167" s="831">
        <v>1</v>
      </c>
      <c r="J167" s="831">
        <v>130.51</v>
      </c>
      <c r="K167" s="819">
        <v>1</v>
      </c>
      <c r="L167" s="831">
        <v>1</v>
      </c>
      <c r="M167" s="832">
        <v>130.51</v>
      </c>
    </row>
    <row r="168" spans="1:13" ht="14.45" customHeight="1" x14ac:dyDescent="0.2">
      <c r="A168" s="813" t="s">
        <v>1618</v>
      </c>
      <c r="B168" s="814" t="s">
        <v>1430</v>
      </c>
      <c r="C168" s="814" t="s">
        <v>1938</v>
      </c>
      <c r="D168" s="814" t="s">
        <v>1435</v>
      </c>
      <c r="E168" s="814" t="s">
        <v>1939</v>
      </c>
      <c r="F168" s="831"/>
      <c r="G168" s="831"/>
      <c r="H168" s="819">
        <v>0</v>
      </c>
      <c r="I168" s="831">
        <v>3</v>
      </c>
      <c r="J168" s="831">
        <v>203.45999999999998</v>
      </c>
      <c r="K168" s="819">
        <v>1</v>
      </c>
      <c r="L168" s="831">
        <v>3</v>
      </c>
      <c r="M168" s="832">
        <v>203.45999999999998</v>
      </c>
    </row>
    <row r="169" spans="1:13" ht="14.45" customHeight="1" x14ac:dyDescent="0.2">
      <c r="A169" s="813" t="s">
        <v>1618</v>
      </c>
      <c r="B169" s="814" t="s">
        <v>1430</v>
      </c>
      <c r="C169" s="814" t="s">
        <v>1434</v>
      </c>
      <c r="D169" s="814" t="s">
        <v>1435</v>
      </c>
      <c r="E169" s="814" t="s">
        <v>1436</v>
      </c>
      <c r="F169" s="831"/>
      <c r="G169" s="831"/>
      <c r="H169" s="819">
        <v>0</v>
      </c>
      <c r="I169" s="831">
        <v>4</v>
      </c>
      <c r="J169" s="831">
        <v>775.76</v>
      </c>
      <c r="K169" s="819">
        <v>1</v>
      </c>
      <c r="L169" s="831">
        <v>4</v>
      </c>
      <c r="M169" s="832">
        <v>775.76</v>
      </c>
    </row>
    <row r="170" spans="1:13" ht="14.45" customHeight="1" x14ac:dyDescent="0.2">
      <c r="A170" s="813" t="s">
        <v>1618</v>
      </c>
      <c r="B170" s="814" t="s">
        <v>1430</v>
      </c>
      <c r="C170" s="814" t="s">
        <v>2205</v>
      </c>
      <c r="D170" s="814" t="s">
        <v>1435</v>
      </c>
      <c r="E170" s="814" t="s">
        <v>2206</v>
      </c>
      <c r="F170" s="831"/>
      <c r="G170" s="831"/>
      <c r="H170" s="819">
        <v>0</v>
      </c>
      <c r="I170" s="831">
        <v>1</v>
      </c>
      <c r="J170" s="831">
        <v>27.56</v>
      </c>
      <c r="K170" s="819">
        <v>1</v>
      </c>
      <c r="L170" s="831">
        <v>1</v>
      </c>
      <c r="M170" s="832">
        <v>27.56</v>
      </c>
    </row>
    <row r="171" spans="1:13" ht="14.45" customHeight="1" x14ac:dyDescent="0.2">
      <c r="A171" s="813" t="s">
        <v>1618</v>
      </c>
      <c r="B171" s="814" t="s">
        <v>1443</v>
      </c>
      <c r="C171" s="814" t="s">
        <v>2459</v>
      </c>
      <c r="D171" s="814" t="s">
        <v>783</v>
      </c>
      <c r="E171" s="814" t="s">
        <v>1453</v>
      </c>
      <c r="F171" s="831">
        <v>1</v>
      </c>
      <c r="G171" s="831">
        <v>49.08</v>
      </c>
      <c r="H171" s="819">
        <v>1</v>
      </c>
      <c r="I171" s="831"/>
      <c r="J171" s="831"/>
      <c r="K171" s="819">
        <v>0</v>
      </c>
      <c r="L171" s="831">
        <v>1</v>
      </c>
      <c r="M171" s="832">
        <v>49.08</v>
      </c>
    </row>
    <row r="172" spans="1:13" ht="14.45" customHeight="1" x14ac:dyDescent="0.2">
      <c r="A172" s="813" t="s">
        <v>1618</v>
      </c>
      <c r="B172" s="814" t="s">
        <v>1456</v>
      </c>
      <c r="C172" s="814" t="s">
        <v>2067</v>
      </c>
      <c r="D172" s="814" t="s">
        <v>1182</v>
      </c>
      <c r="E172" s="814" t="s">
        <v>2068</v>
      </c>
      <c r="F172" s="831"/>
      <c r="G172" s="831"/>
      <c r="H172" s="819">
        <v>0</v>
      </c>
      <c r="I172" s="831">
        <v>2</v>
      </c>
      <c r="J172" s="831">
        <v>308.72000000000003</v>
      </c>
      <c r="K172" s="819">
        <v>1</v>
      </c>
      <c r="L172" s="831">
        <v>2</v>
      </c>
      <c r="M172" s="832">
        <v>308.72000000000003</v>
      </c>
    </row>
    <row r="173" spans="1:13" ht="14.45" customHeight="1" x14ac:dyDescent="0.2">
      <c r="A173" s="813" t="s">
        <v>1618</v>
      </c>
      <c r="B173" s="814" t="s">
        <v>2879</v>
      </c>
      <c r="C173" s="814" t="s">
        <v>1663</v>
      </c>
      <c r="D173" s="814" t="s">
        <v>1664</v>
      </c>
      <c r="E173" s="814" t="s">
        <v>1665</v>
      </c>
      <c r="F173" s="831"/>
      <c r="G173" s="831"/>
      <c r="H173" s="819">
        <v>0</v>
      </c>
      <c r="I173" s="831">
        <v>2</v>
      </c>
      <c r="J173" s="831">
        <v>239.4</v>
      </c>
      <c r="K173" s="819">
        <v>1</v>
      </c>
      <c r="L173" s="831">
        <v>2</v>
      </c>
      <c r="M173" s="832">
        <v>239.4</v>
      </c>
    </row>
    <row r="174" spans="1:13" ht="14.45" customHeight="1" x14ac:dyDescent="0.2">
      <c r="A174" s="813" t="s">
        <v>1618</v>
      </c>
      <c r="B174" s="814" t="s">
        <v>1484</v>
      </c>
      <c r="C174" s="814" t="s">
        <v>1485</v>
      </c>
      <c r="D174" s="814" t="s">
        <v>858</v>
      </c>
      <c r="E174" s="814" t="s">
        <v>859</v>
      </c>
      <c r="F174" s="831"/>
      <c r="G174" s="831"/>
      <c r="H174" s="819">
        <v>0</v>
      </c>
      <c r="I174" s="831">
        <v>1</v>
      </c>
      <c r="J174" s="831">
        <v>369.29</v>
      </c>
      <c r="K174" s="819">
        <v>1</v>
      </c>
      <c r="L174" s="831">
        <v>1</v>
      </c>
      <c r="M174" s="832">
        <v>369.29</v>
      </c>
    </row>
    <row r="175" spans="1:13" ht="14.45" customHeight="1" x14ac:dyDescent="0.2">
      <c r="A175" s="813" t="s">
        <v>1618</v>
      </c>
      <c r="B175" s="814" t="s">
        <v>2881</v>
      </c>
      <c r="C175" s="814" t="s">
        <v>1765</v>
      </c>
      <c r="D175" s="814" t="s">
        <v>1766</v>
      </c>
      <c r="E175" s="814" t="s">
        <v>1767</v>
      </c>
      <c r="F175" s="831"/>
      <c r="G175" s="831"/>
      <c r="H175" s="819">
        <v>0</v>
      </c>
      <c r="I175" s="831">
        <v>1</v>
      </c>
      <c r="J175" s="831">
        <v>70.48</v>
      </c>
      <c r="K175" s="819">
        <v>1</v>
      </c>
      <c r="L175" s="831">
        <v>1</v>
      </c>
      <c r="M175" s="832">
        <v>70.48</v>
      </c>
    </row>
    <row r="176" spans="1:13" ht="14.45" customHeight="1" x14ac:dyDescent="0.2">
      <c r="A176" s="813" t="s">
        <v>1618</v>
      </c>
      <c r="B176" s="814" t="s">
        <v>1486</v>
      </c>
      <c r="C176" s="814" t="s">
        <v>1488</v>
      </c>
      <c r="D176" s="814" t="s">
        <v>618</v>
      </c>
      <c r="E176" s="814" t="s">
        <v>619</v>
      </c>
      <c r="F176" s="831"/>
      <c r="G176" s="831"/>
      <c r="H176" s="819">
        <v>0</v>
      </c>
      <c r="I176" s="831">
        <v>2</v>
      </c>
      <c r="J176" s="831">
        <v>130.56</v>
      </c>
      <c r="K176" s="819">
        <v>1</v>
      </c>
      <c r="L176" s="831">
        <v>2</v>
      </c>
      <c r="M176" s="832">
        <v>130.56</v>
      </c>
    </row>
    <row r="177" spans="1:13" ht="14.45" customHeight="1" x14ac:dyDescent="0.2">
      <c r="A177" s="813" t="s">
        <v>1618</v>
      </c>
      <c r="B177" s="814" t="s">
        <v>1499</v>
      </c>
      <c r="C177" s="814" t="s">
        <v>1500</v>
      </c>
      <c r="D177" s="814" t="s">
        <v>997</v>
      </c>
      <c r="E177" s="814" t="s">
        <v>1000</v>
      </c>
      <c r="F177" s="831"/>
      <c r="G177" s="831"/>
      <c r="H177" s="819"/>
      <c r="I177" s="831">
        <v>12</v>
      </c>
      <c r="J177" s="831">
        <v>0</v>
      </c>
      <c r="K177" s="819"/>
      <c r="L177" s="831">
        <v>12</v>
      </c>
      <c r="M177" s="832">
        <v>0</v>
      </c>
    </row>
    <row r="178" spans="1:13" ht="14.45" customHeight="1" x14ac:dyDescent="0.2">
      <c r="A178" s="813" t="s">
        <v>1618</v>
      </c>
      <c r="B178" s="814" t="s">
        <v>1515</v>
      </c>
      <c r="C178" s="814" t="s">
        <v>1521</v>
      </c>
      <c r="D178" s="814" t="s">
        <v>1517</v>
      </c>
      <c r="E178" s="814" t="s">
        <v>1522</v>
      </c>
      <c r="F178" s="831"/>
      <c r="G178" s="831"/>
      <c r="H178" s="819">
        <v>0</v>
      </c>
      <c r="I178" s="831">
        <v>3</v>
      </c>
      <c r="J178" s="831">
        <v>1018.4100000000001</v>
      </c>
      <c r="K178" s="819">
        <v>1</v>
      </c>
      <c r="L178" s="831">
        <v>3</v>
      </c>
      <c r="M178" s="832">
        <v>1018.4100000000001</v>
      </c>
    </row>
    <row r="179" spans="1:13" ht="14.45" customHeight="1" x14ac:dyDescent="0.2">
      <c r="A179" s="813" t="s">
        <v>1618</v>
      </c>
      <c r="B179" s="814" t="s">
        <v>1515</v>
      </c>
      <c r="C179" s="814" t="s">
        <v>2788</v>
      </c>
      <c r="D179" s="814" t="s">
        <v>2789</v>
      </c>
      <c r="E179" s="814" t="s">
        <v>2790</v>
      </c>
      <c r="F179" s="831"/>
      <c r="G179" s="831"/>
      <c r="H179" s="819">
        <v>0</v>
      </c>
      <c r="I179" s="831">
        <v>1</v>
      </c>
      <c r="J179" s="831">
        <v>763.63</v>
      </c>
      <c r="K179" s="819">
        <v>1</v>
      </c>
      <c r="L179" s="831">
        <v>1</v>
      </c>
      <c r="M179" s="832">
        <v>763.63</v>
      </c>
    </row>
    <row r="180" spans="1:13" ht="14.45" customHeight="1" x14ac:dyDescent="0.2">
      <c r="A180" s="813" t="s">
        <v>1618</v>
      </c>
      <c r="B180" s="814" t="s">
        <v>1527</v>
      </c>
      <c r="C180" s="814" t="s">
        <v>1528</v>
      </c>
      <c r="D180" s="814" t="s">
        <v>1025</v>
      </c>
      <c r="E180" s="814" t="s">
        <v>1026</v>
      </c>
      <c r="F180" s="831"/>
      <c r="G180" s="831"/>
      <c r="H180" s="819">
        <v>0</v>
      </c>
      <c r="I180" s="831">
        <v>1</v>
      </c>
      <c r="J180" s="831">
        <v>1286.6199999999999</v>
      </c>
      <c r="K180" s="819">
        <v>1</v>
      </c>
      <c r="L180" s="831">
        <v>1</v>
      </c>
      <c r="M180" s="832">
        <v>1286.6199999999999</v>
      </c>
    </row>
    <row r="181" spans="1:13" ht="14.45" customHeight="1" x14ac:dyDescent="0.2">
      <c r="A181" s="813" t="s">
        <v>1618</v>
      </c>
      <c r="B181" s="814" t="s">
        <v>1545</v>
      </c>
      <c r="C181" s="814" t="s">
        <v>1546</v>
      </c>
      <c r="D181" s="814" t="s">
        <v>1547</v>
      </c>
      <c r="E181" s="814" t="s">
        <v>1548</v>
      </c>
      <c r="F181" s="831"/>
      <c r="G181" s="831"/>
      <c r="H181" s="819">
        <v>0</v>
      </c>
      <c r="I181" s="831">
        <v>2</v>
      </c>
      <c r="J181" s="831">
        <v>46.8</v>
      </c>
      <c r="K181" s="819">
        <v>1</v>
      </c>
      <c r="L181" s="831">
        <v>2</v>
      </c>
      <c r="M181" s="832">
        <v>46.8</v>
      </c>
    </row>
    <row r="182" spans="1:13" ht="14.45" customHeight="1" x14ac:dyDescent="0.2">
      <c r="A182" s="813" t="s">
        <v>1618</v>
      </c>
      <c r="B182" s="814" t="s">
        <v>1545</v>
      </c>
      <c r="C182" s="814" t="s">
        <v>1551</v>
      </c>
      <c r="D182" s="814" t="s">
        <v>1547</v>
      </c>
      <c r="E182" s="814" t="s">
        <v>1552</v>
      </c>
      <c r="F182" s="831"/>
      <c r="G182" s="831"/>
      <c r="H182" s="819">
        <v>0</v>
      </c>
      <c r="I182" s="831">
        <v>3</v>
      </c>
      <c r="J182" s="831">
        <v>35.130000000000003</v>
      </c>
      <c r="K182" s="819">
        <v>1</v>
      </c>
      <c r="L182" s="831">
        <v>3</v>
      </c>
      <c r="M182" s="832">
        <v>35.130000000000003</v>
      </c>
    </row>
    <row r="183" spans="1:13" ht="14.45" customHeight="1" x14ac:dyDescent="0.2">
      <c r="A183" s="813" t="s">
        <v>1618</v>
      </c>
      <c r="B183" s="814" t="s">
        <v>2887</v>
      </c>
      <c r="C183" s="814" t="s">
        <v>1949</v>
      </c>
      <c r="D183" s="814" t="s">
        <v>703</v>
      </c>
      <c r="E183" s="814" t="s">
        <v>1679</v>
      </c>
      <c r="F183" s="831"/>
      <c r="G183" s="831"/>
      <c r="H183" s="819">
        <v>0</v>
      </c>
      <c r="I183" s="831">
        <v>3</v>
      </c>
      <c r="J183" s="831">
        <v>396</v>
      </c>
      <c r="K183" s="819">
        <v>1</v>
      </c>
      <c r="L183" s="831">
        <v>3</v>
      </c>
      <c r="M183" s="832">
        <v>396</v>
      </c>
    </row>
    <row r="184" spans="1:13" ht="14.45" customHeight="1" x14ac:dyDescent="0.2">
      <c r="A184" s="813" t="s">
        <v>1618</v>
      </c>
      <c r="B184" s="814" t="s">
        <v>2887</v>
      </c>
      <c r="C184" s="814" t="s">
        <v>2774</v>
      </c>
      <c r="D184" s="814" t="s">
        <v>2775</v>
      </c>
      <c r="E184" s="814" t="s">
        <v>2130</v>
      </c>
      <c r="F184" s="831"/>
      <c r="G184" s="831"/>
      <c r="H184" s="819">
        <v>0</v>
      </c>
      <c r="I184" s="831">
        <v>1</v>
      </c>
      <c r="J184" s="831">
        <v>65.989999999999995</v>
      </c>
      <c r="K184" s="819">
        <v>1</v>
      </c>
      <c r="L184" s="831">
        <v>1</v>
      </c>
      <c r="M184" s="832">
        <v>65.989999999999995</v>
      </c>
    </row>
    <row r="185" spans="1:13" ht="14.45" customHeight="1" x14ac:dyDescent="0.2">
      <c r="A185" s="813" t="s">
        <v>1618</v>
      </c>
      <c r="B185" s="814" t="s">
        <v>1563</v>
      </c>
      <c r="C185" s="814" t="s">
        <v>2637</v>
      </c>
      <c r="D185" s="814" t="s">
        <v>1568</v>
      </c>
      <c r="E185" s="814" t="s">
        <v>2638</v>
      </c>
      <c r="F185" s="831"/>
      <c r="G185" s="831"/>
      <c r="H185" s="819">
        <v>0</v>
      </c>
      <c r="I185" s="831">
        <v>1</v>
      </c>
      <c r="J185" s="831">
        <v>122.96</v>
      </c>
      <c r="K185" s="819">
        <v>1</v>
      </c>
      <c r="L185" s="831">
        <v>1</v>
      </c>
      <c r="M185" s="832">
        <v>122.96</v>
      </c>
    </row>
    <row r="186" spans="1:13" ht="14.45" customHeight="1" x14ac:dyDescent="0.2">
      <c r="A186" s="813" t="s">
        <v>1618</v>
      </c>
      <c r="B186" s="814" t="s">
        <v>1563</v>
      </c>
      <c r="C186" s="814" t="s">
        <v>1970</v>
      </c>
      <c r="D186" s="814" t="s">
        <v>1568</v>
      </c>
      <c r="E186" s="814" t="s">
        <v>1971</v>
      </c>
      <c r="F186" s="831"/>
      <c r="G186" s="831"/>
      <c r="H186" s="819">
        <v>0</v>
      </c>
      <c r="I186" s="831">
        <v>2</v>
      </c>
      <c r="J186" s="831">
        <v>491.8</v>
      </c>
      <c r="K186" s="819">
        <v>1</v>
      </c>
      <c r="L186" s="831">
        <v>2</v>
      </c>
      <c r="M186" s="832">
        <v>491.8</v>
      </c>
    </row>
    <row r="187" spans="1:13" ht="14.45" customHeight="1" x14ac:dyDescent="0.2">
      <c r="A187" s="813" t="s">
        <v>1618</v>
      </c>
      <c r="B187" s="814" t="s">
        <v>1572</v>
      </c>
      <c r="C187" s="814" t="s">
        <v>1575</v>
      </c>
      <c r="D187" s="814" t="s">
        <v>1574</v>
      </c>
      <c r="E187" s="814" t="s">
        <v>1133</v>
      </c>
      <c r="F187" s="831"/>
      <c r="G187" s="831"/>
      <c r="H187" s="819">
        <v>0</v>
      </c>
      <c r="I187" s="831">
        <v>1</v>
      </c>
      <c r="J187" s="831">
        <v>400.17</v>
      </c>
      <c r="K187" s="819">
        <v>1</v>
      </c>
      <c r="L187" s="831">
        <v>1</v>
      </c>
      <c r="M187" s="832">
        <v>400.17</v>
      </c>
    </row>
    <row r="188" spans="1:13" ht="14.45" customHeight="1" x14ac:dyDescent="0.2">
      <c r="A188" s="813" t="s">
        <v>1618</v>
      </c>
      <c r="B188" s="814" t="s">
        <v>2882</v>
      </c>
      <c r="C188" s="814" t="s">
        <v>2826</v>
      </c>
      <c r="D188" s="814" t="s">
        <v>1839</v>
      </c>
      <c r="E188" s="814" t="s">
        <v>1584</v>
      </c>
      <c r="F188" s="831"/>
      <c r="G188" s="831"/>
      <c r="H188" s="819"/>
      <c r="I188" s="831">
        <v>1</v>
      </c>
      <c r="J188" s="831">
        <v>0</v>
      </c>
      <c r="K188" s="819"/>
      <c r="L188" s="831">
        <v>1</v>
      </c>
      <c r="M188" s="832">
        <v>0</v>
      </c>
    </row>
    <row r="189" spans="1:13" ht="14.45" customHeight="1" x14ac:dyDescent="0.2">
      <c r="A189" s="813" t="s">
        <v>1618</v>
      </c>
      <c r="B189" s="814" t="s">
        <v>2884</v>
      </c>
      <c r="C189" s="814" t="s">
        <v>1854</v>
      </c>
      <c r="D189" s="814" t="s">
        <v>1855</v>
      </c>
      <c r="E189" s="814"/>
      <c r="F189" s="831">
        <v>12</v>
      </c>
      <c r="G189" s="831">
        <v>603.84</v>
      </c>
      <c r="H189" s="819">
        <v>1</v>
      </c>
      <c r="I189" s="831"/>
      <c r="J189" s="831"/>
      <c r="K189" s="819">
        <v>0</v>
      </c>
      <c r="L189" s="831">
        <v>12</v>
      </c>
      <c r="M189" s="832">
        <v>603.84</v>
      </c>
    </row>
    <row r="190" spans="1:13" ht="14.45" customHeight="1" x14ac:dyDescent="0.2">
      <c r="A190" s="813" t="s">
        <v>1619</v>
      </c>
      <c r="B190" s="814" t="s">
        <v>1305</v>
      </c>
      <c r="C190" s="814" t="s">
        <v>1310</v>
      </c>
      <c r="D190" s="814" t="s">
        <v>1307</v>
      </c>
      <c r="E190" s="814" t="s">
        <v>1311</v>
      </c>
      <c r="F190" s="831"/>
      <c r="G190" s="831"/>
      <c r="H190" s="819">
        <v>0</v>
      </c>
      <c r="I190" s="831">
        <v>1</v>
      </c>
      <c r="J190" s="831">
        <v>73.45</v>
      </c>
      <c r="K190" s="819">
        <v>1</v>
      </c>
      <c r="L190" s="831">
        <v>1</v>
      </c>
      <c r="M190" s="832">
        <v>73.45</v>
      </c>
    </row>
    <row r="191" spans="1:13" ht="14.45" customHeight="1" x14ac:dyDescent="0.2">
      <c r="A191" s="813" t="s">
        <v>1619</v>
      </c>
      <c r="B191" s="814" t="s">
        <v>1316</v>
      </c>
      <c r="C191" s="814" t="s">
        <v>1317</v>
      </c>
      <c r="D191" s="814" t="s">
        <v>1318</v>
      </c>
      <c r="E191" s="814" t="s">
        <v>1319</v>
      </c>
      <c r="F191" s="831"/>
      <c r="G191" s="831"/>
      <c r="H191" s="819">
        <v>0</v>
      </c>
      <c r="I191" s="831">
        <v>1</v>
      </c>
      <c r="J191" s="831">
        <v>184.74</v>
      </c>
      <c r="K191" s="819">
        <v>1</v>
      </c>
      <c r="L191" s="831">
        <v>1</v>
      </c>
      <c r="M191" s="832">
        <v>184.74</v>
      </c>
    </row>
    <row r="192" spans="1:13" ht="14.45" customHeight="1" x14ac:dyDescent="0.2">
      <c r="A192" s="813" t="s">
        <v>1619</v>
      </c>
      <c r="B192" s="814" t="s">
        <v>1320</v>
      </c>
      <c r="C192" s="814" t="s">
        <v>1323</v>
      </c>
      <c r="D192" s="814" t="s">
        <v>814</v>
      </c>
      <c r="E192" s="814" t="s">
        <v>1324</v>
      </c>
      <c r="F192" s="831"/>
      <c r="G192" s="831"/>
      <c r="H192" s="819">
        <v>0</v>
      </c>
      <c r="I192" s="831">
        <v>2</v>
      </c>
      <c r="J192" s="831">
        <v>2771.24</v>
      </c>
      <c r="K192" s="819">
        <v>1</v>
      </c>
      <c r="L192" s="831">
        <v>2</v>
      </c>
      <c r="M192" s="832">
        <v>2771.24</v>
      </c>
    </row>
    <row r="193" spans="1:13" ht="14.45" customHeight="1" x14ac:dyDescent="0.2">
      <c r="A193" s="813" t="s">
        <v>1619</v>
      </c>
      <c r="B193" s="814" t="s">
        <v>1320</v>
      </c>
      <c r="C193" s="814" t="s">
        <v>1329</v>
      </c>
      <c r="D193" s="814" t="s">
        <v>812</v>
      </c>
      <c r="E193" s="814" t="s">
        <v>1330</v>
      </c>
      <c r="F193" s="831"/>
      <c r="G193" s="831"/>
      <c r="H193" s="819">
        <v>0</v>
      </c>
      <c r="I193" s="831">
        <v>8</v>
      </c>
      <c r="J193" s="831">
        <v>5890.64</v>
      </c>
      <c r="K193" s="819">
        <v>1</v>
      </c>
      <c r="L193" s="831">
        <v>8</v>
      </c>
      <c r="M193" s="832">
        <v>5890.64</v>
      </c>
    </row>
    <row r="194" spans="1:13" ht="14.45" customHeight="1" x14ac:dyDescent="0.2">
      <c r="A194" s="813" t="s">
        <v>1619</v>
      </c>
      <c r="B194" s="814" t="s">
        <v>1320</v>
      </c>
      <c r="C194" s="814" t="s">
        <v>1325</v>
      </c>
      <c r="D194" s="814" t="s">
        <v>814</v>
      </c>
      <c r="E194" s="814" t="s">
        <v>1326</v>
      </c>
      <c r="F194" s="831"/>
      <c r="G194" s="831"/>
      <c r="H194" s="819">
        <v>0</v>
      </c>
      <c r="I194" s="831">
        <v>3</v>
      </c>
      <c r="J194" s="831">
        <v>5542.47</v>
      </c>
      <c r="K194" s="819">
        <v>1</v>
      </c>
      <c r="L194" s="831">
        <v>3</v>
      </c>
      <c r="M194" s="832">
        <v>5542.47</v>
      </c>
    </row>
    <row r="195" spans="1:13" ht="14.45" customHeight="1" x14ac:dyDescent="0.2">
      <c r="A195" s="813" t="s">
        <v>1619</v>
      </c>
      <c r="B195" s="814" t="s">
        <v>1366</v>
      </c>
      <c r="C195" s="814" t="s">
        <v>2234</v>
      </c>
      <c r="D195" s="814" t="s">
        <v>663</v>
      </c>
      <c r="E195" s="814" t="s">
        <v>2235</v>
      </c>
      <c r="F195" s="831"/>
      <c r="G195" s="831"/>
      <c r="H195" s="819">
        <v>0</v>
      </c>
      <c r="I195" s="831">
        <v>1</v>
      </c>
      <c r="J195" s="831">
        <v>70.23</v>
      </c>
      <c r="K195" s="819">
        <v>1</v>
      </c>
      <c r="L195" s="831">
        <v>1</v>
      </c>
      <c r="M195" s="832">
        <v>70.23</v>
      </c>
    </row>
    <row r="196" spans="1:13" ht="14.45" customHeight="1" x14ac:dyDescent="0.2">
      <c r="A196" s="813" t="s">
        <v>1619</v>
      </c>
      <c r="B196" s="814" t="s">
        <v>1380</v>
      </c>
      <c r="C196" s="814" t="s">
        <v>2116</v>
      </c>
      <c r="D196" s="814" t="s">
        <v>1382</v>
      </c>
      <c r="E196" s="814" t="s">
        <v>1584</v>
      </c>
      <c r="F196" s="831"/>
      <c r="G196" s="831"/>
      <c r="H196" s="819">
        <v>0</v>
      </c>
      <c r="I196" s="831">
        <v>1</v>
      </c>
      <c r="J196" s="831">
        <v>62.18</v>
      </c>
      <c r="K196" s="819">
        <v>1</v>
      </c>
      <c r="L196" s="831">
        <v>1</v>
      </c>
      <c r="M196" s="832">
        <v>62.18</v>
      </c>
    </row>
    <row r="197" spans="1:13" ht="14.45" customHeight="1" x14ac:dyDescent="0.2">
      <c r="A197" s="813" t="s">
        <v>1619</v>
      </c>
      <c r="B197" s="814" t="s">
        <v>1390</v>
      </c>
      <c r="C197" s="814" t="s">
        <v>2035</v>
      </c>
      <c r="D197" s="814" t="s">
        <v>1031</v>
      </c>
      <c r="E197" s="814" t="s">
        <v>676</v>
      </c>
      <c r="F197" s="831"/>
      <c r="G197" s="831"/>
      <c r="H197" s="819">
        <v>0</v>
      </c>
      <c r="I197" s="831">
        <v>1</v>
      </c>
      <c r="J197" s="831">
        <v>34.47</v>
      </c>
      <c r="K197" s="819">
        <v>1</v>
      </c>
      <c r="L197" s="831">
        <v>1</v>
      </c>
      <c r="M197" s="832">
        <v>34.47</v>
      </c>
    </row>
    <row r="198" spans="1:13" ht="14.45" customHeight="1" x14ac:dyDescent="0.2">
      <c r="A198" s="813" t="s">
        <v>1619</v>
      </c>
      <c r="B198" s="814" t="s">
        <v>1430</v>
      </c>
      <c r="C198" s="814" t="s">
        <v>1938</v>
      </c>
      <c r="D198" s="814" t="s">
        <v>1435</v>
      </c>
      <c r="E198" s="814" t="s">
        <v>1939</v>
      </c>
      <c r="F198" s="831"/>
      <c r="G198" s="831"/>
      <c r="H198" s="819">
        <v>0</v>
      </c>
      <c r="I198" s="831">
        <v>1</v>
      </c>
      <c r="J198" s="831">
        <v>55.14</v>
      </c>
      <c r="K198" s="819">
        <v>1</v>
      </c>
      <c r="L198" s="831">
        <v>1</v>
      </c>
      <c r="M198" s="832">
        <v>55.14</v>
      </c>
    </row>
    <row r="199" spans="1:13" ht="14.45" customHeight="1" x14ac:dyDescent="0.2">
      <c r="A199" s="813" t="s">
        <v>1619</v>
      </c>
      <c r="B199" s="814" t="s">
        <v>1430</v>
      </c>
      <c r="C199" s="814" t="s">
        <v>2205</v>
      </c>
      <c r="D199" s="814" t="s">
        <v>1435</v>
      </c>
      <c r="E199" s="814" t="s">
        <v>2206</v>
      </c>
      <c r="F199" s="831"/>
      <c r="G199" s="831"/>
      <c r="H199" s="819">
        <v>0</v>
      </c>
      <c r="I199" s="831">
        <v>1</v>
      </c>
      <c r="J199" s="831">
        <v>46.6</v>
      </c>
      <c r="K199" s="819">
        <v>1</v>
      </c>
      <c r="L199" s="831">
        <v>1</v>
      </c>
      <c r="M199" s="832">
        <v>46.6</v>
      </c>
    </row>
    <row r="200" spans="1:13" ht="14.45" customHeight="1" x14ac:dyDescent="0.2">
      <c r="A200" s="813" t="s">
        <v>1619</v>
      </c>
      <c r="B200" s="814" t="s">
        <v>1456</v>
      </c>
      <c r="C200" s="814" t="s">
        <v>2067</v>
      </c>
      <c r="D200" s="814" t="s">
        <v>1182</v>
      </c>
      <c r="E200" s="814" t="s">
        <v>2068</v>
      </c>
      <c r="F200" s="831"/>
      <c r="G200" s="831"/>
      <c r="H200" s="819">
        <v>0</v>
      </c>
      <c r="I200" s="831">
        <v>2</v>
      </c>
      <c r="J200" s="831">
        <v>308.72000000000003</v>
      </c>
      <c r="K200" s="819">
        <v>1</v>
      </c>
      <c r="L200" s="831">
        <v>2</v>
      </c>
      <c r="M200" s="832">
        <v>308.72000000000003</v>
      </c>
    </row>
    <row r="201" spans="1:13" ht="14.45" customHeight="1" x14ac:dyDescent="0.2">
      <c r="A201" s="813" t="s">
        <v>1619</v>
      </c>
      <c r="B201" s="814" t="s">
        <v>1456</v>
      </c>
      <c r="C201" s="814" t="s">
        <v>2270</v>
      </c>
      <c r="D201" s="814" t="s">
        <v>2271</v>
      </c>
      <c r="E201" s="814" t="s">
        <v>2272</v>
      </c>
      <c r="F201" s="831"/>
      <c r="G201" s="831"/>
      <c r="H201" s="819">
        <v>0</v>
      </c>
      <c r="I201" s="831">
        <v>2</v>
      </c>
      <c r="J201" s="831">
        <v>299.04000000000002</v>
      </c>
      <c r="K201" s="819">
        <v>1</v>
      </c>
      <c r="L201" s="831">
        <v>2</v>
      </c>
      <c r="M201" s="832">
        <v>299.04000000000002</v>
      </c>
    </row>
    <row r="202" spans="1:13" ht="14.45" customHeight="1" x14ac:dyDescent="0.2">
      <c r="A202" s="813" t="s">
        <v>1619</v>
      </c>
      <c r="B202" s="814" t="s">
        <v>2881</v>
      </c>
      <c r="C202" s="814" t="s">
        <v>1765</v>
      </c>
      <c r="D202" s="814" t="s">
        <v>1766</v>
      </c>
      <c r="E202" s="814" t="s">
        <v>1767</v>
      </c>
      <c r="F202" s="831"/>
      <c r="G202" s="831"/>
      <c r="H202" s="819">
        <v>0</v>
      </c>
      <c r="I202" s="831">
        <v>1</v>
      </c>
      <c r="J202" s="831">
        <v>70.48</v>
      </c>
      <c r="K202" s="819">
        <v>1</v>
      </c>
      <c r="L202" s="831">
        <v>1</v>
      </c>
      <c r="M202" s="832">
        <v>70.48</v>
      </c>
    </row>
    <row r="203" spans="1:13" ht="14.45" customHeight="1" x14ac:dyDescent="0.2">
      <c r="A203" s="813" t="s">
        <v>1619</v>
      </c>
      <c r="B203" s="814" t="s">
        <v>1486</v>
      </c>
      <c r="C203" s="814" t="s">
        <v>2198</v>
      </c>
      <c r="D203" s="814" t="s">
        <v>618</v>
      </c>
      <c r="E203" s="814" t="s">
        <v>1785</v>
      </c>
      <c r="F203" s="831"/>
      <c r="G203" s="831"/>
      <c r="H203" s="819">
        <v>0</v>
      </c>
      <c r="I203" s="831">
        <v>1</v>
      </c>
      <c r="J203" s="831">
        <v>21.76</v>
      </c>
      <c r="K203" s="819">
        <v>1</v>
      </c>
      <c r="L203" s="831">
        <v>1</v>
      </c>
      <c r="M203" s="832">
        <v>21.76</v>
      </c>
    </row>
    <row r="204" spans="1:13" ht="14.45" customHeight="1" x14ac:dyDescent="0.2">
      <c r="A204" s="813" t="s">
        <v>1619</v>
      </c>
      <c r="B204" s="814" t="s">
        <v>1499</v>
      </c>
      <c r="C204" s="814" t="s">
        <v>1500</v>
      </c>
      <c r="D204" s="814" t="s">
        <v>997</v>
      </c>
      <c r="E204" s="814" t="s">
        <v>1000</v>
      </c>
      <c r="F204" s="831"/>
      <c r="G204" s="831"/>
      <c r="H204" s="819"/>
      <c r="I204" s="831">
        <v>12</v>
      </c>
      <c r="J204" s="831">
        <v>0</v>
      </c>
      <c r="K204" s="819"/>
      <c r="L204" s="831">
        <v>12</v>
      </c>
      <c r="M204" s="832">
        <v>0</v>
      </c>
    </row>
    <row r="205" spans="1:13" ht="14.45" customHeight="1" x14ac:dyDescent="0.2">
      <c r="A205" s="813" t="s">
        <v>1619</v>
      </c>
      <c r="B205" s="814" t="s">
        <v>1515</v>
      </c>
      <c r="C205" s="814" t="s">
        <v>1516</v>
      </c>
      <c r="D205" s="814" t="s">
        <v>1517</v>
      </c>
      <c r="E205" s="814" t="s">
        <v>1518</v>
      </c>
      <c r="F205" s="831"/>
      <c r="G205" s="831"/>
      <c r="H205" s="819">
        <v>0</v>
      </c>
      <c r="I205" s="831">
        <v>1</v>
      </c>
      <c r="J205" s="831">
        <v>113.16</v>
      </c>
      <c r="K205" s="819">
        <v>1</v>
      </c>
      <c r="L205" s="831">
        <v>1</v>
      </c>
      <c r="M205" s="832">
        <v>113.16</v>
      </c>
    </row>
    <row r="206" spans="1:13" ht="14.45" customHeight="1" x14ac:dyDescent="0.2">
      <c r="A206" s="813" t="s">
        <v>1619</v>
      </c>
      <c r="B206" s="814" t="s">
        <v>1515</v>
      </c>
      <c r="C206" s="814" t="s">
        <v>1519</v>
      </c>
      <c r="D206" s="814" t="s">
        <v>1517</v>
      </c>
      <c r="E206" s="814" t="s">
        <v>1520</v>
      </c>
      <c r="F206" s="831"/>
      <c r="G206" s="831"/>
      <c r="H206" s="819">
        <v>0</v>
      </c>
      <c r="I206" s="831">
        <v>2</v>
      </c>
      <c r="J206" s="831">
        <v>339.46</v>
      </c>
      <c r="K206" s="819">
        <v>1</v>
      </c>
      <c r="L206" s="831">
        <v>2</v>
      </c>
      <c r="M206" s="832">
        <v>339.46</v>
      </c>
    </row>
    <row r="207" spans="1:13" ht="14.45" customHeight="1" x14ac:dyDescent="0.2">
      <c r="A207" s="813" t="s">
        <v>1619</v>
      </c>
      <c r="B207" s="814" t="s">
        <v>1527</v>
      </c>
      <c r="C207" s="814" t="s">
        <v>1529</v>
      </c>
      <c r="D207" s="814" t="s">
        <v>1025</v>
      </c>
      <c r="E207" s="814" t="s">
        <v>1530</v>
      </c>
      <c r="F207" s="831"/>
      <c r="G207" s="831"/>
      <c r="H207" s="819">
        <v>0</v>
      </c>
      <c r="I207" s="831">
        <v>1</v>
      </c>
      <c r="J207" s="831">
        <v>2573.2199999999998</v>
      </c>
      <c r="K207" s="819">
        <v>1</v>
      </c>
      <c r="L207" s="831">
        <v>1</v>
      </c>
      <c r="M207" s="832">
        <v>2573.2199999999998</v>
      </c>
    </row>
    <row r="208" spans="1:13" ht="14.45" customHeight="1" x14ac:dyDescent="0.2">
      <c r="A208" s="813" t="s">
        <v>1619</v>
      </c>
      <c r="B208" s="814" t="s">
        <v>1545</v>
      </c>
      <c r="C208" s="814" t="s">
        <v>1546</v>
      </c>
      <c r="D208" s="814" t="s">
        <v>1547</v>
      </c>
      <c r="E208" s="814" t="s">
        <v>1548</v>
      </c>
      <c r="F208" s="831"/>
      <c r="G208" s="831"/>
      <c r="H208" s="819">
        <v>0</v>
      </c>
      <c r="I208" s="831">
        <v>1</v>
      </c>
      <c r="J208" s="831">
        <v>23.4</v>
      </c>
      <c r="K208" s="819">
        <v>1</v>
      </c>
      <c r="L208" s="831">
        <v>1</v>
      </c>
      <c r="M208" s="832">
        <v>23.4</v>
      </c>
    </row>
    <row r="209" spans="1:13" ht="14.45" customHeight="1" x14ac:dyDescent="0.2">
      <c r="A209" s="813" t="s">
        <v>1619</v>
      </c>
      <c r="B209" s="814" t="s">
        <v>2887</v>
      </c>
      <c r="C209" s="814" t="s">
        <v>1949</v>
      </c>
      <c r="D209" s="814" t="s">
        <v>703</v>
      </c>
      <c r="E209" s="814" t="s">
        <v>1679</v>
      </c>
      <c r="F209" s="831"/>
      <c r="G209" s="831"/>
      <c r="H209" s="819">
        <v>0</v>
      </c>
      <c r="I209" s="831">
        <v>1</v>
      </c>
      <c r="J209" s="831">
        <v>132</v>
      </c>
      <c r="K209" s="819">
        <v>1</v>
      </c>
      <c r="L209" s="831">
        <v>1</v>
      </c>
      <c r="M209" s="832">
        <v>132</v>
      </c>
    </row>
    <row r="210" spans="1:13" ht="14.45" customHeight="1" x14ac:dyDescent="0.2">
      <c r="A210" s="813" t="s">
        <v>1619</v>
      </c>
      <c r="B210" s="814" t="s">
        <v>1563</v>
      </c>
      <c r="C210" s="814" t="s">
        <v>1567</v>
      </c>
      <c r="D210" s="814" t="s">
        <v>1568</v>
      </c>
      <c r="E210" s="814" t="s">
        <v>1569</v>
      </c>
      <c r="F210" s="831"/>
      <c r="G210" s="831"/>
      <c r="H210" s="819">
        <v>0</v>
      </c>
      <c r="I210" s="831">
        <v>1</v>
      </c>
      <c r="J210" s="831">
        <v>431.18</v>
      </c>
      <c r="K210" s="819">
        <v>1</v>
      </c>
      <c r="L210" s="831">
        <v>1</v>
      </c>
      <c r="M210" s="832">
        <v>431.18</v>
      </c>
    </row>
    <row r="211" spans="1:13" ht="14.45" customHeight="1" x14ac:dyDescent="0.2">
      <c r="A211" s="813" t="s">
        <v>1619</v>
      </c>
      <c r="B211" s="814" t="s">
        <v>1570</v>
      </c>
      <c r="C211" s="814" t="s">
        <v>2238</v>
      </c>
      <c r="D211" s="814" t="s">
        <v>2239</v>
      </c>
      <c r="E211" s="814" t="s">
        <v>2240</v>
      </c>
      <c r="F211" s="831"/>
      <c r="G211" s="831"/>
      <c r="H211" s="819">
        <v>0</v>
      </c>
      <c r="I211" s="831">
        <v>1</v>
      </c>
      <c r="J211" s="831">
        <v>161.06</v>
      </c>
      <c r="K211" s="819">
        <v>1</v>
      </c>
      <c r="L211" s="831">
        <v>1</v>
      </c>
      <c r="M211" s="832">
        <v>161.06</v>
      </c>
    </row>
    <row r="212" spans="1:13" ht="14.45" customHeight="1" x14ac:dyDescent="0.2">
      <c r="A212" s="813" t="s">
        <v>1619</v>
      </c>
      <c r="B212" s="814" t="s">
        <v>2892</v>
      </c>
      <c r="C212" s="814" t="s">
        <v>2242</v>
      </c>
      <c r="D212" s="814" t="s">
        <v>2243</v>
      </c>
      <c r="E212" s="814" t="s">
        <v>2244</v>
      </c>
      <c r="F212" s="831"/>
      <c r="G212" s="831"/>
      <c r="H212" s="819">
        <v>0</v>
      </c>
      <c r="I212" s="831">
        <v>1</v>
      </c>
      <c r="J212" s="831">
        <v>141.25</v>
      </c>
      <c r="K212" s="819">
        <v>1</v>
      </c>
      <c r="L212" s="831">
        <v>1</v>
      </c>
      <c r="M212" s="832">
        <v>141.25</v>
      </c>
    </row>
    <row r="213" spans="1:13" ht="14.45" customHeight="1" x14ac:dyDescent="0.2">
      <c r="A213" s="813" t="s">
        <v>1619</v>
      </c>
      <c r="B213" s="814" t="s">
        <v>2884</v>
      </c>
      <c r="C213" s="814" t="s">
        <v>1854</v>
      </c>
      <c r="D213" s="814" t="s">
        <v>1855</v>
      </c>
      <c r="E213" s="814"/>
      <c r="F213" s="831">
        <v>8</v>
      </c>
      <c r="G213" s="831">
        <v>402.56</v>
      </c>
      <c r="H213" s="819">
        <v>1</v>
      </c>
      <c r="I213" s="831"/>
      <c r="J213" s="831"/>
      <c r="K213" s="819">
        <v>0</v>
      </c>
      <c r="L213" s="831">
        <v>8</v>
      </c>
      <c r="M213" s="832">
        <v>402.56</v>
      </c>
    </row>
    <row r="214" spans="1:13" ht="14.45" customHeight="1" x14ac:dyDescent="0.2">
      <c r="A214" s="813" t="s">
        <v>1620</v>
      </c>
      <c r="B214" s="814" t="s">
        <v>1289</v>
      </c>
      <c r="C214" s="814" t="s">
        <v>1293</v>
      </c>
      <c r="D214" s="814" t="s">
        <v>1291</v>
      </c>
      <c r="E214" s="814" t="s">
        <v>1294</v>
      </c>
      <c r="F214" s="831"/>
      <c r="G214" s="831"/>
      <c r="H214" s="819">
        <v>0</v>
      </c>
      <c r="I214" s="831">
        <v>8</v>
      </c>
      <c r="J214" s="831">
        <v>499.2</v>
      </c>
      <c r="K214" s="819">
        <v>1</v>
      </c>
      <c r="L214" s="831">
        <v>8</v>
      </c>
      <c r="M214" s="832">
        <v>499.2</v>
      </c>
    </row>
    <row r="215" spans="1:13" ht="14.45" customHeight="1" x14ac:dyDescent="0.2">
      <c r="A215" s="813" t="s">
        <v>1620</v>
      </c>
      <c r="B215" s="814" t="s">
        <v>2876</v>
      </c>
      <c r="C215" s="814" t="s">
        <v>2374</v>
      </c>
      <c r="D215" s="814" t="s">
        <v>1756</v>
      </c>
      <c r="E215" s="814" t="s">
        <v>2375</v>
      </c>
      <c r="F215" s="831"/>
      <c r="G215" s="831"/>
      <c r="H215" s="819">
        <v>0</v>
      </c>
      <c r="I215" s="831">
        <v>5</v>
      </c>
      <c r="J215" s="831">
        <v>394.78999999999996</v>
      </c>
      <c r="K215" s="819">
        <v>1</v>
      </c>
      <c r="L215" s="831">
        <v>5</v>
      </c>
      <c r="M215" s="832">
        <v>394.78999999999996</v>
      </c>
    </row>
    <row r="216" spans="1:13" ht="14.45" customHeight="1" x14ac:dyDescent="0.2">
      <c r="A216" s="813" t="s">
        <v>1620</v>
      </c>
      <c r="B216" s="814" t="s">
        <v>1305</v>
      </c>
      <c r="C216" s="814" t="s">
        <v>1306</v>
      </c>
      <c r="D216" s="814" t="s">
        <v>1307</v>
      </c>
      <c r="E216" s="814" t="s">
        <v>1308</v>
      </c>
      <c r="F216" s="831"/>
      <c r="G216" s="831"/>
      <c r="H216" s="819">
        <v>0</v>
      </c>
      <c r="I216" s="831">
        <v>1</v>
      </c>
      <c r="J216" s="831">
        <v>86.41</v>
      </c>
      <c r="K216" s="819">
        <v>1</v>
      </c>
      <c r="L216" s="831">
        <v>1</v>
      </c>
      <c r="M216" s="832">
        <v>86.41</v>
      </c>
    </row>
    <row r="217" spans="1:13" ht="14.45" customHeight="1" x14ac:dyDescent="0.2">
      <c r="A217" s="813" t="s">
        <v>1620</v>
      </c>
      <c r="B217" s="814" t="s">
        <v>1305</v>
      </c>
      <c r="C217" s="814" t="s">
        <v>2385</v>
      </c>
      <c r="D217" s="814" t="s">
        <v>2386</v>
      </c>
      <c r="E217" s="814" t="s">
        <v>1703</v>
      </c>
      <c r="F217" s="831">
        <v>1</v>
      </c>
      <c r="G217" s="831">
        <v>43.21</v>
      </c>
      <c r="H217" s="819">
        <v>1</v>
      </c>
      <c r="I217" s="831"/>
      <c r="J217" s="831"/>
      <c r="K217" s="819">
        <v>0</v>
      </c>
      <c r="L217" s="831">
        <v>1</v>
      </c>
      <c r="M217" s="832">
        <v>43.21</v>
      </c>
    </row>
    <row r="218" spans="1:13" ht="14.45" customHeight="1" x14ac:dyDescent="0.2">
      <c r="A218" s="813" t="s">
        <v>1620</v>
      </c>
      <c r="B218" s="814" t="s">
        <v>1305</v>
      </c>
      <c r="C218" s="814" t="s">
        <v>1310</v>
      </c>
      <c r="D218" s="814" t="s">
        <v>1307</v>
      </c>
      <c r="E218" s="814" t="s">
        <v>1311</v>
      </c>
      <c r="F218" s="831"/>
      <c r="G218" s="831"/>
      <c r="H218" s="819">
        <v>0</v>
      </c>
      <c r="I218" s="831">
        <v>1</v>
      </c>
      <c r="J218" s="831">
        <v>73.45</v>
      </c>
      <c r="K218" s="819">
        <v>1</v>
      </c>
      <c r="L218" s="831">
        <v>1</v>
      </c>
      <c r="M218" s="832">
        <v>73.45</v>
      </c>
    </row>
    <row r="219" spans="1:13" ht="14.45" customHeight="1" x14ac:dyDescent="0.2">
      <c r="A219" s="813" t="s">
        <v>1620</v>
      </c>
      <c r="B219" s="814" t="s">
        <v>1320</v>
      </c>
      <c r="C219" s="814" t="s">
        <v>1323</v>
      </c>
      <c r="D219" s="814" t="s">
        <v>814</v>
      </c>
      <c r="E219" s="814" t="s">
        <v>1324</v>
      </c>
      <c r="F219" s="831"/>
      <c r="G219" s="831"/>
      <c r="H219" s="819">
        <v>0</v>
      </c>
      <c r="I219" s="831">
        <v>2</v>
      </c>
      <c r="J219" s="831">
        <v>2771.24</v>
      </c>
      <c r="K219" s="819">
        <v>1</v>
      </c>
      <c r="L219" s="831">
        <v>2</v>
      </c>
      <c r="M219" s="832">
        <v>2771.24</v>
      </c>
    </row>
    <row r="220" spans="1:13" ht="14.45" customHeight="1" x14ac:dyDescent="0.2">
      <c r="A220" s="813" t="s">
        <v>1620</v>
      </c>
      <c r="B220" s="814" t="s">
        <v>1320</v>
      </c>
      <c r="C220" s="814" t="s">
        <v>1329</v>
      </c>
      <c r="D220" s="814" t="s">
        <v>812</v>
      </c>
      <c r="E220" s="814" t="s">
        <v>1330</v>
      </c>
      <c r="F220" s="831"/>
      <c r="G220" s="831"/>
      <c r="H220" s="819">
        <v>0</v>
      </c>
      <c r="I220" s="831">
        <v>39</v>
      </c>
      <c r="J220" s="831">
        <v>28716.870000000003</v>
      </c>
      <c r="K220" s="819">
        <v>1</v>
      </c>
      <c r="L220" s="831">
        <v>39</v>
      </c>
      <c r="M220" s="832">
        <v>28716.870000000003</v>
      </c>
    </row>
    <row r="221" spans="1:13" ht="14.45" customHeight="1" x14ac:dyDescent="0.2">
      <c r="A221" s="813" t="s">
        <v>1620</v>
      </c>
      <c r="B221" s="814" t="s">
        <v>1320</v>
      </c>
      <c r="C221" s="814" t="s">
        <v>2395</v>
      </c>
      <c r="D221" s="814" t="s">
        <v>812</v>
      </c>
      <c r="E221" s="814" t="s">
        <v>2396</v>
      </c>
      <c r="F221" s="831"/>
      <c r="G221" s="831"/>
      <c r="H221" s="819">
        <v>0</v>
      </c>
      <c r="I221" s="831">
        <v>1</v>
      </c>
      <c r="J221" s="831">
        <v>1154.68</v>
      </c>
      <c r="K221" s="819">
        <v>1</v>
      </c>
      <c r="L221" s="831">
        <v>1</v>
      </c>
      <c r="M221" s="832">
        <v>1154.68</v>
      </c>
    </row>
    <row r="222" spans="1:13" ht="14.45" customHeight="1" x14ac:dyDescent="0.2">
      <c r="A222" s="813" t="s">
        <v>1620</v>
      </c>
      <c r="B222" s="814" t="s">
        <v>1320</v>
      </c>
      <c r="C222" s="814" t="s">
        <v>2023</v>
      </c>
      <c r="D222" s="814" t="s">
        <v>812</v>
      </c>
      <c r="E222" s="814" t="s">
        <v>2024</v>
      </c>
      <c r="F222" s="831"/>
      <c r="G222" s="831"/>
      <c r="H222" s="819">
        <v>0</v>
      </c>
      <c r="I222" s="831">
        <v>3</v>
      </c>
      <c r="J222" s="831">
        <v>2771.2200000000003</v>
      </c>
      <c r="K222" s="819">
        <v>1</v>
      </c>
      <c r="L222" s="831">
        <v>3</v>
      </c>
      <c r="M222" s="832">
        <v>2771.2200000000003</v>
      </c>
    </row>
    <row r="223" spans="1:13" ht="14.45" customHeight="1" x14ac:dyDescent="0.2">
      <c r="A223" s="813" t="s">
        <v>1620</v>
      </c>
      <c r="B223" s="814" t="s">
        <v>1331</v>
      </c>
      <c r="C223" s="814" t="s">
        <v>1332</v>
      </c>
      <c r="D223" s="814" t="s">
        <v>1333</v>
      </c>
      <c r="E223" s="814" t="s">
        <v>1334</v>
      </c>
      <c r="F223" s="831"/>
      <c r="G223" s="831"/>
      <c r="H223" s="819">
        <v>0</v>
      </c>
      <c r="I223" s="831">
        <v>5</v>
      </c>
      <c r="J223" s="831">
        <v>934.35</v>
      </c>
      <c r="K223" s="819">
        <v>1</v>
      </c>
      <c r="L223" s="831">
        <v>5</v>
      </c>
      <c r="M223" s="832">
        <v>934.35</v>
      </c>
    </row>
    <row r="224" spans="1:13" ht="14.45" customHeight="1" x14ac:dyDescent="0.2">
      <c r="A224" s="813" t="s">
        <v>1620</v>
      </c>
      <c r="B224" s="814" t="s">
        <v>1366</v>
      </c>
      <c r="C224" s="814" t="s">
        <v>2389</v>
      </c>
      <c r="D224" s="814" t="s">
        <v>663</v>
      </c>
      <c r="E224" s="814" t="s">
        <v>2390</v>
      </c>
      <c r="F224" s="831"/>
      <c r="G224" s="831"/>
      <c r="H224" s="819">
        <v>0</v>
      </c>
      <c r="I224" s="831">
        <v>2</v>
      </c>
      <c r="J224" s="831">
        <v>21.3</v>
      </c>
      <c r="K224" s="819">
        <v>1</v>
      </c>
      <c r="L224" s="831">
        <v>2</v>
      </c>
      <c r="M224" s="832">
        <v>21.3</v>
      </c>
    </row>
    <row r="225" spans="1:13" ht="14.45" customHeight="1" x14ac:dyDescent="0.2">
      <c r="A225" s="813" t="s">
        <v>1620</v>
      </c>
      <c r="B225" s="814" t="s">
        <v>1370</v>
      </c>
      <c r="C225" s="814" t="s">
        <v>1374</v>
      </c>
      <c r="D225" s="814" t="s">
        <v>1372</v>
      </c>
      <c r="E225" s="814" t="s">
        <v>1375</v>
      </c>
      <c r="F225" s="831">
        <v>1</v>
      </c>
      <c r="G225" s="831">
        <v>229.38</v>
      </c>
      <c r="H225" s="819">
        <v>1</v>
      </c>
      <c r="I225" s="831"/>
      <c r="J225" s="831"/>
      <c r="K225" s="819">
        <v>0</v>
      </c>
      <c r="L225" s="831">
        <v>1</v>
      </c>
      <c r="M225" s="832">
        <v>229.38</v>
      </c>
    </row>
    <row r="226" spans="1:13" ht="14.45" customHeight="1" x14ac:dyDescent="0.2">
      <c r="A226" s="813" t="s">
        <v>1620</v>
      </c>
      <c r="B226" s="814" t="s">
        <v>1376</v>
      </c>
      <c r="C226" s="814" t="s">
        <v>1379</v>
      </c>
      <c r="D226" s="814" t="s">
        <v>1378</v>
      </c>
      <c r="E226" s="814" t="s">
        <v>676</v>
      </c>
      <c r="F226" s="831"/>
      <c r="G226" s="831"/>
      <c r="H226" s="819">
        <v>0</v>
      </c>
      <c r="I226" s="831">
        <v>1</v>
      </c>
      <c r="J226" s="831">
        <v>35.11</v>
      </c>
      <c r="K226" s="819">
        <v>1</v>
      </c>
      <c r="L226" s="831">
        <v>1</v>
      </c>
      <c r="M226" s="832">
        <v>35.11</v>
      </c>
    </row>
    <row r="227" spans="1:13" ht="14.45" customHeight="1" x14ac:dyDescent="0.2">
      <c r="A227" s="813" t="s">
        <v>1620</v>
      </c>
      <c r="B227" s="814" t="s">
        <v>1380</v>
      </c>
      <c r="C227" s="814" t="s">
        <v>2305</v>
      </c>
      <c r="D227" s="814" t="s">
        <v>2306</v>
      </c>
      <c r="E227" s="814" t="s">
        <v>1402</v>
      </c>
      <c r="F227" s="831">
        <v>1</v>
      </c>
      <c r="G227" s="831">
        <v>31.09</v>
      </c>
      <c r="H227" s="819">
        <v>1</v>
      </c>
      <c r="I227" s="831"/>
      <c r="J227" s="831"/>
      <c r="K227" s="819">
        <v>0</v>
      </c>
      <c r="L227" s="831">
        <v>1</v>
      </c>
      <c r="M227" s="832">
        <v>31.09</v>
      </c>
    </row>
    <row r="228" spans="1:13" ht="14.45" customHeight="1" x14ac:dyDescent="0.2">
      <c r="A228" s="813" t="s">
        <v>1620</v>
      </c>
      <c r="B228" s="814" t="s">
        <v>1380</v>
      </c>
      <c r="C228" s="814" t="s">
        <v>1381</v>
      </c>
      <c r="D228" s="814" t="s">
        <v>1382</v>
      </c>
      <c r="E228" s="814" t="s">
        <v>1383</v>
      </c>
      <c r="F228" s="831"/>
      <c r="G228" s="831"/>
      <c r="H228" s="819">
        <v>0</v>
      </c>
      <c r="I228" s="831">
        <v>1</v>
      </c>
      <c r="J228" s="831">
        <v>93.27</v>
      </c>
      <c r="K228" s="819">
        <v>1</v>
      </c>
      <c r="L228" s="831">
        <v>1</v>
      </c>
      <c r="M228" s="832">
        <v>93.27</v>
      </c>
    </row>
    <row r="229" spans="1:13" ht="14.45" customHeight="1" x14ac:dyDescent="0.2">
      <c r="A229" s="813" t="s">
        <v>1620</v>
      </c>
      <c r="B229" s="814" t="s">
        <v>1380</v>
      </c>
      <c r="C229" s="814" t="s">
        <v>2115</v>
      </c>
      <c r="D229" s="814" t="s">
        <v>1382</v>
      </c>
      <c r="E229" s="814" t="s">
        <v>1402</v>
      </c>
      <c r="F229" s="831"/>
      <c r="G229" s="831"/>
      <c r="H229" s="819">
        <v>0</v>
      </c>
      <c r="I229" s="831">
        <v>1</v>
      </c>
      <c r="J229" s="831">
        <v>31.09</v>
      </c>
      <c r="K229" s="819">
        <v>1</v>
      </c>
      <c r="L229" s="831">
        <v>1</v>
      </c>
      <c r="M229" s="832">
        <v>31.09</v>
      </c>
    </row>
    <row r="230" spans="1:13" ht="14.45" customHeight="1" x14ac:dyDescent="0.2">
      <c r="A230" s="813" t="s">
        <v>1620</v>
      </c>
      <c r="B230" s="814" t="s">
        <v>2893</v>
      </c>
      <c r="C230" s="814" t="s">
        <v>2380</v>
      </c>
      <c r="D230" s="814" t="s">
        <v>2381</v>
      </c>
      <c r="E230" s="814" t="s">
        <v>2382</v>
      </c>
      <c r="F230" s="831"/>
      <c r="G230" s="831"/>
      <c r="H230" s="819">
        <v>0</v>
      </c>
      <c r="I230" s="831">
        <v>1</v>
      </c>
      <c r="J230" s="831">
        <v>103.64</v>
      </c>
      <c r="K230" s="819">
        <v>1</v>
      </c>
      <c r="L230" s="831">
        <v>1</v>
      </c>
      <c r="M230" s="832">
        <v>103.64</v>
      </c>
    </row>
    <row r="231" spans="1:13" ht="14.45" customHeight="1" x14ac:dyDescent="0.2">
      <c r="A231" s="813" t="s">
        <v>1620</v>
      </c>
      <c r="B231" s="814" t="s">
        <v>1390</v>
      </c>
      <c r="C231" s="814" t="s">
        <v>2035</v>
      </c>
      <c r="D231" s="814" t="s">
        <v>1031</v>
      </c>
      <c r="E231" s="814" t="s">
        <v>676</v>
      </c>
      <c r="F231" s="831"/>
      <c r="G231" s="831"/>
      <c r="H231" s="819">
        <v>0</v>
      </c>
      <c r="I231" s="831">
        <v>1</v>
      </c>
      <c r="J231" s="831">
        <v>34.47</v>
      </c>
      <c r="K231" s="819">
        <v>1</v>
      </c>
      <c r="L231" s="831">
        <v>1</v>
      </c>
      <c r="M231" s="832">
        <v>34.47</v>
      </c>
    </row>
    <row r="232" spans="1:13" ht="14.45" customHeight="1" x14ac:dyDescent="0.2">
      <c r="A232" s="813" t="s">
        <v>1620</v>
      </c>
      <c r="B232" s="814" t="s">
        <v>1390</v>
      </c>
      <c r="C232" s="814" t="s">
        <v>1391</v>
      </c>
      <c r="D232" s="814" t="s">
        <v>1031</v>
      </c>
      <c r="E232" s="814" t="s">
        <v>1392</v>
      </c>
      <c r="F232" s="831"/>
      <c r="G232" s="831"/>
      <c r="H232" s="819">
        <v>0</v>
      </c>
      <c r="I232" s="831">
        <v>2</v>
      </c>
      <c r="J232" s="831">
        <v>206.8</v>
      </c>
      <c r="K232" s="819">
        <v>1</v>
      </c>
      <c r="L232" s="831">
        <v>2</v>
      </c>
      <c r="M232" s="832">
        <v>206.8</v>
      </c>
    </row>
    <row r="233" spans="1:13" ht="14.45" customHeight="1" x14ac:dyDescent="0.2">
      <c r="A233" s="813" t="s">
        <v>1620</v>
      </c>
      <c r="B233" s="814" t="s">
        <v>1413</v>
      </c>
      <c r="C233" s="814" t="s">
        <v>1414</v>
      </c>
      <c r="D233" s="814" t="s">
        <v>1415</v>
      </c>
      <c r="E233" s="814" t="s">
        <v>1416</v>
      </c>
      <c r="F233" s="831"/>
      <c r="G233" s="831"/>
      <c r="H233" s="819">
        <v>0</v>
      </c>
      <c r="I233" s="831">
        <v>2</v>
      </c>
      <c r="J233" s="831">
        <v>25.58</v>
      </c>
      <c r="K233" s="819">
        <v>1</v>
      </c>
      <c r="L233" s="831">
        <v>2</v>
      </c>
      <c r="M233" s="832">
        <v>25.58</v>
      </c>
    </row>
    <row r="234" spans="1:13" ht="14.45" customHeight="1" x14ac:dyDescent="0.2">
      <c r="A234" s="813" t="s">
        <v>1620</v>
      </c>
      <c r="B234" s="814" t="s">
        <v>1413</v>
      </c>
      <c r="C234" s="814" t="s">
        <v>1417</v>
      </c>
      <c r="D234" s="814" t="s">
        <v>1415</v>
      </c>
      <c r="E234" s="814" t="s">
        <v>1418</v>
      </c>
      <c r="F234" s="831"/>
      <c r="G234" s="831"/>
      <c r="H234" s="819">
        <v>0</v>
      </c>
      <c r="I234" s="831">
        <v>1</v>
      </c>
      <c r="J234" s="831">
        <v>118.65</v>
      </c>
      <c r="K234" s="819">
        <v>1</v>
      </c>
      <c r="L234" s="831">
        <v>1</v>
      </c>
      <c r="M234" s="832">
        <v>118.65</v>
      </c>
    </row>
    <row r="235" spans="1:13" ht="14.45" customHeight="1" x14ac:dyDescent="0.2">
      <c r="A235" s="813" t="s">
        <v>1620</v>
      </c>
      <c r="B235" s="814" t="s">
        <v>2894</v>
      </c>
      <c r="C235" s="814" t="s">
        <v>2426</v>
      </c>
      <c r="D235" s="814" t="s">
        <v>2427</v>
      </c>
      <c r="E235" s="814" t="s">
        <v>2428</v>
      </c>
      <c r="F235" s="831">
        <v>1</v>
      </c>
      <c r="G235" s="831">
        <v>36.909999999999997</v>
      </c>
      <c r="H235" s="819">
        <v>1</v>
      </c>
      <c r="I235" s="831"/>
      <c r="J235" s="831"/>
      <c r="K235" s="819">
        <v>0</v>
      </c>
      <c r="L235" s="831">
        <v>1</v>
      </c>
      <c r="M235" s="832">
        <v>36.909999999999997</v>
      </c>
    </row>
    <row r="236" spans="1:13" ht="14.45" customHeight="1" x14ac:dyDescent="0.2">
      <c r="A236" s="813" t="s">
        <v>1620</v>
      </c>
      <c r="B236" s="814" t="s">
        <v>1422</v>
      </c>
      <c r="C236" s="814" t="s">
        <v>2434</v>
      </c>
      <c r="D236" s="814" t="s">
        <v>1424</v>
      </c>
      <c r="E236" s="814" t="s">
        <v>2435</v>
      </c>
      <c r="F236" s="831"/>
      <c r="G236" s="831"/>
      <c r="H236" s="819">
        <v>0</v>
      </c>
      <c r="I236" s="831">
        <v>1</v>
      </c>
      <c r="J236" s="831">
        <v>103.72</v>
      </c>
      <c r="K236" s="819">
        <v>1</v>
      </c>
      <c r="L236" s="831">
        <v>1</v>
      </c>
      <c r="M236" s="832">
        <v>103.72</v>
      </c>
    </row>
    <row r="237" spans="1:13" ht="14.45" customHeight="1" x14ac:dyDescent="0.2">
      <c r="A237" s="813" t="s">
        <v>1620</v>
      </c>
      <c r="B237" s="814" t="s">
        <v>1422</v>
      </c>
      <c r="C237" s="814" t="s">
        <v>1423</v>
      </c>
      <c r="D237" s="814" t="s">
        <v>1424</v>
      </c>
      <c r="E237" s="814" t="s">
        <v>1425</v>
      </c>
      <c r="F237" s="831"/>
      <c r="G237" s="831"/>
      <c r="H237" s="819">
        <v>0</v>
      </c>
      <c r="I237" s="831">
        <v>1</v>
      </c>
      <c r="J237" s="831">
        <v>345.69</v>
      </c>
      <c r="K237" s="819">
        <v>1</v>
      </c>
      <c r="L237" s="831">
        <v>1</v>
      </c>
      <c r="M237" s="832">
        <v>345.69</v>
      </c>
    </row>
    <row r="238" spans="1:13" ht="14.45" customHeight="1" x14ac:dyDescent="0.2">
      <c r="A238" s="813" t="s">
        <v>1620</v>
      </c>
      <c r="B238" s="814" t="s">
        <v>1430</v>
      </c>
      <c r="C238" s="814" t="s">
        <v>2307</v>
      </c>
      <c r="D238" s="814" t="s">
        <v>2308</v>
      </c>
      <c r="E238" s="814" t="s">
        <v>2309</v>
      </c>
      <c r="F238" s="831">
        <v>1</v>
      </c>
      <c r="G238" s="831">
        <v>165.41</v>
      </c>
      <c r="H238" s="819">
        <v>1</v>
      </c>
      <c r="I238" s="831"/>
      <c r="J238" s="831"/>
      <c r="K238" s="819">
        <v>0</v>
      </c>
      <c r="L238" s="831">
        <v>1</v>
      </c>
      <c r="M238" s="832">
        <v>165.41</v>
      </c>
    </row>
    <row r="239" spans="1:13" ht="14.45" customHeight="1" x14ac:dyDescent="0.2">
      <c r="A239" s="813" t="s">
        <v>1620</v>
      </c>
      <c r="B239" s="814" t="s">
        <v>1430</v>
      </c>
      <c r="C239" s="814" t="s">
        <v>2310</v>
      </c>
      <c r="D239" s="814" t="s">
        <v>1435</v>
      </c>
      <c r="E239" s="814" t="s">
        <v>2311</v>
      </c>
      <c r="F239" s="831"/>
      <c r="G239" s="831"/>
      <c r="H239" s="819">
        <v>0</v>
      </c>
      <c r="I239" s="831">
        <v>2</v>
      </c>
      <c r="J239" s="831">
        <v>165.4</v>
      </c>
      <c r="K239" s="819">
        <v>1</v>
      </c>
      <c r="L239" s="831">
        <v>2</v>
      </c>
      <c r="M239" s="832">
        <v>165.4</v>
      </c>
    </row>
    <row r="240" spans="1:13" ht="14.45" customHeight="1" x14ac:dyDescent="0.2">
      <c r="A240" s="813" t="s">
        <v>1620</v>
      </c>
      <c r="B240" s="814" t="s">
        <v>1430</v>
      </c>
      <c r="C240" s="814" t="s">
        <v>1938</v>
      </c>
      <c r="D240" s="814" t="s">
        <v>1435</v>
      </c>
      <c r="E240" s="814" t="s">
        <v>1939</v>
      </c>
      <c r="F240" s="831"/>
      <c r="G240" s="831"/>
      <c r="H240" s="819">
        <v>0</v>
      </c>
      <c r="I240" s="831">
        <v>1</v>
      </c>
      <c r="J240" s="831">
        <v>55.14</v>
      </c>
      <c r="K240" s="819">
        <v>1</v>
      </c>
      <c r="L240" s="831">
        <v>1</v>
      </c>
      <c r="M240" s="832">
        <v>55.14</v>
      </c>
    </row>
    <row r="241" spans="1:13" ht="14.45" customHeight="1" x14ac:dyDescent="0.2">
      <c r="A241" s="813" t="s">
        <v>1620</v>
      </c>
      <c r="B241" s="814" t="s">
        <v>1430</v>
      </c>
      <c r="C241" s="814" t="s">
        <v>1434</v>
      </c>
      <c r="D241" s="814" t="s">
        <v>1435</v>
      </c>
      <c r="E241" s="814" t="s">
        <v>1436</v>
      </c>
      <c r="F241" s="831"/>
      <c r="G241" s="831"/>
      <c r="H241" s="819">
        <v>0</v>
      </c>
      <c r="I241" s="831">
        <v>3</v>
      </c>
      <c r="J241" s="831">
        <v>496.23</v>
      </c>
      <c r="K241" s="819">
        <v>1</v>
      </c>
      <c r="L241" s="831">
        <v>3</v>
      </c>
      <c r="M241" s="832">
        <v>496.23</v>
      </c>
    </row>
    <row r="242" spans="1:13" ht="14.45" customHeight="1" x14ac:dyDescent="0.2">
      <c r="A242" s="813" t="s">
        <v>1620</v>
      </c>
      <c r="B242" s="814" t="s">
        <v>1430</v>
      </c>
      <c r="C242" s="814" t="s">
        <v>2312</v>
      </c>
      <c r="D242" s="814" t="s">
        <v>1432</v>
      </c>
      <c r="E242" s="814" t="s">
        <v>2313</v>
      </c>
      <c r="F242" s="831">
        <v>1</v>
      </c>
      <c r="G242" s="831">
        <v>282.76</v>
      </c>
      <c r="H242" s="819">
        <v>1</v>
      </c>
      <c r="I242" s="831"/>
      <c r="J242" s="831"/>
      <c r="K242" s="819">
        <v>0</v>
      </c>
      <c r="L242" s="831">
        <v>1</v>
      </c>
      <c r="M242" s="832">
        <v>282.76</v>
      </c>
    </row>
    <row r="243" spans="1:13" ht="14.45" customHeight="1" x14ac:dyDescent="0.2">
      <c r="A243" s="813" t="s">
        <v>1620</v>
      </c>
      <c r="B243" s="814" t="s">
        <v>1443</v>
      </c>
      <c r="C243" s="814" t="s">
        <v>2459</v>
      </c>
      <c r="D243" s="814" t="s">
        <v>783</v>
      </c>
      <c r="E243" s="814" t="s">
        <v>1453</v>
      </c>
      <c r="F243" s="831">
        <v>1</v>
      </c>
      <c r="G243" s="831">
        <v>49.08</v>
      </c>
      <c r="H243" s="819">
        <v>1</v>
      </c>
      <c r="I243" s="831"/>
      <c r="J243" s="831"/>
      <c r="K243" s="819">
        <v>0</v>
      </c>
      <c r="L243" s="831">
        <v>1</v>
      </c>
      <c r="M243" s="832">
        <v>49.08</v>
      </c>
    </row>
    <row r="244" spans="1:13" ht="14.45" customHeight="1" x14ac:dyDescent="0.2">
      <c r="A244" s="813" t="s">
        <v>1620</v>
      </c>
      <c r="B244" s="814" t="s">
        <v>1443</v>
      </c>
      <c r="C244" s="814" t="s">
        <v>1449</v>
      </c>
      <c r="D244" s="814" t="s">
        <v>1445</v>
      </c>
      <c r="E244" s="814" t="s">
        <v>1450</v>
      </c>
      <c r="F244" s="831"/>
      <c r="G244" s="831"/>
      <c r="H244" s="819">
        <v>0</v>
      </c>
      <c r="I244" s="831">
        <v>1</v>
      </c>
      <c r="J244" s="831">
        <v>49.08</v>
      </c>
      <c r="K244" s="819">
        <v>1</v>
      </c>
      <c r="L244" s="831">
        <v>1</v>
      </c>
      <c r="M244" s="832">
        <v>49.08</v>
      </c>
    </row>
    <row r="245" spans="1:13" ht="14.45" customHeight="1" x14ac:dyDescent="0.2">
      <c r="A245" s="813" t="s">
        <v>1620</v>
      </c>
      <c r="B245" s="814" t="s">
        <v>1456</v>
      </c>
      <c r="C245" s="814" t="s">
        <v>2067</v>
      </c>
      <c r="D245" s="814" t="s">
        <v>1182</v>
      </c>
      <c r="E245" s="814" t="s">
        <v>2068</v>
      </c>
      <c r="F245" s="831"/>
      <c r="G245" s="831"/>
      <c r="H245" s="819">
        <v>0</v>
      </c>
      <c r="I245" s="831">
        <v>1</v>
      </c>
      <c r="J245" s="831">
        <v>154.36000000000001</v>
      </c>
      <c r="K245" s="819">
        <v>1</v>
      </c>
      <c r="L245" s="831">
        <v>1</v>
      </c>
      <c r="M245" s="832">
        <v>154.36000000000001</v>
      </c>
    </row>
    <row r="246" spans="1:13" ht="14.45" customHeight="1" x14ac:dyDescent="0.2">
      <c r="A246" s="813" t="s">
        <v>1620</v>
      </c>
      <c r="B246" s="814" t="s">
        <v>2895</v>
      </c>
      <c r="C246" s="814" t="s">
        <v>2377</v>
      </c>
      <c r="D246" s="814" t="s">
        <v>2378</v>
      </c>
      <c r="E246" s="814" t="s">
        <v>1679</v>
      </c>
      <c r="F246" s="831">
        <v>1</v>
      </c>
      <c r="G246" s="831">
        <v>794.68</v>
      </c>
      <c r="H246" s="819">
        <v>1</v>
      </c>
      <c r="I246" s="831"/>
      <c r="J246" s="831"/>
      <c r="K246" s="819">
        <v>0</v>
      </c>
      <c r="L246" s="831">
        <v>1</v>
      </c>
      <c r="M246" s="832">
        <v>794.68</v>
      </c>
    </row>
    <row r="247" spans="1:13" ht="14.45" customHeight="1" x14ac:dyDescent="0.2">
      <c r="A247" s="813" t="s">
        <v>1620</v>
      </c>
      <c r="B247" s="814" t="s">
        <v>1486</v>
      </c>
      <c r="C247" s="814" t="s">
        <v>1487</v>
      </c>
      <c r="D247" s="814" t="s">
        <v>618</v>
      </c>
      <c r="E247" s="814" t="s">
        <v>615</v>
      </c>
      <c r="F247" s="831"/>
      <c r="G247" s="831"/>
      <c r="H247" s="819">
        <v>0</v>
      </c>
      <c r="I247" s="831">
        <v>3</v>
      </c>
      <c r="J247" s="831">
        <v>217.64999999999998</v>
      </c>
      <c r="K247" s="819">
        <v>1</v>
      </c>
      <c r="L247" s="831">
        <v>3</v>
      </c>
      <c r="M247" s="832">
        <v>217.64999999999998</v>
      </c>
    </row>
    <row r="248" spans="1:13" ht="14.45" customHeight="1" x14ac:dyDescent="0.2">
      <c r="A248" s="813" t="s">
        <v>1620</v>
      </c>
      <c r="B248" s="814" t="s">
        <v>1499</v>
      </c>
      <c r="C248" s="814" t="s">
        <v>1500</v>
      </c>
      <c r="D248" s="814" t="s">
        <v>997</v>
      </c>
      <c r="E248" s="814" t="s">
        <v>1000</v>
      </c>
      <c r="F248" s="831"/>
      <c r="G248" s="831"/>
      <c r="H248" s="819"/>
      <c r="I248" s="831">
        <v>9</v>
      </c>
      <c r="J248" s="831">
        <v>0</v>
      </c>
      <c r="K248" s="819"/>
      <c r="L248" s="831">
        <v>9</v>
      </c>
      <c r="M248" s="832">
        <v>0</v>
      </c>
    </row>
    <row r="249" spans="1:13" ht="14.45" customHeight="1" x14ac:dyDescent="0.2">
      <c r="A249" s="813" t="s">
        <v>1620</v>
      </c>
      <c r="B249" s="814" t="s">
        <v>1515</v>
      </c>
      <c r="C249" s="814" t="s">
        <v>1521</v>
      </c>
      <c r="D249" s="814" t="s">
        <v>1517</v>
      </c>
      <c r="E249" s="814" t="s">
        <v>1522</v>
      </c>
      <c r="F249" s="831"/>
      <c r="G249" s="831"/>
      <c r="H249" s="819">
        <v>0</v>
      </c>
      <c r="I249" s="831">
        <v>7</v>
      </c>
      <c r="J249" s="831">
        <v>2376.29</v>
      </c>
      <c r="K249" s="819">
        <v>1</v>
      </c>
      <c r="L249" s="831">
        <v>7</v>
      </c>
      <c r="M249" s="832">
        <v>2376.29</v>
      </c>
    </row>
    <row r="250" spans="1:13" ht="14.45" customHeight="1" x14ac:dyDescent="0.2">
      <c r="A250" s="813" t="s">
        <v>1620</v>
      </c>
      <c r="B250" s="814" t="s">
        <v>1545</v>
      </c>
      <c r="C250" s="814" t="s">
        <v>1551</v>
      </c>
      <c r="D250" s="814" t="s">
        <v>1547</v>
      </c>
      <c r="E250" s="814" t="s">
        <v>1552</v>
      </c>
      <c r="F250" s="831"/>
      <c r="G250" s="831"/>
      <c r="H250" s="819">
        <v>0</v>
      </c>
      <c r="I250" s="831">
        <v>1</v>
      </c>
      <c r="J250" s="831">
        <v>11.71</v>
      </c>
      <c r="K250" s="819">
        <v>1</v>
      </c>
      <c r="L250" s="831">
        <v>1</v>
      </c>
      <c r="M250" s="832">
        <v>11.71</v>
      </c>
    </row>
    <row r="251" spans="1:13" ht="14.45" customHeight="1" x14ac:dyDescent="0.2">
      <c r="A251" s="813" t="s">
        <v>1620</v>
      </c>
      <c r="B251" s="814" t="s">
        <v>1553</v>
      </c>
      <c r="C251" s="814" t="s">
        <v>1554</v>
      </c>
      <c r="D251" s="814" t="s">
        <v>1166</v>
      </c>
      <c r="E251" s="814" t="s">
        <v>1555</v>
      </c>
      <c r="F251" s="831"/>
      <c r="G251" s="831"/>
      <c r="H251" s="819"/>
      <c r="I251" s="831">
        <v>30</v>
      </c>
      <c r="J251" s="831">
        <v>0</v>
      </c>
      <c r="K251" s="819"/>
      <c r="L251" s="831">
        <v>30</v>
      </c>
      <c r="M251" s="832">
        <v>0</v>
      </c>
    </row>
    <row r="252" spans="1:13" ht="14.45" customHeight="1" x14ac:dyDescent="0.2">
      <c r="A252" s="813" t="s">
        <v>1620</v>
      </c>
      <c r="B252" s="814" t="s">
        <v>1553</v>
      </c>
      <c r="C252" s="814" t="s">
        <v>1841</v>
      </c>
      <c r="D252" s="814" t="s">
        <v>1166</v>
      </c>
      <c r="E252" s="814" t="s">
        <v>1842</v>
      </c>
      <c r="F252" s="831"/>
      <c r="G252" s="831"/>
      <c r="H252" s="819"/>
      <c r="I252" s="831">
        <v>1</v>
      </c>
      <c r="J252" s="831">
        <v>0</v>
      </c>
      <c r="K252" s="819"/>
      <c r="L252" s="831">
        <v>1</v>
      </c>
      <c r="M252" s="832">
        <v>0</v>
      </c>
    </row>
    <row r="253" spans="1:13" ht="14.45" customHeight="1" x14ac:dyDescent="0.2">
      <c r="A253" s="813" t="s">
        <v>1620</v>
      </c>
      <c r="B253" s="814" t="s">
        <v>1556</v>
      </c>
      <c r="C253" s="814" t="s">
        <v>1560</v>
      </c>
      <c r="D253" s="814" t="s">
        <v>1561</v>
      </c>
      <c r="E253" s="814" t="s">
        <v>1562</v>
      </c>
      <c r="F253" s="831"/>
      <c r="G253" s="831"/>
      <c r="H253" s="819">
        <v>0</v>
      </c>
      <c r="I253" s="831">
        <v>1</v>
      </c>
      <c r="J253" s="831">
        <v>122.96</v>
      </c>
      <c r="K253" s="819">
        <v>1</v>
      </c>
      <c r="L253" s="831">
        <v>1</v>
      </c>
      <c r="M253" s="832">
        <v>122.96</v>
      </c>
    </row>
    <row r="254" spans="1:13" ht="14.45" customHeight="1" x14ac:dyDescent="0.2">
      <c r="A254" s="813" t="s">
        <v>1620</v>
      </c>
      <c r="B254" s="814" t="s">
        <v>1563</v>
      </c>
      <c r="C254" s="814" t="s">
        <v>2335</v>
      </c>
      <c r="D254" s="814" t="s">
        <v>1565</v>
      </c>
      <c r="E254" s="814" t="s">
        <v>2336</v>
      </c>
      <c r="F254" s="831">
        <v>1</v>
      </c>
      <c r="G254" s="831">
        <v>123.2</v>
      </c>
      <c r="H254" s="819">
        <v>1</v>
      </c>
      <c r="I254" s="831"/>
      <c r="J254" s="831"/>
      <c r="K254" s="819">
        <v>0</v>
      </c>
      <c r="L254" s="831">
        <v>1</v>
      </c>
      <c r="M254" s="832">
        <v>123.2</v>
      </c>
    </row>
    <row r="255" spans="1:13" ht="14.45" customHeight="1" x14ac:dyDescent="0.2">
      <c r="A255" s="813" t="s">
        <v>1620</v>
      </c>
      <c r="B255" s="814" t="s">
        <v>1563</v>
      </c>
      <c r="C255" s="814" t="s">
        <v>1564</v>
      </c>
      <c r="D255" s="814" t="s">
        <v>1565</v>
      </c>
      <c r="E255" s="814" t="s">
        <v>1566</v>
      </c>
      <c r="F255" s="831">
        <v>3</v>
      </c>
      <c r="G255" s="831">
        <v>1293.54</v>
      </c>
      <c r="H255" s="819">
        <v>1</v>
      </c>
      <c r="I255" s="831"/>
      <c r="J255" s="831"/>
      <c r="K255" s="819">
        <v>0</v>
      </c>
      <c r="L255" s="831">
        <v>3</v>
      </c>
      <c r="M255" s="832">
        <v>1293.54</v>
      </c>
    </row>
    <row r="256" spans="1:13" ht="14.45" customHeight="1" x14ac:dyDescent="0.2">
      <c r="A256" s="813" t="s">
        <v>1620</v>
      </c>
      <c r="B256" s="814" t="s">
        <v>1576</v>
      </c>
      <c r="C256" s="814" t="s">
        <v>1580</v>
      </c>
      <c r="D256" s="814" t="s">
        <v>1578</v>
      </c>
      <c r="E256" s="814" t="s">
        <v>669</v>
      </c>
      <c r="F256" s="831"/>
      <c r="G256" s="831"/>
      <c r="H256" s="819">
        <v>0</v>
      </c>
      <c r="I256" s="831">
        <v>1</v>
      </c>
      <c r="J256" s="831">
        <v>129.75</v>
      </c>
      <c r="K256" s="819">
        <v>1</v>
      </c>
      <c r="L256" s="831">
        <v>1</v>
      </c>
      <c r="M256" s="832">
        <v>129.75</v>
      </c>
    </row>
    <row r="257" spans="1:13" ht="14.45" customHeight="1" x14ac:dyDescent="0.2">
      <c r="A257" s="813" t="s">
        <v>1620</v>
      </c>
      <c r="B257" s="814" t="s">
        <v>2896</v>
      </c>
      <c r="C257" s="814" t="s">
        <v>2419</v>
      </c>
      <c r="D257" s="814" t="s">
        <v>2420</v>
      </c>
      <c r="E257" s="814" t="s">
        <v>2421</v>
      </c>
      <c r="F257" s="831"/>
      <c r="G257" s="831"/>
      <c r="H257" s="819">
        <v>0</v>
      </c>
      <c r="I257" s="831">
        <v>2</v>
      </c>
      <c r="J257" s="831">
        <v>127.5</v>
      </c>
      <c r="K257" s="819">
        <v>1</v>
      </c>
      <c r="L257" s="831">
        <v>2</v>
      </c>
      <c r="M257" s="832">
        <v>127.5</v>
      </c>
    </row>
    <row r="258" spans="1:13" ht="14.45" customHeight="1" x14ac:dyDescent="0.2">
      <c r="A258" s="813" t="s">
        <v>1620</v>
      </c>
      <c r="B258" s="814" t="s">
        <v>2883</v>
      </c>
      <c r="C258" s="814" t="s">
        <v>1674</v>
      </c>
      <c r="D258" s="814" t="s">
        <v>1675</v>
      </c>
      <c r="E258" s="814" t="s">
        <v>1676</v>
      </c>
      <c r="F258" s="831"/>
      <c r="G258" s="831"/>
      <c r="H258" s="819">
        <v>0</v>
      </c>
      <c r="I258" s="831">
        <v>2</v>
      </c>
      <c r="J258" s="831">
        <v>352.64</v>
      </c>
      <c r="K258" s="819">
        <v>1</v>
      </c>
      <c r="L258" s="831">
        <v>2</v>
      </c>
      <c r="M258" s="832">
        <v>352.64</v>
      </c>
    </row>
    <row r="259" spans="1:13" ht="14.45" customHeight="1" x14ac:dyDescent="0.2">
      <c r="A259" s="813" t="s">
        <v>1620</v>
      </c>
      <c r="B259" s="814" t="s">
        <v>1585</v>
      </c>
      <c r="C259" s="814" t="s">
        <v>1586</v>
      </c>
      <c r="D259" s="814" t="s">
        <v>1587</v>
      </c>
      <c r="E259" s="814" t="s">
        <v>1588</v>
      </c>
      <c r="F259" s="831"/>
      <c r="G259" s="831"/>
      <c r="H259" s="819">
        <v>0</v>
      </c>
      <c r="I259" s="831">
        <v>8</v>
      </c>
      <c r="J259" s="831">
        <v>1410.56</v>
      </c>
      <c r="K259" s="819">
        <v>1</v>
      </c>
      <c r="L259" s="831">
        <v>8</v>
      </c>
      <c r="M259" s="832">
        <v>1410.56</v>
      </c>
    </row>
    <row r="260" spans="1:13" ht="14.45" customHeight="1" x14ac:dyDescent="0.2">
      <c r="A260" s="813" t="s">
        <v>1620</v>
      </c>
      <c r="B260" s="814" t="s">
        <v>1585</v>
      </c>
      <c r="C260" s="814" t="s">
        <v>1681</v>
      </c>
      <c r="D260" s="814" t="s">
        <v>1587</v>
      </c>
      <c r="E260" s="814" t="s">
        <v>1682</v>
      </c>
      <c r="F260" s="831"/>
      <c r="G260" s="831"/>
      <c r="H260" s="819">
        <v>0</v>
      </c>
      <c r="I260" s="831">
        <v>1</v>
      </c>
      <c r="J260" s="831">
        <v>58.77</v>
      </c>
      <c r="K260" s="819">
        <v>1</v>
      </c>
      <c r="L260" s="831">
        <v>1</v>
      </c>
      <c r="M260" s="832">
        <v>58.77</v>
      </c>
    </row>
    <row r="261" spans="1:13" ht="14.45" customHeight="1" x14ac:dyDescent="0.2">
      <c r="A261" s="813" t="s">
        <v>1620</v>
      </c>
      <c r="B261" s="814" t="s">
        <v>2884</v>
      </c>
      <c r="C261" s="814" t="s">
        <v>1847</v>
      </c>
      <c r="D261" s="814" t="s">
        <v>1848</v>
      </c>
      <c r="E261" s="814" t="s">
        <v>1849</v>
      </c>
      <c r="F261" s="831"/>
      <c r="G261" s="831"/>
      <c r="H261" s="819">
        <v>0</v>
      </c>
      <c r="I261" s="831">
        <v>2</v>
      </c>
      <c r="J261" s="831">
        <v>100.64</v>
      </c>
      <c r="K261" s="819">
        <v>1</v>
      </c>
      <c r="L261" s="831">
        <v>2</v>
      </c>
      <c r="M261" s="832">
        <v>100.64</v>
      </c>
    </row>
    <row r="262" spans="1:13" ht="14.45" customHeight="1" x14ac:dyDescent="0.2">
      <c r="A262" s="813" t="s">
        <v>1620</v>
      </c>
      <c r="B262" s="814" t="s">
        <v>2884</v>
      </c>
      <c r="C262" s="814" t="s">
        <v>1854</v>
      </c>
      <c r="D262" s="814" t="s">
        <v>1855</v>
      </c>
      <c r="E262" s="814"/>
      <c r="F262" s="831">
        <v>17</v>
      </c>
      <c r="G262" s="831">
        <v>855.44</v>
      </c>
      <c r="H262" s="819">
        <v>1</v>
      </c>
      <c r="I262" s="831"/>
      <c r="J262" s="831"/>
      <c r="K262" s="819">
        <v>0</v>
      </c>
      <c r="L262" s="831">
        <v>17</v>
      </c>
      <c r="M262" s="832">
        <v>855.44</v>
      </c>
    </row>
    <row r="263" spans="1:13" ht="14.45" customHeight="1" x14ac:dyDescent="0.2">
      <c r="A263" s="813" t="s">
        <v>1621</v>
      </c>
      <c r="B263" s="814" t="s">
        <v>1320</v>
      </c>
      <c r="C263" s="814" t="s">
        <v>2843</v>
      </c>
      <c r="D263" s="814" t="s">
        <v>812</v>
      </c>
      <c r="E263" s="814" t="s">
        <v>2844</v>
      </c>
      <c r="F263" s="831"/>
      <c r="G263" s="831"/>
      <c r="H263" s="819">
        <v>0</v>
      </c>
      <c r="I263" s="831">
        <v>3</v>
      </c>
      <c r="J263" s="831">
        <v>1104.48</v>
      </c>
      <c r="K263" s="819">
        <v>1</v>
      </c>
      <c r="L263" s="831">
        <v>3</v>
      </c>
      <c r="M263" s="832">
        <v>1104.48</v>
      </c>
    </row>
    <row r="264" spans="1:13" ht="14.45" customHeight="1" x14ac:dyDescent="0.2">
      <c r="A264" s="813" t="s">
        <v>1621</v>
      </c>
      <c r="B264" s="814" t="s">
        <v>1320</v>
      </c>
      <c r="C264" s="814" t="s">
        <v>1329</v>
      </c>
      <c r="D264" s="814" t="s">
        <v>812</v>
      </c>
      <c r="E264" s="814" t="s">
        <v>1330</v>
      </c>
      <c r="F264" s="831"/>
      <c r="G264" s="831"/>
      <c r="H264" s="819">
        <v>0</v>
      </c>
      <c r="I264" s="831">
        <v>6</v>
      </c>
      <c r="J264" s="831">
        <v>4417.9800000000005</v>
      </c>
      <c r="K264" s="819">
        <v>1</v>
      </c>
      <c r="L264" s="831">
        <v>6</v>
      </c>
      <c r="M264" s="832">
        <v>4417.9800000000005</v>
      </c>
    </row>
    <row r="265" spans="1:13" ht="14.45" customHeight="1" x14ac:dyDescent="0.2">
      <c r="A265" s="813" t="s">
        <v>1621</v>
      </c>
      <c r="B265" s="814" t="s">
        <v>1320</v>
      </c>
      <c r="C265" s="814" t="s">
        <v>2023</v>
      </c>
      <c r="D265" s="814" t="s">
        <v>812</v>
      </c>
      <c r="E265" s="814" t="s">
        <v>2024</v>
      </c>
      <c r="F265" s="831"/>
      <c r="G265" s="831"/>
      <c r="H265" s="819">
        <v>0</v>
      </c>
      <c r="I265" s="831">
        <v>2</v>
      </c>
      <c r="J265" s="831">
        <v>1847.48</v>
      </c>
      <c r="K265" s="819">
        <v>1</v>
      </c>
      <c r="L265" s="831">
        <v>2</v>
      </c>
      <c r="M265" s="832">
        <v>1847.48</v>
      </c>
    </row>
    <row r="266" spans="1:13" ht="14.45" customHeight="1" x14ac:dyDescent="0.2">
      <c r="A266" s="813" t="s">
        <v>1621</v>
      </c>
      <c r="B266" s="814" t="s">
        <v>1353</v>
      </c>
      <c r="C266" s="814" t="s">
        <v>1973</v>
      </c>
      <c r="D266" s="814" t="s">
        <v>1355</v>
      </c>
      <c r="E266" s="814" t="s">
        <v>1974</v>
      </c>
      <c r="F266" s="831"/>
      <c r="G266" s="831"/>
      <c r="H266" s="819">
        <v>0</v>
      </c>
      <c r="I266" s="831">
        <v>2</v>
      </c>
      <c r="J266" s="831">
        <v>85.02</v>
      </c>
      <c r="K266" s="819">
        <v>1</v>
      </c>
      <c r="L266" s="831">
        <v>2</v>
      </c>
      <c r="M266" s="832">
        <v>85.02</v>
      </c>
    </row>
    <row r="267" spans="1:13" ht="14.45" customHeight="1" x14ac:dyDescent="0.2">
      <c r="A267" s="813" t="s">
        <v>1621</v>
      </c>
      <c r="B267" s="814" t="s">
        <v>1405</v>
      </c>
      <c r="C267" s="814" t="s">
        <v>2845</v>
      </c>
      <c r="D267" s="814" t="s">
        <v>1407</v>
      </c>
      <c r="E267" s="814" t="s">
        <v>2846</v>
      </c>
      <c r="F267" s="831"/>
      <c r="G267" s="831"/>
      <c r="H267" s="819">
        <v>0</v>
      </c>
      <c r="I267" s="831">
        <v>1</v>
      </c>
      <c r="J267" s="831">
        <v>234.91</v>
      </c>
      <c r="K267" s="819">
        <v>1</v>
      </c>
      <c r="L267" s="831">
        <v>1</v>
      </c>
      <c r="M267" s="832">
        <v>234.91</v>
      </c>
    </row>
    <row r="268" spans="1:13" ht="14.45" customHeight="1" x14ac:dyDescent="0.2">
      <c r="A268" s="813" t="s">
        <v>1621</v>
      </c>
      <c r="B268" s="814" t="s">
        <v>1430</v>
      </c>
      <c r="C268" s="814" t="s">
        <v>1938</v>
      </c>
      <c r="D268" s="814" t="s">
        <v>1435</v>
      </c>
      <c r="E268" s="814" t="s">
        <v>1939</v>
      </c>
      <c r="F268" s="831"/>
      <c r="G268" s="831"/>
      <c r="H268" s="819">
        <v>0</v>
      </c>
      <c r="I268" s="831">
        <v>1</v>
      </c>
      <c r="J268" s="831">
        <v>55.14</v>
      </c>
      <c r="K268" s="819">
        <v>1</v>
      </c>
      <c r="L268" s="831">
        <v>1</v>
      </c>
      <c r="M268" s="832">
        <v>55.14</v>
      </c>
    </row>
    <row r="269" spans="1:13" ht="14.45" customHeight="1" x14ac:dyDescent="0.2">
      <c r="A269" s="813" t="s">
        <v>1621</v>
      </c>
      <c r="B269" s="814" t="s">
        <v>1486</v>
      </c>
      <c r="C269" s="814" t="s">
        <v>2198</v>
      </c>
      <c r="D269" s="814" t="s">
        <v>618</v>
      </c>
      <c r="E269" s="814" t="s">
        <v>1785</v>
      </c>
      <c r="F269" s="831"/>
      <c r="G269" s="831"/>
      <c r="H269" s="819">
        <v>0</v>
      </c>
      <c r="I269" s="831">
        <v>1</v>
      </c>
      <c r="J269" s="831">
        <v>21.76</v>
      </c>
      <c r="K269" s="819">
        <v>1</v>
      </c>
      <c r="L269" s="831">
        <v>1</v>
      </c>
      <c r="M269" s="832">
        <v>21.76</v>
      </c>
    </row>
    <row r="270" spans="1:13" ht="14.45" customHeight="1" thickBot="1" x14ac:dyDescent="0.25">
      <c r="A270" s="821" t="s">
        <v>1621</v>
      </c>
      <c r="B270" s="822" t="s">
        <v>1505</v>
      </c>
      <c r="C270" s="822" t="s">
        <v>2838</v>
      </c>
      <c r="D270" s="822" t="s">
        <v>1507</v>
      </c>
      <c r="E270" s="822" t="s">
        <v>2839</v>
      </c>
      <c r="F270" s="833"/>
      <c r="G270" s="833"/>
      <c r="H270" s="827">
        <v>0</v>
      </c>
      <c r="I270" s="833">
        <v>2</v>
      </c>
      <c r="J270" s="833">
        <v>219.78</v>
      </c>
      <c r="K270" s="827">
        <v>1</v>
      </c>
      <c r="L270" s="833">
        <v>2</v>
      </c>
      <c r="M270" s="834">
        <v>219.78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1E2859C0-4321-4410-BC6C-4557F04105EE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575</v>
      </c>
      <c r="B5" s="712" t="s">
        <v>576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575</v>
      </c>
      <c r="B6" s="712" t="s">
        <v>2898</v>
      </c>
      <c r="C6" s="713">
        <v>2.6492499999999999</v>
      </c>
      <c r="D6" s="713">
        <v>2.6492800000000001</v>
      </c>
      <c r="E6" s="713"/>
      <c r="F6" s="713">
        <v>7.0192700000000006</v>
      </c>
      <c r="G6" s="713">
        <v>0</v>
      </c>
      <c r="H6" s="713">
        <v>7.0192700000000006</v>
      </c>
      <c r="I6" s="714" t="s">
        <v>329</v>
      </c>
      <c r="J6" s="715" t="s">
        <v>1</v>
      </c>
    </row>
    <row r="7" spans="1:10" ht="14.45" customHeight="1" x14ac:dyDescent="0.2">
      <c r="A7" s="711" t="s">
        <v>575</v>
      </c>
      <c r="B7" s="712" t="s">
        <v>2899</v>
      </c>
      <c r="C7" s="713">
        <v>0</v>
      </c>
      <c r="D7" s="713">
        <v>0</v>
      </c>
      <c r="E7" s="713"/>
      <c r="F7" s="713">
        <v>1.2744000000000002</v>
      </c>
      <c r="G7" s="713">
        <v>0</v>
      </c>
      <c r="H7" s="713">
        <v>1.2744000000000002</v>
      </c>
      <c r="I7" s="714" t="s">
        <v>329</v>
      </c>
      <c r="J7" s="715" t="s">
        <v>1</v>
      </c>
    </row>
    <row r="8" spans="1:10" ht="14.45" customHeight="1" x14ac:dyDescent="0.2">
      <c r="A8" s="711" t="s">
        <v>575</v>
      </c>
      <c r="B8" s="712" t="s">
        <v>2900</v>
      </c>
      <c r="C8" s="713">
        <v>0</v>
      </c>
      <c r="D8" s="713">
        <v>0</v>
      </c>
      <c r="E8" s="713"/>
      <c r="F8" s="713">
        <v>0</v>
      </c>
      <c r="G8" s="713">
        <v>0</v>
      </c>
      <c r="H8" s="713">
        <v>0</v>
      </c>
      <c r="I8" s="714" t="s">
        <v>329</v>
      </c>
      <c r="J8" s="715" t="s">
        <v>1</v>
      </c>
    </row>
    <row r="9" spans="1:10" ht="14.45" customHeight="1" x14ac:dyDescent="0.2">
      <c r="A9" s="711" t="s">
        <v>575</v>
      </c>
      <c r="B9" s="712" t="s">
        <v>2901</v>
      </c>
      <c r="C9" s="713">
        <v>132.76919000000001</v>
      </c>
      <c r="D9" s="713">
        <v>121.83767000000002</v>
      </c>
      <c r="E9" s="713"/>
      <c r="F9" s="713">
        <v>94.263100000000009</v>
      </c>
      <c r="G9" s="713">
        <v>0</v>
      </c>
      <c r="H9" s="713">
        <v>94.263100000000009</v>
      </c>
      <c r="I9" s="714" t="s">
        <v>329</v>
      </c>
      <c r="J9" s="715" t="s">
        <v>1</v>
      </c>
    </row>
    <row r="10" spans="1:10" ht="14.45" customHeight="1" x14ac:dyDescent="0.2">
      <c r="A10" s="711" t="s">
        <v>575</v>
      </c>
      <c r="B10" s="712" t="s">
        <v>2902</v>
      </c>
      <c r="C10" s="713">
        <v>88.478079999999991</v>
      </c>
      <c r="D10" s="713">
        <v>223.30152999999993</v>
      </c>
      <c r="E10" s="713"/>
      <c r="F10" s="713">
        <v>178.71578</v>
      </c>
      <c r="G10" s="713">
        <v>0</v>
      </c>
      <c r="H10" s="713">
        <v>178.71578</v>
      </c>
      <c r="I10" s="714" t="s">
        <v>329</v>
      </c>
      <c r="J10" s="715" t="s">
        <v>1</v>
      </c>
    </row>
    <row r="11" spans="1:10" ht="14.45" customHeight="1" x14ac:dyDescent="0.2">
      <c r="A11" s="711" t="s">
        <v>575</v>
      </c>
      <c r="B11" s="712" t="s">
        <v>2903</v>
      </c>
      <c r="C11" s="713">
        <v>4.0650000000000004</v>
      </c>
      <c r="D11" s="713">
        <v>9.0437000000000012</v>
      </c>
      <c r="E11" s="713"/>
      <c r="F11" s="713">
        <v>8.8322500000000002</v>
      </c>
      <c r="G11" s="713">
        <v>0</v>
      </c>
      <c r="H11" s="713">
        <v>8.8322500000000002</v>
      </c>
      <c r="I11" s="714" t="s">
        <v>329</v>
      </c>
      <c r="J11" s="715" t="s">
        <v>1</v>
      </c>
    </row>
    <row r="12" spans="1:10" ht="14.45" customHeight="1" x14ac:dyDescent="0.2">
      <c r="A12" s="711" t="s">
        <v>575</v>
      </c>
      <c r="B12" s="712" t="s">
        <v>2904</v>
      </c>
      <c r="C12" s="713">
        <v>19.563800000000001</v>
      </c>
      <c r="D12" s="713">
        <v>41.228789999999996</v>
      </c>
      <c r="E12" s="713"/>
      <c r="F12" s="713">
        <v>4.2560000000000002</v>
      </c>
      <c r="G12" s="713">
        <v>0</v>
      </c>
      <c r="H12" s="713">
        <v>4.2560000000000002</v>
      </c>
      <c r="I12" s="714" t="s">
        <v>329</v>
      </c>
      <c r="J12" s="715" t="s">
        <v>1</v>
      </c>
    </row>
    <row r="13" spans="1:10" ht="14.45" customHeight="1" x14ac:dyDescent="0.2">
      <c r="A13" s="711" t="s">
        <v>575</v>
      </c>
      <c r="B13" s="712" t="s">
        <v>2905</v>
      </c>
      <c r="C13" s="713">
        <v>33.798609999999996</v>
      </c>
      <c r="D13" s="713">
        <v>35.738599999999998</v>
      </c>
      <c r="E13" s="713"/>
      <c r="F13" s="713">
        <v>64.132289999999998</v>
      </c>
      <c r="G13" s="713">
        <v>0</v>
      </c>
      <c r="H13" s="713">
        <v>64.132289999999998</v>
      </c>
      <c r="I13" s="714" t="s">
        <v>329</v>
      </c>
      <c r="J13" s="715" t="s">
        <v>1</v>
      </c>
    </row>
    <row r="14" spans="1:10" ht="14.45" customHeight="1" x14ac:dyDescent="0.2">
      <c r="A14" s="711" t="s">
        <v>575</v>
      </c>
      <c r="B14" s="712" t="s">
        <v>583</v>
      </c>
      <c r="C14" s="713">
        <v>281.32393000000002</v>
      </c>
      <c r="D14" s="713">
        <v>433.79956999999996</v>
      </c>
      <c r="E14" s="713"/>
      <c r="F14" s="713">
        <v>358.49309000000005</v>
      </c>
      <c r="G14" s="713">
        <v>0</v>
      </c>
      <c r="H14" s="713">
        <v>358.49309000000005</v>
      </c>
      <c r="I14" s="714" t="s">
        <v>329</v>
      </c>
      <c r="J14" s="715" t="s">
        <v>584</v>
      </c>
    </row>
    <row r="16" spans="1:10" ht="14.45" customHeight="1" x14ac:dyDescent="0.2">
      <c r="A16" s="711" t="s">
        <v>575</v>
      </c>
      <c r="B16" s="712" t="s">
        <v>576</v>
      </c>
      <c r="C16" s="713" t="s">
        <v>329</v>
      </c>
      <c r="D16" s="713" t="s">
        <v>329</v>
      </c>
      <c r="E16" s="713"/>
      <c r="F16" s="713" t="s">
        <v>329</v>
      </c>
      <c r="G16" s="713" t="s">
        <v>329</v>
      </c>
      <c r="H16" s="713" t="s">
        <v>329</v>
      </c>
      <c r="I16" s="714" t="s">
        <v>329</v>
      </c>
      <c r="J16" s="715" t="s">
        <v>73</v>
      </c>
    </row>
    <row r="17" spans="1:10" ht="14.45" customHeight="1" x14ac:dyDescent="0.2">
      <c r="A17" s="711" t="s">
        <v>585</v>
      </c>
      <c r="B17" s="712" t="s">
        <v>586</v>
      </c>
      <c r="C17" s="713" t="s">
        <v>329</v>
      </c>
      <c r="D17" s="713" t="s">
        <v>329</v>
      </c>
      <c r="E17" s="713"/>
      <c r="F17" s="713" t="s">
        <v>329</v>
      </c>
      <c r="G17" s="713" t="s">
        <v>329</v>
      </c>
      <c r="H17" s="713" t="s">
        <v>329</v>
      </c>
      <c r="I17" s="714" t="s">
        <v>329</v>
      </c>
      <c r="J17" s="715" t="s">
        <v>0</v>
      </c>
    </row>
    <row r="18" spans="1:10" ht="14.45" customHeight="1" x14ac:dyDescent="0.2">
      <c r="A18" s="711" t="s">
        <v>585</v>
      </c>
      <c r="B18" s="712" t="s">
        <v>2898</v>
      </c>
      <c r="C18" s="713">
        <v>2.6492499999999999</v>
      </c>
      <c r="D18" s="713">
        <v>2.6492800000000001</v>
      </c>
      <c r="E18" s="713"/>
      <c r="F18" s="713">
        <v>7.0192700000000006</v>
      </c>
      <c r="G18" s="713">
        <v>0</v>
      </c>
      <c r="H18" s="713">
        <v>7.0192700000000006</v>
      </c>
      <c r="I18" s="714" t="s">
        <v>329</v>
      </c>
      <c r="J18" s="715" t="s">
        <v>1</v>
      </c>
    </row>
    <row r="19" spans="1:10" ht="14.45" customHeight="1" x14ac:dyDescent="0.2">
      <c r="A19" s="711" t="s">
        <v>585</v>
      </c>
      <c r="B19" s="712" t="s">
        <v>2899</v>
      </c>
      <c r="C19" s="713">
        <v>0</v>
      </c>
      <c r="D19" s="713">
        <v>0</v>
      </c>
      <c r="E19" s="713"/>
      <c r="F19" s="713">
        <v>1.2744000000000002</v>
      </c>
      <c r="G19" s="713">
        <v>0</v>
      </c>
      <c r="H19" s="713">
        <v>1.2744000000000002</v>
      </c>
      <c r="I19" s="714" t="s">
        <v>329</v>
      </c>
      <c r="J19" s="715" t="s">
        <v>1</v>
      </c>
    </row>
    <row r="20" spans="1:10" ht="14.45" customHeight="1" x14ac:dyDescent="0.2">
      <c r="A20" s="711" t="s">
        <v>585</v>
      </c>
      <c r="B20" s="712" t="s">
        <v>2900</v>
      </c>
      <c r="C20" s="713">
        <v>0</v>
      </c>
      <c r="D20" s="713">
        <v>0</v>
      </c>
      <c r="E20" s="713"/>
      <c r="F20" s="713">
        <v>0</v>
      </c>
      <c r="G20" s="713">
        <v>0</v>
      </c>
      <c r="H20" s="713">
        <v>0</v>
      </c>
      <c r="I20" s="714" t="s">
        <v>329</v>
      </c>
      <c r="J20" s="715" t="s">
        <v>1</v>
      </c>
    </row>
    <row r="21" spans="1:10" ht="14.45" customHeight="1" x14ac:dyDescent="0.2">
      <c r="A21" s="711" t="s">
        <v>585</v>
      </c>
      <c r="B21" s="712" t="s">
        <v>2901</v>
      </c>
      <c r="C21" s="713">
        <v>113.62569000000002</v>
      </c>
      <c r="D21" s="713">
        <v>113.27555000000002</v>
      </c>
      <c r="E21" s="713"/>
      <c r="F21" s="713">
        <v>65.306880000000007</v>
      </c>
      <c r="G21" s="713">
        <v>0</v>
      </c>
      <c r="H21" s="713">
        <v>65.306880000000007</v>
      </c>
      <c r="I21" s="714" t="s">
        <v>329</v>
      </c>
      <c r="J21" s="715" t="s">
        <v>1</v>
      </c>
    </row>
    <row r="22" spans="1:10" ht="14.45" customHeight="1" x14ac:dyDescent="0.2">
      <c r="A22" s="711" t="s">
        <v>585</v>
      </c>
      <c r="B22" s="712" t="s">
        <v>2902</v>
      </c>
      <c r="C22" s="713">
        <v>85.338609999999989</v>
      </c>
      <c r="D22" s="713">
        <v>166.65559999999994</v>
      </c>
      <c r="E22" s="713"/>
      <c r="F22" s="713">
        <v>132.02930000000001</v>
      </c>
      <c r="G22" s="713">
        <v>0</v>
      </c>
      <c r="H22" s="713">
        <v>132.02930000000001</v>
      </c>
      <c r="I22" s="714" t="s">
        <v>329</v>
      </c>
      <c r="J22" s="715" t="s">
        <v>1</v>
      </c>
    </row>
    <row r="23" spans="1:10" ht="14.45" customHeight="1" x14ac:dyDescent="0.2">
      <c r="A23" s="711" t="s">
        <v>585</v>
      </c>
      <c r="B23" s="712" t="s">
        <v>2903</v>
      </c>
      <c r="C23" s="713">
        <v>4.0650000000000004</v>
      </c>
      <c r="D23" s="713">
        <v>9.0437000000000012</v>
      </c>
      <c r="E23" s="713"/>
      <c r="F23" s="713">
        <v>8.8322500000000002</v>
      </c>
      <c r="G23" s="713">
        <v>0</v>
      </c>
      <c r="H23" s="713">
        <v>8.8322500000000002</v>
      </c>
      <c r="I23" s="714" t="s">
        <v>329</v>
      </c>
      <c r="J23" s="715" t="s">
        <v>1</v>
      </c>
    </row>
    <row r="24" spans="1:10" ht="14.45" customHeight="1" x14ac:dyDescent="0.2">
      <c r="A24" s="711" t="s">
        <v>585</v>
      </c>
      <c r="B24" s="712" t="s">
        <v>2904</v>
      </c>
      <c r="C24" s="713">
        <v>19.319680000000002</v>
      </c>
      <c r="D24" s="713">
        <v>40.470279999999995</v>
      </c>
      <c r="E24" s="713"/>
      <c r="F24" s="713">
        <v>4.2560000000000002</v>
      </c>
      <c r="G24" s="713">
        <v>0</v>
      </c>
      <c r="H24" s="713">
        <v>4.2560000000000002</v>
      </c>
      <c r="I24" s="714" t="s">
        <v>329</v>
      </c>
      <c r="J24" s="715" t="s">
        <v>1</v>
      </c>
    </row>
    <row r="25" spans="1:10" ht="14.45" customHeight="1" x14ac:dyDescent="0.2">
      <c r="A25" s="711" t="s">
        <v>585</v>
      </c>
      <c r="B25" s="712" t="s">
        <v>2905</v>
      </c>
      <c r="C25" s="713">
        <v>30.518999999999998</v>
      </c>
      <c r="D25" s="713">
        <v>32.000399999999999</v>
      </c>
      <c r="E25" s="713"/>
      <c r="F25" s="713">
        <v>53.280500000000004</v>
      </c>
      <c r="G25" s="713">
        <v>0</v>
      </c>
      <c r="H25" s="713">
        <v>53.280500000000004</v>
      </c>
      <c r="I25" s="714" t="s">
        <v>329</v>
      </c>
      <c r="J25" s="715" t="s">
        <v>1</v>
      </c>
    </row>
    <row r="26" spans="1:10" ht="14.45" customHeight="1" x14ac:dyDescent="0.2">
      <c r="A26" s="711" t="s">
        <v>585</v>
      </c>
      <c r="B26" s="712" t="s">
        <v>587</v>
      </c>
      <c r="C26" s="713">
        <v>255.51723000000001</v>
      </c>
      <c r="D26" s="713">
        <v>364.09481</v>
      </c>
      <c r="E26" s="713"/>
      <c r="F26" s="713">
        <v>271.99860000000001</v>
      </c>
      <c r="G26" s="713">
        <v>0</v>
      </c>
      <c r="H26" s="713">
        <v>271.99860000000001</v>
      </c>
      <c r="I26" s="714" t="s">
        <v>329</v>
      </c>
      <c r="J26" s="715" t="s">
        <v>588</v>
      </c>
    </row>
    <row r="27" spans="1:10" ht="14.45" customHeight="1" x14ac:dyDescent="0.2">
      <c r="A27" s="711" t="s">
        <v>329</v>
      </c>
      <c r="B27" s="712" t="s">
        <v>329</v>
      </c>
      <c r="C27" s="713" t="s">
        <v>329</v>
      </c>
      <c r="D27" s="713" t="s">
        <v>329</v>
      </c>
      <c r="E27" s="713"/>
      <c r="F27" s="713" t="s">
        <v>329</v>
      </c>
      <c r="G27" s="713" t="s">
        <v>329</v>
      </c>
      <c r="H27" s="713" t="s">
        <v>329</v>
      </c>
      <c r="I27" s="714" t="s">
        <v>329</v>
      </c>
      <c r="J27" s="715" t="s">
        <v>589</v>
      </c>
    </row>
    <row r="28" spans="1:10" ht="14.45" customHeight="1" x14ac:dyDescent="0.2">
      <c r="A28" s="711" t="s">
        <v>590</v>
      </c>
      <c r="B28" s="712" t="s">
        <v>591</v>
      </c>
      <c r="C28" s="713" t="s">
        <v>329</v>
      </c>
      <c r="D28" s="713" t="s">
        <v>329</v>
      </c>
      <c r="E28" s="713"/>
      <c r="F28" s="713" t="s">
        <v>329</v>
      </c>
      <c r="G28" s="713" t="s">
        <v>329</v>
      </c>
      <c r="H28" s="713" t="s">
        <v>329</v>
      </c>
      <c r="I28" s="714" t="s">
        <v>329</v>
      </c>
      <c r="J28" s="715" t="s">
        <v>0</v>
      </c>
    </row>
    <row r="29" spans="1:10" ht="14.45" customHeight="1" x14ac:dyDescent="0.2">
      <c r="A29" s="711" t="s">
        <v>590</v>
      </c>
      <c r="B29" s="712" t="s">
        <v>2901</v>
      </c>
      <c r="C29" s="713">
        <v>19.1435</v>
      </c>
      <c r="D29" s="713">
        <v>8.5621199999999984</v>
      </c>
      <c r="E29" s="713"/>
      <c r="F29" s="713">
        <v>28.956220000000002</v>
      </c>
      <c r="G29" s="713">
        <v>0</v>
      </c>
      <c r="H29" s="713">
        <v>28.956220000000002</v>
      </c>
      <c r="I29" s="714" t="s">
        <v>329</v>
      </c>
      <c r="J29" s="715" t="s">
        <v>1</v>
      </c>
    </row>
    <row r="30" spans="1:10" ht="14.45" customHeight="1" x14ac:dyDescent="0.2">
      <c r="A30" s="711" t="s">
        <v>590</v>
      </c>
      <c r="B30" s="712" t="s">
        <v>2902</v>
      </c>
      <c r="C30" s="713">
        <v>3.1394699999999998</v>
      </c>
      <c r="D30" s="713">
        <v>56.64593</v>
      </c>
      <c r="E30" s="713"/>
      <c r="F30" s="713">
        <v>46.686480000000003</v>
      </c>
      <c r="G30" s="713">
        <v>0</v>
      </c>
      <c r="H30" s="713">
        <v>46.686480000000003</v>
      </c>
      <c r="I30" s="714" t="s">
        <v>329</v>
      </c>
      <c r="J30" s="715" t="s">
        <v>1</v>
      </c>
    </row>
    <row r="31" spans="1:10" ht="14.45" customHeight="1" x14ac:dyDescent="0.2">
      <c r="A31" s="711" t="s">
        <v>590</v>
      </c>
      <c r="B31" s="712" t="s">
        <v>2904</v>
      </c>
      <c r="C31" s="713">
        <v>0.24412</v>
      </c>
      <c r="D31" s="713">
        <v>0.75851000000000002</v>
      </c>
      <c r="E31" s="713"/>
      <c r="F31" s="713">
        <v>0</v>
      </c>
      <c r="G31" s="713">
        <v>0</v>
      </c>
      <c r="H31" s="713">
        <v>0</v>
      </c>
      <c r="I31" s="714" t="s">
        <v>329</v>
      </c>
      <c r="J31" s="715" t="s">
        <v>1</v>
      </c>
    </row>
    <row r="32" spans="1:10" ht="14.45" customHeight="1" x14ac:dyDescent="0.2">
      <c r="A32" s="711" t="s">
        <v>590</v>
      </c>
      <c r="B32" s="712" t="s">
        <v>2905</v>
      </c>
      <c r="C32" s="713">
        <v>3.2796099999999999</v>
      </c>
      <c r="D32" s="713">
        <v>3.7382</v>
      </c>
      <c r="E32" s="713"/>
      <c r="F32" s="713">
        <v>10.851789999999999</v>
      </c>
      <c r="G32" s="713">
        <v>0</v>
      </c>
      <c r="H32" s="713">
        <v>10.851789999999999</v>
      </c>
      <c r="I32" s="714" t="s">
        <v>329</v>
      </c>
      <c r="J32" s="715" t="s">
        <v>1</v>
      </c>
    </row>
    <row r="33" spans="1:10" ht="14.45" customHeight="1" x14ac:dyDescent="0.2">
      <c r="A33" s="711" t="s">
        <v>590</v>
      </c>
      <c r="B33" s="712" t="s">
        <v>592</v>
      </c>
      <c r="C33" s="713">
        <v>25.806699999999999</v>
      </c>
      <c r="D33" s="713">
        <v>69.704760000000007</v>
      </c>
      <c r="E33" s="713"/>
      <c r="F33" s="713">
        <v>86.494489999999999</v>
      </c>
      <c r="G33" s="713">
        <v>0</v>
      </c>
      <c r="H33" s="713">
        <v>86.494489999999999</v>
      </c>
      <c r="I33" s="714" t="s">
        <v>329</v>
      </c>
      <c r="J33" s="715" t="s">
        <v>588</v>
      </c>
    </row>
    <row r="34" spans="1:10" ht="14.45" customHeight="1" x14ac:dyDescent="0.2">
      <c r="A34" s="711" t="s">
        <v>329</v>
      </c>
      <c r="B34" s="712" t="s">
        <v>329</v>
      </c>
      <c r="C34" s="713" t="s">
        <v>329</v>
      </c>
      <c r="D34" s="713" t="s">
        <v>329</v>
      </c>
      <c r="E34" s="713"/>
      <c r="F34" s="713" t="s">
        <v>329</v>
      </c>
      <c r="G34" s="713" t="s">
        <v>329</v>
      </c>
      <c r="H34" s="713" t="s">
        <v>329</v>
      </c>
      <c r="I34" s="714" t="s">
        <v>329</v>
      </c>
      <c r="J34" s="715" t="s">
        <v>589</v>
      </c>
    </row>
    <row r="35" spans="1:10" ht="14.45" customHeight="1" x14ac:dyDescent="0.2">
      <c r="A35" s="711" t="s">
        <v>575</v>
      </c>
      <c r="B35" s="712" t="s">
        <v>583</v>
      </c>
      <c r="C35" s="713">
        <v>281.32393000000002</v>
      </c>
      <c r="D35" s="713">
        <v>433.79957000000002</v>
      </c>
      <c r="E35" s="713"/>
      <c r="F35" s="713">
        <v>358.49309000000005</v>
      </c>
      <c r="G35" s="713">
        <v>0</v>
      </c>
      <c r="H35" s="713">
        <v>358.49309000000005</v>
      </c>
      <c r="I35" s="714" t="s">
        <v>329</v>
      </c>
      <c r="J35" s="715" t="s">
        <v>584</v>
      </c>
    </row>
  </sheetData>
  <mergeCells count="3">
    <mergeCell ref="A1:I1"/>
    <mergeCell ref="F3:I3"/>
    <mergeCell ref="C4:D4"/>
  </mergeCells>
  <conditionalFormatting sqref="F15 F36:F65537">
    <cfRule type="cellIs" dxfId="41" priority="18" stopIfTrue="1" operator="greaterThan">
      <formula>1</formula>
    </cfRule>
  </conditionalFormatting>
  <conditionalFormatting sqref="H5:H14">
    <cfRule type="expression" dxfId="40" priority="14">
      <formula>$H5&gt;0</formula>
    </cfRule>
  </conditionalFormatting>
  <conditionalFormatting sqref="I5:I14">
    <cfRule type="expression" dxfId="39" priority="15">
      <formula>$I5&gt;1</formula>
    </cfRule>
  </conditionalFormatting>
  <conditionalFormatting sqref="B5:B14">
    <cfRule type="expression" dxfId="38" priority="11">
      <formula>OR($J5="NS",$J5="SumaNS",$J5="Účet")</formula>
    </cfRule>
  </conditionalFormatting>
  <conditionalFormatting sqref="F5:I14 B5:D14">
    <cfRule type="expression" dxfId="37" priority="17">
      <formula>AND($J5&lt;&gt;"",$J5&lt;&gt;"mezeraKL")</formula>
    </cfRule>
  </conditionalFormatting>
  <conditionalFormatting sqref="B5:D14 F5:I14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35" priority="13">
      <formula>OR($J5="SumaNS",$J5="NS")</formula>
    </cfRule>
  </conditionalFormatting>
  <conditionalFormatting sqref="A5:A14">
    <cfRule type="expression" dxfId="34" priority="9">
      <formula>AND($J5&lt;&gt;"mezeraKL",$J5&lt;&gt;"")</formula>
    </cfRule>
  </conditionalFormatting>
  <conditionalFormatting sqref="A5:A14">
    <cfRule type="expression" dxfId="33" priority="10">
      <formula>AND($J5&lt;&gt;"",$J5&lt;&gt;"mezeraKL")</formula>
    </cfRule>
  </conditionalFormatting>
  <conditionalFormatting sqref="H16:H35">
    <cfRule type="expression" dxfId="32" priority="6">
      <formula>$H16&gt;0</formula>
    </cfRule>
  </conditionalFormatting>
  <conditionalFormatting sqref="A16:A35">
    <cfRule type="expression" dxfId="31" priority="5">
      <formula>AND($J16&lt;&gt;"mezeraKL",$J16&lt;&gt;"")</formula>
    </cfRule>
  </conditionalFormatting>
  <conditionalFormatting sqref="I16:I35">
    <cfRule type="expression" dxfId="30" priority="7">
      <formula>$I16&gt;1</formula>
    </cfRule>
  </conditionalFormatting>
  <conditionalFormatting sqref="B16:B35">
    <cfRule type="expression" dxfId="29" priority="4">
      <formula>OR($J16="NS",$J16="SumaNS",$J16="Účet")</formula>
    </cfRule>
  </conditionalFormatting>
  <conditionalFormatting sqref="A16:D35 F16:I35">
    <cfRule type="expression" dxfId="28" priority="8">
      <formula>AND($J16&lt;&gt;"",$J16&lt;&gt;"mezeraKL")</formula>
    </cfRule>
  </conditionalFormatting>
  <conditionalFormatting sqref="B16:D35 F16:I35">
    <cfRule type="expression" dxfId="27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35 F16:I35">
    <cfRule type="expression" dxfId="26" priority="2">
      <formula>OR($J16="SumaNS",$J16="NS")</formula>
    </cfRule>
  </conditionalFormatting>
  <hyperlinks>
    <hyperlink ref="A2" location="Obsah!A1" display="Zpět na Obsah  KL 01  1.-4.měsíc" xr:uid="{BF965B91-0D5D-4CE1-95C9-FE194E649D95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5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53" t="s">
        <v>3311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3.7149927930056905</v>
      </c>
      <c r="J3" s="203">
        <f>SUBTOTAL(9,J5:J1048576)</f>
        <v>96499</v>
      </c>
      <c r="K3" s="204">
        <f>SUBTOTAL(9,K5:K1048576)</f>
        <v>358493.08953225613</v>
      </c>
    </row>
    <row r="4" spans="1:11" s="330" customFormat="1" ht="14.45" customHeight="1" thickBot="1" x14ac:dyDescent="0.25">
      <c r="A4" s="842" t="s">
        <v>4</v>
      </c>
      <c r="B4" s="843" t="s">
        <v>5</v>
      </c>
      <c r="C4" s="843" t="s">
        <v>0</v>
      </c>
      <c r="D4" s="843" t="s">
        <v>6</v>
      </c>
      <c r="E4" s="843" t="s">
        <v>7</v>
      </c>
      <c r="F4" s="843" t="s">
        <v>1</v>
      </c>
      <c r="G4" s="843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575</v>
      </c>
      <c r="B5" s="807" t="s">
        <v>576</v>
      </c>
      <c r="C5" s="810" t="s">
        <v>585</v>
      </c>
      <c r="D5" s="844" t="s">
        <v>586</v>
      </c>
      <c r="E5" s="810" t="s">
        <v>2906</v>
      </c>
      <c r="F5" s="844" t="s">
        <v>2907</v>
      </c>
      <c r="G5" s="810" t="s">
        <v>2908</v>
      </c>
      <c r="H5" s="810" t="s">
        <v>2909</v>
      </c>
      <c r="I5" s="225">
        <v>147.17999267578125</v>
      </c>
      <c r="J5" s="225">
        <v>11</v>
      </c>
      <c r="K5" s="830">
        <v>1619.0099487304688</v>
      </c>
    </row>
    <row r="6" spans="1:11" ht="14.45" customHeight="1" x14ac:dyDescent="0.2">
      <c r="A6" s="813" t="s">
        <v>575</v>
      </c>
      <c r="B6" s="814" t="s">
        <v>576</v>
      </c>
      <c r="C6" s="817" t="s">
        <v>585</v>
      </c>
      <c r="D6" s="845" t="s">
        <v>586</v>
      </c>
      <c r="E6" s="817" t="s">
        <v>2906</v>
      </c>
      <c r="F6" s="845" t="s">
        <v>2907</v>
      </c>
      <c r="G6" s="817" t="s">
        <v>2910</v>
      </c>
      <c r="H6" s="817" t="s">
        <v>2911</v>
      </c>
      <c r="I6" s="831">
        <v>147.17999267578125</v>
      </c>
      <c r="J6" s="831">
        <v>11</v>
      </c>
      <c r="K6" s="832">
        <v>1619.0099487304688</v>
      </c>
    </row>
    <row r="7" spans="1:11" ht="14.45" customHeight="1" x14ac:dyDescent="0.2">
      <c r="A7" s="813" t="s">
        <v>575</v>
      </c>
      <c r="B7" s="814" t="s">
        <v>576</v>
      </c>
      <c r="C7" s="817" t="s">
        <v>585</v>
      </c>
      <c r="D7" s="845" t="s">
        <v>586</v>
      </c>
      <c r="E7" s="817" t="s">
        <v>2906</v>
      </c>
      <c r="F7" s="845" t="s">
        <v>2907</v>
      </c>
      <c r="G7" s="817" t="s">
        <v>2912</v>
      </c>
      <c r="H7" s="817" t="s">
        <v>2913</v>
      </c>
      <c r="I7" s="831">
        <v>3781.25</v>
      </c>
      <c r="J7" s="831">
        <v>1</v>
      </c>
      <c r="K7" s="832">
        <v>3781.25</v>
      </c>
    </row>
    <row r="8" spans="1:11" ht="14.45" customHeight="1" x14ac:dyDescent="0.2">
      <c r="A8" s="813" t="s">
        <v>575</v>
      </c>
      <c r="B8" s="814" t="s">
        <v>576</v>
      </c>
      <c r="C8" s="817" t="s">
        <v>585</v>
      </c>
      <c r="D8" s="845" t="s">
        <v>586</v>
      </c>
      <c r="E8" s="817" t="s">
        <v>2914</v>
      </c>
      <c r="F8" s="845" t="s">
        <v>2915</v>
      </c>
      <c r="G8" s="817" t="s">
        <v>2916</v>
      </c>
      <c r="H8" s="817" t="s">
        <v>2917</v>
      </c>
      <c r="I8" s="831">
        <v>21.239999771118164</v>
      </c>
      <c r="J8" s="831">
        <v>60</v>
      </c>
      <c r="K8" s="832">
        <v>1274.4000244140625</v>
      </c>
    </row>
    <row r="9" spans="1:11" ht="14.45" customHeight="1" x14ac:dyDescent="0.2">
      <c r="A9" s="813" t="s">
        <v>575</v>
      </c>
      <c r="B9" s="814" t="s">
        <v>576</v>
      </c>
      <c r="C9" s="817" t="s">
        <v>585</v>
      </c>
      <c r="D9" s="845" t="s">
        <v>586</v>
      </c>
      <c r="E9" s="817" t="s">
        <v>2918</v>
      </c>
      <c r="F9" s="845" t="s">
        <v>2919</v>
      </c>
      <c r="G9" s="817" t="s">
        <v>2920</v>
      </c>
      <c r="H9" s="817" t="s">
        <v>2921</v>
      </c>
      <c r="I9" s="831">
        <v>4.2300000190734863</v>
      </c>
      <c r="J9" s="831">
        <v>30</v>
      </c>
      <c r="K9" s="832">
        <v>126.90000152587891</v>
      </c>
    </row>
    <row r="10" spans="1:11" ht="14.45" customHeight="1" x14ac:dyDescent="0.2">
      <c r="A10" s="813" t="s">
        <v>575</v>
      </c>
      <c r="B10" s="814" t="s">
        <v>576</v>
      </c>
      <c r="C10" s="817" t="s">
        <v>585</v>
      </c>
      <c r="D10" s="845" t="s">
        <v>586</v>
      </c>
      <c r="E10" s="817" t="s">
        <v>2918</v>
      </c>
      <c r="F10" s="845" t="s">
        <v>2919</v>
      </c>
      <c r="G10" s="817" t="s">
        <v>2922</v>
      </c>
      <c r="H10" s="817" t="s">
        <v>2923</v>
      </c>
      <c r="I10" s="831">
        <v>6.25</v>
      </c>
      <c r="J10" s="831">
        <v>20</v>
      </c>
      <c r="K10" s="832">
        <v>125</v>
      </c>
    </row>
    <row r="11" spans="1:11" ht="14.45" customHeight="1" x14ac:dyDescent="0.2">
      <c r="A11" s="813" t="s">
        <v>575</v>
      </c>
      <c r="B11" s="814" t="s">
        <v>576</v>
      </c>
      <c r="C11" s="817" t="s">
        <v>585</v>
      </c>
      <c r="D11" s="845" t="s">
        <v>586</v>
      </c>
      <c r="E11" s="817" t="s">
        <v>2918</v>
      </c>
      <c r="F11" s="845" t="s">
        <v>2919</v>
      </c>
      <c r="G11" s="817" t="s">
        <v>2924</v>
      </c>
      <c r="H11" s="817" t="s">
        <v>2925</v>
      </c>
      <c r="I11" s="831">
        <v>0.47999998927116394</v>
      </c>
      <c r="J11" s="831">
        <v>500</v>
      </c>
      <c r="K11" s="832">
        <v>240</v>
      </c>
    </row>
    <row r="12" spans="1:11" ht="14.45" customHeight="1" x14ac:dyDescent="0.2">
      <c r="A12" s="813" t="s">
        <v>575</v>
      </c>
      <c r="B12" s="814" t="s">
        <v>576</v>
      </c>
      <c r="C12" s="817" t="s">
        <v>585</v>
      </c>
      <c r="D12" s="845" t="s">
        <v>586</v>
      </c>
      <c r="E12" s="817" t="s">
        <v>2918</v>
      </c>
      <c r="F12" s="845" t="s">
        <v>2919</v>
      </c>
      <c r="G12" s="817" t="s">
        <v>2926</v>
      </c>
      <c r="H12" s="817" t="s">
        <v>2927</v>
      </c>
      <c r="I12" s="831">
        <v>1.0049999952316284</v>
      </c>
      <c r="J12" s="831">
        <v>1100</v>
      </c>
      <c r="K12" s="832">
        <v>1108</v>
      </c>
    </row>
    <row r="13" spans="1:11" ht="14.45" customHeight="1" x14ac:dyDescent="0.2">
      <c r="A13" s="813" t="s">
        <v>575</v>
      </c>
      <c r="B13" s="814" t="s">
        <v>576</v>
      </c>
      <c r="C13" s="817" t="s">
        <v>585</v>
      </c>
      <c r="D13" s="845" t="s">
        <v>586</v>
      </c>
      <c r="E13" s="817" t="s">
        <v>2918</v>
      </c>
      <c r="F13" s="845" t="s">
        <v>2919</v>
      </c>
      <c r="G13" s="817" t="s">
        <v>2928</v>
      </c>
      <c r="H13" s="817" t="s">
        <v>2929</v>
      </c>
      <c r="I13" s="831">
        <v>0.62999999523162842</v>
      </c>
      <c r="J13" s="831">
        <v>400</v>
      </c>
      <c r="K13" s="832">
        <v>252</v>
      </c>
    </row>
    <row r="14" spans="1:11" ht="14.45" customHeight="1" x14ac:dyDescent="0.2">
      <c r="A14" s="813" t="s">
        <v>575</v>
      </c>
      <c r="B14" s="814" t="s">
        <v>576</v>
      </c>
      <c r="C14" s="817" t="s">
        <v>585</v>
      </c>
      <c r="D14" s="845" t="s">
        <v>586</v>
      </c>
      <c r="E14" s="817" t="s">
        <v>2918</v>
      </c>
      <c r="F14" s="845" t="s">
        <v>2919</v>
      </c>
      <c r="G14" s="817" t="s">
        <v>2930</v>
      </c>
      <c r="H14" s="817" t="s">
        <v>2931</v>
      </c>
      <c r="I14" s="831">
        <v>1.4199999911444527</v>
      </c>
      <c r="J14" s="831">
        <v>2600</v>
      </c>
      <c r="K14" s="832">
        <v>3779</v>
      </c>
    </row>
    <row r="15" spans="1:11" ht="14.45" customHeight="1" x14ac:dyDescent="0.2">
      <c r="A15" s="813" t="s">
        <v>575</v>
      </c>
      <c r="B15" s="814" t="s">
        <v>576</v>
      </c>
      <c r="C15" s="817" t="s">
        <v>585</v>
      </c>
      <c r="D15" s="845" t="s">
        <v>586</v>
      </c>
      <c r="E15" s="817" t="s">
        <v>2918</v>
      </c>
      <c r="F15" s="845" t="s">
        <v>2919</v>
      </c>
      <c r="G15" s="817" t="s">
        <v>2932</v>
      </c>
      <c r="H15" s="817" t="s">
        <v>2933</v>
      </c>
      <c r="I15" s="831">
        <v>0.18000000715255737</v>
      </c>
      <c r="J15" s="831">
        <v>700</v>
      </c>
      <c r="K15" s="832">
        <v>126</v>
      </c>
    </row>
    <row r="16" spans="1:11" ht="14.45" customHeight="1" x14ac:dyDescent="0.2">
      <c r="A16" s="813" t="s">
        <v>575</v>
      </c>
      <c r="B16" s="814" t="s">
        <v>576</v>
      </c>
      <c r="C16" s="817" t="s">
        <v>585</v>
      </c>
      <c r="D16" s="845" t="s">
        <v>586</v>
      </c>
      <c r="E16" s="817" t="s">
        <v>2918</v>
      </c>
      <c r="F16" s="845" t="s">
        <v>2919</v>
      </c>
      <c r="G16" s="817" t="s">
        <v>2934</v>
      </c>
      <c r="H16" s="817" t="s">
        <v>2935</v>
      </c>
      <c r="I16" s="831">
        <v>0.27000001072883606</v>
      </c>
      <c r="J16" s="831">
        <v>1000</v>
      </c>
      <c r="K16" s="832">
        <v>270</v>
      </c>
    </row>
    <row r="17" spans="1:11" ht="14.45" customHeight="1" x14ac:dyDescent="0.2">
      <c r="A17" s="813" t="s">
        <v>575</v>
      </c>
      <c r="B17" s="814" t="s">
        <v>576</v>
      </c>
      <c r="C17" s="817" t="s">
        <v>585</v>
      </c>
      <c r="D17" s="845" t="s">
        <v>586</v>
      </c>
      <c r="E17" s="817" t="s">
        <v>2918</v>
      </c>
      <c r="F17" s="845" t="s">
        <v>2919</v>
      </c>
      <c r="G17" s="817" t="s">
        <v>2936</v>
      </c>
      <c r="H17" s="817" t="s">
        <v>2937</v>
      </c>
      <c r="I17" s="831">
        <v>1.2637500017881393</v>
      </c>
      <c r="J17" s="831">
        <v>1350</v>
      </c>
      <c r="K17" s="832">
        <v>1703</v>
      </c>
    </row>
    <row r="18" spans="1:11" ht="14.45" customHeight="1" x14ac:dyDescent="0.2">
      <c r="A18" s="813" t="s">
        <v>575</v>
      </c>
      <c r="B18" s="814" t="s">
        <v>576</v>
      </c>
      <c r="C18" s="817" t="s">
        <v>585</v>
      </c>
      <c r="D18" s="845" t="s">
        <v>586</v>
      </c>
      <c r="E18" s="817" t="s">
        <v>2918</v>
      </c>
      <c r="F18" s="845" t="s">
        <v>2919</v>
      </c>
      <c r="G18" s="817" t="s">
        <v>2938</v>
      </c>
      <c r="H18" s="817" t="s">
        <v>2939</v>
      </c>
      <c r="I18" s="831">
        <v>2.5399999618530273</v>
      </c>
      <c r="J18" s="831">
        <v>70</v>
      </c>
      <c r="K18" s="832">
        <v>177.80000305175781</v>
      </c>
    </row>
    <row r="19" spans="1:11" ht="14.45" customHeight="1" x14ac:dyDescent="0.2">
      <c r="A19" s="813" t="s">
        <v>575</v>
      </c>
      <c r="B19" s="814" t="s">
        <v>576</v>
      </c>
      <c r="C19" s="817" t="s">
        <v>585</v>
      </c>
      <c r="D19" s="845" t="s">
        <v>586</v>
      </c>
      <c r="E19" s="817" t="s">
        <v>2918</v>
      </c>
      <c r="F19" s="845" t="s">
        <v>2919</v>
      </c>
      <c r="G19" s="817" t="s">
        <v>2940</v>
      </c>
      <c r="H19" s="817" t="s">
        <v>2941</v>
      </c>
      <c r="I19" s="831">
        <v>355.35000610351563</v>
      </c>
      <c r="J19" s="831">
        <v>20</v>
      </c>
      <c r="K19" s="832">
        <v>7107.0000915527344</v>
      </c>
    </row>
    <row r="20" spans="1:11" ht="14.45" customHeight="1" x14ac:dyDescent="0.2">
      <c r="A20" s="813" t="s">
        <v>575</v>
      </c>
      <c r="B20" s="814" t="s">
        <v>576</v>
      </c>
      <c r="C20" s="817" t="s">
        <v>585</v>
      </c>
      <c r="D20" s="845" t="s">
        <v>586</v>
      </c>
      <c r="E20" s="817" t="s">
        <v>2918</v>
      </c>
      <c r="F20" s="845" t="s">
        <v>2919</v>
      </c>
      <c r="G20" s="817" t="s">
        <v>2942</v>
      </c>
      <c r="H20" s="817" t="s">
        <v>2943</v>
      </c>
      <c r="I20" s="831">
        <v>272.44000244140625</v>
      </c>
      <c r="J20" s="831">
        <v>6</v>
      </c>
      <c r="K20" s="832">
        <v>1634.6099853515625</v>
      </c>
    </row>
    <row r="21" spans="1:11" ht="14.45" customHeight="1" x14ac:dyDescent="0.2">
      <c r="A21" s="813" t="s">
        <v>575</v>
      </c>
      <c r="B21" s="814" t="s">
        <v>576</v>
      </c>
      <c r="C21" s="817" t="s">
        <v>585</v>
      </c>
      <c r="D21" s="845" t="s">
        <v>586</v>
      </c>
      <c r="E21" s="817" t="s">
        <v>2918</v>
      </c>
      <c r="F21" s="845" t="s">
        <v>2919</v>
      </c>
      <c r="G21" s="817" t="s">
        <v>2944</v>
      </c>
      <c r="H21" s="817" t="s">
        <v>2945</v>
      </c>
      <c r="I21" s="831">
        <v>95.610000610351563</v>
      </c>
      <c r="J21" s="831">
        <v>5</v>
      </c>
      <c r="K21" s="832">
        <v>478.02999877929688</v>
      </c>
    </row>
    <row r="22" spans="1:11" ht="14.45" customHeight="1" x14ac:dyDescent="0.2">
      <c r="A22" s="813" t="s">
        <v>575</v>
      </c>
      <c r="B22" s="814" t="s">
        <v>576</v>
      </c>
      <c r="C22" s="817" t="s">
        <v>585</v>
      </c>
      <c r="D22" s="845" t="s">
        <v>586</v>
      </c>
      <c r="E22" s="817" t="s">
        <v>2918</v>
      </c>
      <c r="F22" s="845" t="s">
        <v>2919</v>
      </c>
      <c r="G22" s="817" t="s">
        <v>2946</v>
      </c>
      <c r="H22" s="817" t="s">
        <v>2947</v>
      </c>
      <c r="I22" s="831">
        <v>30.170000076293945</v>
      </c>
      <c r="J22" s="831">
        <v>25</v>
      </c>
      <c r="K22" s="832">
        <v>754.25</v>
      </c>
    </row>
    <row r="23" spans="1:11" ht="14.45" customHeight="1" x14ac:dyDescent="0.2">
      <c r="A23" s="813" t="s">
        <v>575</v>
      </c>
      <c r="B23" s="814" t="s">
        <v>576</v>
      </c>
      <c r="C23" s="817" t="s">
        <v>585</v>
      </c>
      <c r="D23" s="845" t="s">
        <v>586</v>
      </c>
      <c r="E23" s="817" t="s">
        <v>2918</v>
      </c>
      <c r="F23" s="845" t="s">
        <v>2919</v>
      </c>
      <c r="G23" s="817" t="s">
        <v>2948</v>
      </c>
      <c r="H23" s="817" t="s">
        <v>2949</v>
      </c>
      <c r="I23" s="831">
        <v>13.039999961853027</v>
      </c>
      <c r="J23" s="831">
        <v>10</v>
      </c>
      <c r="K23" s="832">
        <v>130.39999389648438</v>
      </c>
    </row>
    <row r="24" spans="1:11" ht="14.45" customHeight="1" x14ac:dyDescent="0.2">
      <c r="A24" s="813" t="s">
        <v>575</v>
      </c>
      <c r="B24" s="814" t="s">
        <v>576</v>
      </c>
      <c r="C24" s="817" t="s">
        <v>585</v>
      </c>
      <c r="D24" s="845" t="s">
        <v>586</v>
      </c>
      <c r="E24" s="817" t="s">
        <v>2918</v>
      </c>
      <c r="F24" s="845" t="s">
        <v>2919</v>
      </c>
      <c r="G24" s="817" t="s">
        <v>2950</v>
      </c>
      <c r="H24" s="817" t="s">
        <v>2951</v>
      </c>
      <c r="I24" s="831">
        <v>5.2699999809265137</v>
      </c>
      <c r="J24" s="831">
        <v>60</v>
      </c>
      <c r="K24" s="832">
        <v>316.20000457763672</v>
      </c>
    </row>
    <row r="25" spans="1:11" ht="14.45" customHeight="1" x14ac:dyDescent="0.2">
      <c r="A25" s="813" t="s">
        <v>575</v>
      </c>
      <c r="B25" s="814" t="s">
        <v>576</v>
      </c>
      <c r="C25" s="817" t="s">
        <v>585</v>
      </c>
      <c r="D25" s="845" t="s">
        <v>586</v>
      </c>
      <c r="E25" s="817" t="s">
        <v>2918</v>
      </c>
      <c r="F25" s="845" t="s">
        <v>2919</v>
      </c>
      <c r="G25" s="817" t="s">
        <v>2952</v>
      </c>
      <c r="H25" s="817" t="s">
        <v>2953</v>
      </c>
      <c r="I25" s="831">
        <v>233.79499816894531</v>
      </c>
      <c r="J25" s="831">
        <v>10</v>
      </c>
      <c r="K25" s="832">
        <v>2337.9300537109375</v>
      </c>
    </row>
    <row r="26" spans="1:11" ht="14.45" customHeight="1" x14ac:dyDescent="0.2">
      <c r="A26" s="813" t="s">
        <v>575</v>
      </c>
      <c r="B26" s="814" t="s">
        <v>576</v>
      </c>
      <c r="C26" s="817" t="s">
        <v>585</v>
      </c>
      <c r="D26" s="845" t="s">
        <v>586</v>
      </c>
      <c r="E26" s="817" t="s">
        <v>2918</v>
      </c>
      <c r="F26" s="845" t="s">
        <v>2919</v>
      </c>
      <c r="G26" s="817" t="s">
        <v>2954</v>
      </c>
      <c r="H26" s="817" t="s">
        <v>2955</v>
      </c>
      <c r="I26" s="831">
        <v>214.44000244140625</v>
      </c>
      <c r="J26" s="831">
        <v>16</v>
      </c>
      <c r="K26" s="832">
        <v>3431.6000366210938</v>
      </c>
    </row>
    <row r="27" spans="1:11" ht="14.45" customHeight="1" x14ac:dyDescent="0.2">
      <c r="A27" s="813" t="s">
        <v>575</v>
      </c>
      <c r="B27" s="814" t="s">
        <v>576</v>
      </c>
      <c r="C27" s="817" t="s">
        <v>585</v>
      </c>
      <c r="D27" s="845" t="s">
        <v>586</v>
      </c>
      <c r="E27" s="817" t="s">
        <v>2918</v>
      </c>
      <c r="F27" s="845" t="s">
        <v>2919</v>
      </c>
      <c r="G27" s="817" t="s">
        <v>2956</v>
      </c>
      <c r="H27" s="817" t="s">
        <v>2957</v>
      </c>
      <c r="I27" s="831">
        <v>573.8499755859375</v>
      </c>
      <c r="J27" s="831">
        <v>7</v>
      </c>
      <c r="K27" s="832">
        <v>4016.949951171875</v>
      </c>
    </row>
    <row r="28" spans="1:11" ht="14.45" customHeight="1" x14ac:dyDescent="0.2">
      <c r="A28" s="813" t="s">
        <v>575</v>
      </c>
      <c r="B28" s="814" t="s">
        <v>576</v>
      </c>
      <c r="C28" s="817" t="s">
        <v>585</v>
      </c>
      <c r="D28" s="845" t="s">
        <v>586</v>
      </c>
      <c r="E28" s="817" t="s">
        <v>2918</v>
      </c>
      <c r="F28" s="845" t="s">
        <v>2919</v>
      </c>
      <c r="G28" s="817" t="s">
        <v>2958</v>
      </c>
      <c r="H28" s="817" t="s">
        <v>2959</v>
      </c>
      <c r="I28" s="831">
        <v>599.1500244140625</v>
      </c>
      <c r="J28" s="831">
        <v>2</v>
      </c>
      <c r="K28" s="832">
        <v>1198.300048828125</v>
      </c>
    </row>
    <row r="29" spans="1:11" ht="14.45" customHeight="1" x14ac:dyDescent="0.2">
      <c r="A29" s="813" t="s">
        <v>575</v>
      </c>
      <c r="B29" s="814" t="s">
        <v>576</v>
      </c>
      <c r="C29" s="817" t="s">
        <v>585</v>
      </c>
      <c r="D29" s="845" t="s">
        <v>586</v>
      </c>
      <c r="E29" s="817" t="s">
        <v>2918</v>
      </c>
      <c r="F29" s="845" t="s">
        <v>2919</v>
      </c>
      <c r="G29" s="817" t="s">
        <v>2960</v>
      </c>
      <c r="H29" s="817" t="s">
        <v>2961</v>
      </c>
      <c r="I29" s="831">
        <v>309.35000610351563</v>
      </c>
      <c r="J29" s="831">
        <v>8</v>
      </c>
      <c r="K29" s="832">
        <v>2474.8000183105469</v>
      </c>
    </row>
    <row r="30" spans="1:11" ht="14.45" customHeight="1" x14ac:dyDescent="0.2">
      <c r="A30" s="813" t="s">
        <v>575</v>
      </c>
      <c r="B30" s="814" t="s">
        <v>576</v>
      </c>
      <c r="C30" s="817" t="s">
        <v>585</v>
      </c>
      <c r="D30" s="845" t="s">
        <v>586</v>
      </c>
      <c r="E30" s="817" t="s">
        <v>2918</v>
      </c>
      <c r="F30" s="845" t="s">
        <v>2919</v>
      </c>
      <c r="G30" s="817" t="s">
        <v>2962</v>
      </c>
      <c r="H30" s="817" t="s">
        <v>2963</v>
      </c>
      <c r="I30" s="831">
        <v>310.5</v>
      </c>
      <c r="J30" s="831">
        <v>5</v>
      </c>
      <c r="K30" s="832">
        <v>1552.5</v>
      </c>
    </row>
    <row r="31" spans="1:11" ht="14.45" customHeight="1" x14ac:dyDescent="0.2">
      <c r="A31" s="813" t="s">
        <v>575</v>
      </c>
      <c r="B31" s="814" t="s">
        <v>576</v>
      </c>
      <c r="C31" s="817" t="s">
        <v>585</v>
      </c>
      <c r="D31" s="845" t="s">
        <v>586</v>
      </c>
      <c r="E31" s="817" t="s">
        <v>2918</v>
      </c>
      <c r="F31" s="845" t="s">
        <v>2919</v>
      </c>
      <c r="G31" s="817" t="s">
        <v>2964</v>
      </c>
      <c r="H31" s="817" t="s">
        <v>2965</v>
      </c>
      <c r="I31" s="831">
        <v>419.75</v>
      </c>
      <c r="J31" s="831">
        <v>5</v>
      </c>
      <c r="K31" s="832">
        <v>2098.75</v>
      </c>
    </row>
    <row r="32" spans="1:11" ht="14.45" customHeight="1" x14ac:dyDescent="0.2">
      <c r="A32" s="813" t="s">
        <v>575</v>
      </c>
      <c r="B32" s="814" t="s">
        <v>576</v>
      </c>
      <c r="C32" s="817" t="s">
        <v>585</v>
      </c>
      <c r="D32" s="845" t="s">
        <v>586</v>
      </c>
      <c r="E32" s="817" t="s">
        <v>2918</v>
      </c>
      <c r="F32" s="845" t="s">
        <v>2919</v>
      </c>
      <c r="G32" s="817" t="s">
        <v>2966</v>
      </c>
      <c r="H32" s="817" t="s">
        <v>2967</v>
      </c>
      <c r="I32" s="831">
        <v>125.47000122070313</v>
      </c>
      <c r="J32" s="831">
        <v>10</v>
      </c>
      <c r="K32" s="832">
        <v>1254.6500244140625</v>
      </c>
    </row>
    <row r="33" spans="1:11" ht="14.45" customHeight="1" x14ac:dyDescent="0.2">
      <c r="A33" s="813" t="s">
        <v>575</v>
      </c>
      <c r="B33" s="814" t="s">
        <v>576</v>
      </c>
      <c r="C33" s="817" t="s">
        <v>585</v>
      </c>
      <c r="D33" s="845" t="s">
        <v>586</v>
      </c>
      <c r="E33" s="817" t="s">
        <v>2918</v>
      </c>
      <c r="F33" s="845" t="s">
        <v>2919</v>
      </c>
      <c r="G33" s="817" t="s">
        <v>2968</v>
      </c>
      <c r="H33" s="817" t="s">
        <v>2969</v>
      </c>
      <c r="I33" s="831">
        <v>656.6400146484375</v>
      </c>
      <c r="J33" s="831">
        <v>8</v>
      </c>
      <c r="K33" s="832">
        <v>5253.1201171875</v>
      </c>
    </row>
    <row r="34" spans="1:11" ht="14.45" customHeight="1" x14ac:dyDescent="0.2">
      <c r="A34" s="813" t="s">
        <v>575</v>
      </c>
      <c r="B34" s="814" t="s">
        <v>576</v>
      </c>
      <c r="C34" s="817" t="s">
        <v>585</v>
      </c>
      <c r="D34" s="845" t="s">
        <v>586</v>
      </c>
      <c r="E34" s="817" t="s">
        <v>2918</v>
      </c>
      <c r="F34" s="845" t="s">
        <v>2919</v>
      </c>
      <c r="G34" s="817" t="s">
        <v>2970</v>
      </c>
      <c r="H34" s="817" t="s">
        <v>2971</v>
      </c>
      <c r="I34" s="831">
        <v>107.59999847412109</v>
      </c>
      <c r="J34" s="831">
        <v>30</v>
      </c>
      <c r="K34" s="832">
        <v>3228</v>
      </c>
    </row>
    <row r="35" spans="1:11" ht="14.45" customHeight="1" x14ac:dyDescent="0.2">
      <c r="A35" s="813" t="s">
        <v>575</v>
      </c>
      <c r="B35" s="814" t="s">
        <v>576</v>
      </c>
      <c r="C35" s="817" t="s">
        <v>585</v>
      </c>
      <c r="D35" s="845" t="s">
        <v>586</v>
      </c>
      <c r="E35" s="817" t="s">
        <v>2918</v>
      </c>
      <c r="F35" s="845" t="s">
        <v>2919</v>
      </c>
      <c r="G35" s="817" t="s">
        <v>2970</v>
      </c>
      <c r="H35" s="817" t="s">
        <v>2972</v>
      </c>
      <c r="I35" s="831">
        <v>82.080001831054688</v>
      </c>
      <c r="J35" s="831">
        <v>10</v>
      </c>
      <c r="K35" s="832">
        <v>820.79998779296875</v>
      </c>
    </row>
    <row r="36" spans="1:11" ht="14.45" customHeight="1" x14ac:dyDescent="0.2">
      <c r="A36" s="813" t="s">
        <v>575</v>
      </c>
      <c r="B36" s="814" t="s">
        <v>576</v>
      </c>
      <c r="C36" s="817" t="s">
        <v>585</v>
      </c>
      <c r="D36" s="845" t="s">
        <v>586</v>
      </c>
      <c r="E36" s="817" t="s">
        <v>2918</v>
      </c>
      <c r="F36" s="845" t="s">
        <v>2919</v>
      </c>
      <c r="G36" s="817" t="s">
        <v>2973</v>
      </c>
      <c r="H36" s="817" t="s">
        <v>2974</v>
      </c>
      <c r="I36" s="831">
        <v>61.560001373291016</v>
      </c>
      <c r="J36" s="831">
        <v>5</v>
      </c>
      <c r="K36" s="832">
        <v>307.79998779296875</v>
      </c>
    </row>
    <row r="37" spans="1:11" ht="14.45" customHeight="1" x14ac:dyDescent="0.2">
      <c r="A37" s="813" t="s">
        <v>575</v>
      </c>
      <c r="B37" s="814" t="s">
        <v>576</v>
      </c>
      <c r="C37" s="817" t="s">
        <v>585</v>
      </c>
      <c r="D37" s="845" t="s">
        <v>586</v>
      </c>
      <c r="E37" s="817" t="s">
        <v>2918</v>
      </c>
      <c r="F37" s="845" t="s">
        <v>2919</v>
      </c>
      <c r="G37" s="817" t="s">
        <v>2975</v>
      </c>
      <c r="H37" s="817" t="s">
        <v>2976</v>
      </c>
      <c r="I37" s="831">
        <v>13.800000190734863</v>
      </c>
      <c r="J37" s="831">
        <v>50</v>
      </c>
      <c r="K37" s="832">
        <v>690</v>
      </c>
    </row>
    <row r="38" spans="1:11" ht="14.45" customHeight="1" x14ac:dyDescent="0.2">
      <c r="A38" s="813" t="s">
        <v>575</v>
      </c>
      <c r="B38" s="814" t="s">
        <v>576</v>
      </c>
      <c r="C38" s="817" t="s">
        <v>585</v>
      </c>
      <c r="D38" s="845" t="s">
        <v>586</v>
      </c>
      <c r="E38" s="817" t="s">
        <v>2918</v>
      </c>
      <c r="F38" s="845" t="s">
        <v>2919</v>
      </c>
      <c r="G38" s="817" t="s">
        <v>2977</v>
      </c>
      <c r="H38" s="817" t="s">
        <v>2978</v>
      </c>
      <c r="I38" s="831">
        <v>11.640000343322754</v>
      </c>
      <c r="J38" s="831">
        <v>20</v>
      </c>
      <c r="K38" s="832">
        <v>232.80000305175781</v>
      </c>
    </row>
    <row r="39" spans="1:11" ht="14.45" customHeight="1" x14ac:dyDescent="0.2">
      <c r="A39" s="813" t="s">
        <v>575</v>
      </c>
      <c r="B39" s="814" t="s">
        <v>576</v>
      </c>
      <c r="C39" s="817" t="s">
        <v>585</v>
      </c>
      <c r="D39" s="845" t="s">
        <v>586</v>
      </c>
      <c r="E39" s="817" t="s">
        <v>2918</v>
      </c>
      <c r="F39" s="845" t="s">
        <v>2919</v>
      </c>
      <c r="G39" s="817" t="s">
        <v>2979</v>
      </c>
      <c r="H39" s="817" t="s">
        <v>2980</v>
      </c>
      <c r="I39" s="831">
        <v>1.3799999952316284</v>
      </c>
      <c r="J39" s="831">
        <v>150</v>
      </c>
      <c r="K39" s="832">
        <v>207</v>
      </c>
    </row>
    <row r="40" spans="1:11" ht="14.45" customHeight="1" x14ac:dyDescent="0.2">
      <c r="A40" s="813" t="s">
        <v>575</v>
      </c>
      <c r="B40" s="814" t="s">
        <v>576</v>
      </c>
      <c r="C40" s="817" t="s">
        <v>585</v>
      </c>
      <c r="D40" s="845" t="s">
        <v>586</v>
      </c>
      <c r="E40" s="817" t="s">
        <v>2918</v>
      </c>
      <c r="F40" s="845" t="s">
        <v>2919</v>
      </c>
      <c r="G40" s="817" t="s">
        <v>2981</v>
      </c>
      <c r="H40" s="817" t="s">
        <v>2982</v>
      </c>
      <c r="I40" s="831">
        <v>13.020000457763672</v>
      </c>
      <c r="J40" s="831">
        <v>1</v>
      </c>
      <c r="K40" s="832">
        <v>13.020000457763672</v>
      </c>
    </row>
    <row r="41" spans="1:11" ht="14.45" customHeight="1" x14ac:dyDescent="0.2">
      <c r="A41" s="813" t="s">
        <v>575</v>
      </c>
      <c r="B41" s="814" t="s">
        <v>576</v>
      </c>
      <c r="C41" s="817" t="s">
        <v>585</v>
      </c>
      <c r="D41" s="845" t="s">
        <v>586</v>
      </c>
      <c r="E41" s="817" t="s">
        <v>2918</v>
      </c>
      <c r="F41" s="845" t="s">
        <v>2919</v>
      </c>
      <c r="G41" s="817" t="s">
        <v>2983</v>
      </c>
      <c r="H41" s="817" t="s">
        <v>2984</v>
      </c>
      <c r="I41" s="831">
        <v>0.85555557409922278</v>
      </c>
      <c r="J41" s="831">
        <v>2300</v>
      </c>
      <c r="K41" s="832">
        <v>1969</v>
      </c>
    </row>
    <row r="42" spans="1:11" ht="14.45" customHeight="1" x14ac:dyDescent="0.2">
      <c r="A42" s="813" t="s">
        <v>575</v>
      </c>
      <c r="B42" s="814" t="s">
        <v>576</v>
      </c>
      <c r="C42" s="817" t="s">
        <v>585</v>
      </c>
      <c r="D42" s="845" t="s">
        <v>586</v>
      </c>
      <c r="E42" s="817" t="s">
        <v>2918</v>
      </c>
      <c r="F42" s="845" t="s">
        <v>2919</v>
      </c>
      <c r="G42" s="817" t="s">
        <v>2985</v>
      </c>
      <c r="H42" s="817" t="s">
        <v>2986</v>
      </c>
      <c r="I42" s="831">
        <v>1.5157142707279749</v>
      </c>
      <c r="J42" s="831">
        <v>950</v>
      </c>
      <c r="K42" s="832">
        <v>1440</v>
      </c>
    </row>
    <row r="43" spans="1:11" ht="14.45" customHeight="1" x14ac:dyDescent="0.2">
      <c r="A43" s="813" t="s">
        <v>575</v>
      </c>
      <c r="B43" s="814" t="s">
        <v>576</v>
      </c>
      <c r="C43" s="817" t="s">
        <v>585</v>
      </c>
      <c r="D43" s="845" t="s">
        <v>586</v>
      </c>
      <c r="E43" s="817" t="s">
        <v>2918</v>
      </c>
      <c r="F43" s="845" t="s">
        <v>2919</v>
      </c>
      <c r="G43" s="817" t="s">
        <v>2987</v>
      </c>
      <c r="H43" s="817" t="s">
        <v>2988</v>
      </c>
      <c r="I43" s="831">
        <v>2.0639999389648436</v>
      </c>
      <c r="J43" s="831">
        <v>450</v>
      </c>
      <c r="K43" s="832">
        <v>928.5</v>
      </c>
    </row>
    <row r="44" spans="1:11" ht="14.45" customHeight="1" x14ac:dyDescent="0.2">
      <c r="A44" s="813" t="s">
        <v>575</v>
      </c>
      <c r="B44" s="814" t="s">
        <v>576</v>
      </c>
      <c r="C44" s="817" t="s">
        <v>585</v>
      </c>
      <c r="D44" s="845" t="s">
        <v>586</v>
      </c>
      <c r="E44" s="817" t="s">
        <v>2918</v>
      </c>
      <c r="F44" s="845" t="s">
        <v>2919</v>
      </c>
      <c r="G44" s="817" t="s">
        <v>2989</v>
      </c>
      <c r="H44" s="817" t="s">
        <v>2990</v>
      </c>
      <c r="I44" s="831">
        <v>3.3628570352281844</v>
      </c>
      <c r="J44" s="831">
        <v>650</v>
      </c>
      <c r="K44" s="832">
        <v>2185.5</v>
      </c>
    </row>
    <row r="45" spans="1:11" ht="14.45" customHeight="1" x14ac:dyDescent="0.2">
      <c r="A45" s="813" t="s">
        <v>575</v>
      </c>
      <c r="B45" s="814" t="s">
        <v>576</v>
      </c>
      <c r="C45" s="817" t="s">
        <v>585</v>
      </c>
      <c r="D45" s="845" t="s">
        <v>586</v>
      </c>
      <c r="E45" s="817" t="s">
        <v>2918</v>
      </c>
      <c r="F45" s="845" t="s">
        <v>2919</v>
      </c>
      <c r="G45" s="817" t="s">
        <v>2991</v>
      </c>
      <c r="H45" s="817" t="s">
        <v>2992</v>
      </c>
      <c r="I45" s="831">
        <v>7.309999942779541</v>
      </c>
      <c r="J45" s="831">
        <v>24</v>
      </c>
      <c r="K45" s="832">
        <v>175.44000244140625</v>
      </c>
    </row>
    <row r="46" spans="1:11" ht="14.45" customHeight="1" x14ac:dyDescent="0.2">
      <c r="A46" s="813" t="s">
        <v>575</v>
      </c>
      <c r="B46" s="814" t="s">
        <v>576</v>
      </c>
      <c r="C46" s="817" t="s">
        <v>585</v>
      </c>
      <c r="D46" s="845" t="s">
        <v>586</v>
      </c>
      <c r="E46" s="817" t="s">
        <v>2918</v>
      </c>
      <c r="F46" s="845" t="s">
        <v>2919</v>
      </c>
      <c r="G46" s="817" t="s">
        <v>2993</v>
      </c>
      <c r="H46" s="817" t="s">
        <v>2994</v>
      </c>
      <c r="I46" s="831">
        <v>14.240000247955322</v>
      </c>
      <c r="J46" s="831">
        <v>48</v>
      </c>
      <c r="K46" s="832">
        <v>683.99998474121094</v>
      </c>
    </row>
    <row r="47" spans="1:11" ht="14.45" customHeight="1" x14ac:dyDescent="0.2">
      <c r="A47" s="813" t="s">
        <v>575</v>
      </c>
      <c r="B47" s="814" t="s">
        <v>576</v>
      </c>
      <c r="C47" s="817" t="s">
        <v>585</v>
      </c>
      <c r="D47" s="845" t="s">
        <v>586</v>
      </c>
      <c r="E47" s="817" t="s">
        <v>2918</v>
      </c>
      <c r="F47" s="845" t="s">
        <v>2919</v>
      </c>
      <c r="G47" s="817" t="s">
        <v>2995</v>
      </c>
      <c r="H47" s="817" t="s">
        <v>2996</v>
      </c>
      <c r="I47" s="831">
        <v>23.920000076293945</v>
      </c>
      <c r="J47" s="831">
        <v>12</v>
      </c>
      <c r="K47" s="832">
        <v>287.04000854492188</v>
      </c>
    </row>
    <row r="48" spans="1:11" ht="14.45" customHeight="1" x14ac:dyDescent="0.2">
      <c r="A48" s="813" t="s">
        <v>575</v>
      </c>
      <c r="B48" s="814" t="s">
        <v>576</v>
      </c>
      <c r="C48" s="817" t="s">
        <v>585</v>
      </c>
      <c r="D48" s="845" t="s">
        <v>586</v>
      </c>
      <c r="E48" s="817" t="s">
        <v>2918</v>
      </c>
      <c r="F48" s="845" t="s">
        <v>2919</v>
      </c>
      <c r="G48" s="817" t="s">
        <v>2997</v>
      </c>
      <c r="H48" s="817" t="s">
        <v>2998</v>
      </c>
      <c r="I48" s="831">
        <v>46.319999694824219</v>
      </c>
      <c r="J48" s="831">
        <v>6</v>
      </c>
      <c r="K48" s="832">
        <v>277.92001342773438</v>
      </c>
    </row>
    <row r="49" spans="1:11" ht="14.45" customHeight="1" x14ac:dyDescent="0.2">
      <c r="A49" s="813" t="s">
        <v>575</v>
      </c>
      <c r="B49" s="814" t="s">
        <v>576</v>
      </c>
      <c r="C49" s="817" t="s">
        <v>585</v>
      </c>
      <c r="D49" s="845" t="s">
        <v>586</v>
      </c>
      <c r="E49" s="817" t="s">
        <v>2918</v>
      </c>
      <c r="F49" s="845" t="s">
        <v>2919</v>
      </c>
      <c r="G49" s="817" t="s">
        <v>2999</v>
      </c>
      <c r="H49" s="817" t="s">
        <v>3000</v>
      </c>
      <c r="I49" s="831">
        <v>0.375</v>
      </c>
      <c r="J49" s="831">
        <v>400</v>
      </c>
      <c r="K49" s="832">
        <v>150</v>
      </c>
    </row>
    <row r="50" spans="1:11" ht="14.45" customHeight="1" x14ac:dyDescent="0.2">
      <c r="A50" s="813" t="s">
        <v>575</v>
      </c>
      <c r="B50" s="814" t="s">
        <v>576</v>
      </c>
      <c r="C50" s="817" t="s">
        <v>585</v>
      </c>
      <c r="D50" s="845" t="s">
        <v>586</v>
      </c>
      <c r="E50" s="817" t="s">
        <v>2918</v>
      </c>
      <c r="F50" s="845" t="s">
        <v>2919</v>
      </c>
      <c r="G50" s="817" t="s">
        <v>3001</v>
      </c>
      <c r="H50" s="817" t="s">
        <v>3002</v>
      </c>
      <c r="I50" s="831">
        <v>4.5999999046325684</v>
      </c>
      <c r="J50" s="831">
        <v>48</v>
      </c>
      <c r="K50" s="832">
        <v>220.80000305175781</v>
      </c>
    </row>
    <row r="51" spans="1:11" ht="14.45" customHeight="1" x14ac:dyDescent="0.2">
      <c r="A51" s="813" t="s">
        <v>575</v>
      </c>
      <c r="B51" s="814" t="s">
        <v>576</v>
      </c>
      <c r="C51" s="817" t="s">
        <v>585</v>
      </c>
      <c r="D51" s="845" t="s">
        <v>586</v>
      </c>
      <c r="E51" s="817" t="s">
        <v>2918</v>
      </c>
      <c r="F51" s="845" t="s">
        <v>2919</v>
      </c>
      <c r="G51" s="817" t="s">
        <v>3003</v>
      </c>
      <c r="H51" s="817" t="s">
        <v>3004</v>
      </c>
      <c r="I51" s="831">
        <v>8.3974997997283936</v>
      </c>
      <c r="J51" s="831">
        <v>84</v>
      </c>
      <c r="K51" s="832">
        <v>705.36001586914063</v>
      </c>
    </row>
    <row r="52" spans="1:11" ht="14.45" customHeight="1" x14ac:dyDescent="0.2">
      <c r="A52" s="813" t="s">
        <v>575</v>
      </c>
      <c r="B52" s="814" t="s">
        <v>576</v>
      </c>
      <c r="C52" s="817" t="s">
        <v>585</v>
      </c>
      <c r="D52" s="845" t="s">
        <v>586</v>
      </c>
      <c r="E52" s="817" t="s">
        <v>2918</v>
      </c>
      <c r="F52" s="845" t="s">
        <v>2919</v>
      </c>
      <c r="G52" s="817" t="s">
        <v>3005</v>
      </c>
      <c r="H52" s="817" t="s">
        <v>3006</v>
      </c>
      <c r="I52" s="831">
        <v>7.5900001525878906</v>
      </c>
      <c r="J52" s="831">
        <v>1</v>
      </c>
      <c r="K52" s="832">
        <v>7.5900001525878906</v>
      </c>
    </row>
    <row r="53" spans="1:11" ht="14.45" customHeight="1" x14ac:dyDescent="0.2">
      <c r="A53" s="813" t="s">
        <v>575</v>
      </c>
      <c r="B53" s="814" t="s">
        <v>576</v>
      </c>
      <c r="C53" s="817" t="s">
        <v>585</v>
      </c>
      <c r="D53" s="845" t="s">
        <v>586</v>
      </c>
      <c r="E53" s="817" t="s">
        <v>2918</v>
      </c>
      <c r="F53" s="845" t="s">
        <v>2919</v>
      </c>
      <c r="G53" s="817" t="s">
        <v>3007</v>
      </c>
      <c r="H53" s="817" t="s">
        <v>3008</v>
      </c>
      <c r="I53" s="831">
        <v>8.880000114440918</v>
      </c>
      <c r="J53" s="831">
        <v>20</v>
      </c>
      <c r="K53" s="832">
        <v>177.60000610351563</v>
      </c>
    </row>
    <row r="54" spans="1:11" ht="14.45" customHeight="1" x14ac:dyDescent="0.2">
      <c r="A54" s="813" t="s">
        <v>575</v>
      </c>
      <c r="B54" s="814" t="s">
        <v>576</v>
      </c>
      <c r="C54" s="817" t="s">
        <v>585</v>
      </c>
      <c r="D54" s="845" t="s">
        <v>586</v>
      </c>
      <c r="E54" s="817" t="s">
        <v>2918</v>
      </c>
      <c r="F54" s="845" t="s">
        <v>2919</v>
      </c>
      <c r="G54" s="817" t="s">
        <v>3009</v>
      </c>
      <c r="H54" s="817" t="s">
        <v>3010</v>
      </c>
      <c r="I54" s="831">
        <v>10.820000171661377</v>
      </c>
      <c r="J54" s="831">
        <v>30</v>
      </c>
      <c r="K54" s="832">
        <v>324.70000457763672</v>
      </c>
    </row>
    <row r="55" spans="1:11" ht="14.45" customHeight="1" x14ac:dyDescent="0.2">
      <c r="A55" s="813" t="s">
        <v>575</v>
      </c>
      <c r="B55" s="814" t="s">
        <v>576</v>
      </c>
      <c r="C55" s="817" t="s">
        <v>585</v>
      </c>
      <c r="D55" s="845" t="s">
        <v>586</v>
      </c>
      <c r="E55" s="817" t="s">
        <v>2918</v>
      </c>
      <c r="F55" s="845" t="s">
        <v>2919</v>
      </c>
      <c r="G55" s="817" t="s">
        <v>3011</v>
      </c>
      <c r="H55" s="817" t="s">
        <v>3012</v>
      </c>
      <c r="I55" s="831">
        <v>2.5499999523162842</v>
      </c>
      <c r="J55" s="831">
        <v>20</v>
      </c>
      <c r="K55" s="832">
        <v>51</v>
      </c>
    </row>
    <row r="56" spans="1:11" ht="14.45" customHeight="1" x14ac:dyDescent="0.2">
      <c r="A56" s="813" t="s">
        <v>575</v>
      </c>
      <c r="B56" s="814" t="s">
        <v>576</v>
      </c>
      <c r="C56" s="817" t="s">
        <v>585</v>
      </c>
      <c r="D56" s="845" t="s">
        <v>586</v>
      </c>
      <c r="E56" s="817" t="s">
        <v>2918</v>
      </c>
      <c r="F56" s="845" t="s">
        <v>2919</v>
      </c>
      <c r="G56" s="817" t="s">
        <v>3013</v>
      </c>
      <c r="H56" s="817" t="s">
        <v>3014</v>
      </c>
      <c r="I56" s="831">
        <v>3.3466665744781494</v>
      </c>
      <c r="J56" s="831">
        <v>160</v>
      </c>
      <c r="K56" s="832">
        <v>537.00000762939453</v>
      </c>
    </row>
    <row r="57" spans="1:11" ht="14.45" customHeight="1" x14ac:dyDescent="0.2">
      <c r="A57" s="813" t="s">
        <v>575</v>
      </c>
      <c r="B57" s="814" t="s">
        <v>576</v>
      </c>
      <c r="C57" s="817" t="s">
        <v>585</v>
      </c>
      <c r="D57" s="845" t="s">
        <v>586</v>
      </c>
      <c r="E57" s="817" t="s">
        <v>2918</v>
      </c>
      <c r="F57" s="845" t="s">
        <v>2919</v>
      </c>
      <c r="G57" s="817" t="s">
        <v>3015</v>
      </c>
      <c r="H57" s="817" t="s">
        <v>3016</v>
      </c>
      <c r="I57" s="831">
        <v>4.0800001621246338</v>
      </c>
      <c r="J57" s="831">
        <v>100</v>
      </c>
      <c r="K57" s="832">
        <v>407.80000305175781</v>
      </c>
    </row>
    <row r="58" spans="1:11" ht="14.45" customHeight="1" x14ac:dyDescent="0.2">
      <c r="A58" s="813" t="s">
        <v>575</v>
      </c>
      <c r="B58" s="814" t="s">
        <v>576</v>
      </c>
      <c r="C58" s="817" t="s">
        <v>585</v>
      </c>
      <c r="D58" s="845" t="s">
        <v>586</v>
      </c>
      <c r="E58" s="817" t="s">
        <v>2918</v>
      </c>
      <c r="F58" s="845" t="s">
        <v>2919</v>
      </c>
      <c r="G58" s="817" t="s">
        <v>3017</v>
      </c>
      <c r="H58" s="817" t="s">
        <v>3018</v>
      </c>
      <c r="I58" s="831">
        <v>22.299999237060547</v>
      </c>
      <c r="J58" s="831">
        <v>20</v>
      </c>
      <c r="K58" s="832">
        <v>445.97000122070313</v>
      </c>
    </row>
    <row r="59" spans="1:11" ht="14.45" customHeight="1" x14ac:dyDescent="0.2">
      <c r="A59" s="813" t="s">
        <v>575</v>
      </c>
      <c r="B59" s="814" t="s">
        <v>576</v>
      </c>
      <c r="C59" s="817" t="s">
        <v>585</v>
      </c>
      <c r="D59" s="845" t="s">
        <v>586</v>
      </c>
      <c r="E59" s="817" t="s">
        <v>2918</v>
      </c>
      <c r="F59" s="845" t="s">
        <v>2919</v>
      </c>
      <c r="G59" s="817" t="s">
        <v>3019</v>
      </c>
      <c r="H59" s="817" t="s">
        <v>3020</v>
      </c>
      <c r="I59" s="831">
        <v>96.19000244140625</v>
      </c>
      <c r="J59" s="831">
        <v>10</v>
      </c>
      <c r="K59" s="832">
        <v>961.90997314453125</v>
      </c>
    </row>
    <row r="60" spans="1:11" ht="14.45" customHeight="1" x14ac:dyDescent="0.2">
      <c r="A60" s="813" t="s">
        <v>575</v>
      </c>
      <c r="B60" s="814" t="s">
        <v>576</v>
      </c>
      <c r="C60" s="817" t="s">
        <v>585</v>
      </c>
      <c r="D60" s="845" t="s">
        <v>586</v>
      </c>
      <c r="E60" s="817" t="s">
        <v>2918</v>
      </c>
      <c r="F60" s="845" t="s">
        <v>2919</v>
      </c>
      <c r="G60" s="817" t="s">
        <v>3021</v>
      </c>
      <c r="H60" s="817" t="s">
        <v>3022</v>
      </c>
      <c r="I60" s="831">
        <v>7.0900001525878906</v>
      </c>
      <c r="J60" s="831">
        <v>4</v>
      </c>
      <c r="K60" s="832">
        <v>28.340000152587891</v>
      </c>
    </row>
    <row r="61" spans="1:11" ht="14.45" customHeight="1" x14ac:dyDescent="0.2">
      <c r="A61" s="813" t="s">
        <v>575</v>
      </c>
      <c r="B61" s="814" t="s">
        <v>576</v>
      </c>
      <c r="C61" s="817" t="s">
        <v>585</v>
      </c>
      <c r="D61" s="845" t="s">
        <v>586</v>
      </c>
      <c r="E61" s="817" t="s">
        <v>2918</v>
      </c>
      <c r="F61" s="845" t="s">
        <v>2919</v>
      </c>
      <c r="G61" s="817" t="s">
        <v>3023</v>
      </c>
      <c r="H61" s="817" t="s">
        <v>3024</v>
      </c>
      <c r="I61" s="831">
        <v>114.76999664306641</v>
      </c>
      <c r="J61" s="831">
        <v>2</v>
      </c>
      <c r="K61" s="832">
        <v>229.53999328613281</v>
      </c>
    </row>
    <row r="62" spans="1:11" ht="14.45" customHeight="1" x14ac:dyDescent="0.2">
      <c r="A62" s="813" t="s">
        <v>575</v>
      </c>
      <c r="B62" s="814" t="s">
        <v>576</v>
      </c>
      <c r="C62" s="817" t="s">
        <v>585</v>
      </c>
      <c r="D62" s="845" t="s">
        <v>586</v>
      </c>
      <c r="E62" s="817" t="s">
        <v>2918</v>
      </c>
      <c r="F62" s="845" t="s">
        <v>2919</v>
      </c>
      <c r="G62" s="817" t="s">
        <v>3025</v>
      </c>
      <c r="H62" s="817" t="s">
        <v>3026</v>
      </c>
      <c r="I62" s="831">
        <v>53.909999847412109</v>
      </c>
      <c r="J62" s="831">
        <v>2</v>
      </c>
      <c r="K62" s="832">
        <v>107.80999755859375</v>
      </c>
    </row>
    <row r="63" spans="1:11" ht="14.45" customHeight="1" x14ac:dyDescent="0.2">
      <c r="A63" s="813" t="s">
        <v>575</v>
      </c>
      <c r="B63" s="814" t="s">
        <v>576</v>
      </c>
      <c r="C63" s="817" t="s">
        <v>585</v>
      </c>
      <c r="D63" s="845" t="s">
        <v>586</v>
      </c>
      <c r="E63" s="817" t="s">
        <v>2918</v>
      </c>
      <c r="F63" s="845" t="s">
        <v>2919</v>
      </c>
      <c r="G63" s="817" t="s">
        <v>3027</v>
      </c>
      <c r="H63" s="817" t="s">
        <v>3028</v>
      </c>
      <c r="I63" s="831">
        <v>72.220001220703125</v>
      </c>
      <c r="J63" s="831">
        <v>2</v>
      </c>
      <c r="K63" s="832">
        <v>144.44000244140625</v>
      </c>
    </row>
    <row r="64" spans="1:11" ht="14.45" customHeight="1" x14ac:dyDescent="0.2">
      <c r="A64" s="813" t="s">
        <v>575</v>
      </c>
      <c r="B64" s="814" t="s">
        <v>576</v>
      </c>
      <c r="C64" s="817" t="s">
        <v>585</v>
      </c>
      <c r="D64" s="845" t="s">
        <v>586</v>
      </c>
      <c r="E64" s="817" t="s">
        <v>2918</v>
      </c>
      <c r="F64" s="845" t="s">
        <v>2919</v>
      </c>
      <c r="G64" s="817" t="s">
        <v>3029</v>
      </c>
      <c r="H64" s="817" t="s">
        <v>3030</v>
      </c>
      <c r="I64" s="831">
        <v>10.020000457763672</v>
      </c>
      <c r="J64" s="831">
        <v>30</v>
      </c>
      <c r="K64" s="832">
        <v>300.5</v>
      </c>
    </row>
    <row r="65" spans="1:11" ht="14.45" customHeight="1" x14ac:dyDescent="0.2">
      <c r="A65" s="813" t="s">
        <v>575</v>
      </c>
      <c r="B65" s="814" t="s">
        <v>576</v>
      </c>
      <c r="C65" s="817" t="s">
        <v>585</v>
      </c>
      <c r="D65" s="845" t="s">
        <v>586</v>
      </c>
      <c r="E65" s="817" t="s">
        <v>2918</v>
      </c>
      <c r="F65" s="845" t="s">
        <v>2919</v>
      </c>
      <c r="G65" s="817" t="s">
        <v>3031</v>
      </c>
      <c r="H65" s="817" t="s">
        <v>3032</v>
      </c>
      <c r="I65" s="831">
        <v>11.590000152587891</v>
      </c>
      <c r="J65" s="831">
        <v>30</v>
      </c>
      <c r="K65" s="832">
        <v>347.760009765625</v>
      </c>
    </row>
    <row r="66" spans="1:11" ht="14.45" customHeight="1" x14ac:dyDescent="0.2">
      <c r="A66" s="813" t="s">
        <v>575</v>
      </c>
      <c r="B66" s="814" t="s">
        <v>576</v>
      </c>
      <c r="C66" s="817" t="s">
        <v>585</v>
      </c>
      <c r="D66" s="845" t="s">
        <v>586</v>
      </c>
      <c r="E66" s="817" t="s">
        <v>2918</v>
      </c>
      <c r="F66" s="845" t="s">
        <v>2919</v>
      </c>
      <c r="G66" s="817" t="s">
        <v>3033</v>
      </c>
      <c r="H66" s="817" t="s">
        <v>3034</v>
      </c>
      <c r="I66" s="831">
        <v>32.790000915527344</v>
      </c>
      <c r="J66" s="831">
        <v>10</v>
      </c>
      <c r="K66" s="832">
        <v>327.89999389648438</v>
      </c>
    </row>
    <row r="67" spans="1:11" ht="14.45" customHeight="1" x14ac:dyDescent="0.2">
      <c r="A67" s="813" t="s">
        <v>575</v>
      </c>
      <c r="B67" s="814" t="s">
        <v>576</v>
      </c>
      <c r="C67" s="817" t="s">
        <v>585</v>
      </c>
      <c r="D67" s="845" t="s">
        <v>586</v>
      </c>
      <c r="E67" s="817" t="s">
        <v>2918</v>
      </c>
      <c r="F67" s="845" t="s">
        <v>2919</v>
      </c>
      <c r="G67" s="817" t="s">
        <v>3035</v>
      </c>
      <c r="H67" s="817" t="s">
        <v>3036</v>
      </c>
      <c r="I67" s="831">
        <v>0.75</v>
      </c>
      <c r="J67" s="831">
        <v>1200</v>
      </c>
      <c r="K67" s="832">
        <v>897</v>
      </c>
    </row>
    <row r="68" spans="1:11" ht="14.45" customHeight="1" x14ac:dyDescent="0.2">
      <c r="A68" s="813" t="s">
        <v>575</v>
      </c>
      <c r="B68" s="814" t="s">
        <v>576</v>
      </c>
      <c r="C68" s="817" t="s">
        <v>585</v>
      </c>
      <c r="D68" s="845" t="s">
        <v>586</v>
      </c>
      <c r="E68" s="817" t="s">
        <v>2918</v>
      </c>
      <c r="F68" s="845" t="s">
        <v>2919</v>
      </c>
      <c r="G68" s="817" t="s">
        <v>3037</v>
      </c>
      <c r="H68" s="817" t="s">
        <v>3038</v>
      </c>
      <c r="I68" s="831">
        <v>0.14000000059604645</v>
      </c>
      <c r="J68" s="831">
        <v>200</v>
      </c>
      <c r="K68" s="832">
        <v>28</v>
      </c>
    </row>
    <row r="69" spans="1:11" ht="14.45" customHeight="1" x14ac:dyDescent="0.2">
      <c r="A69" s="813" t="s">
        <v>575</v>
      </c>
      <c r="B69" s="814" t="s">
        <v>576</v>
      </c>
      <c r="C69" s="817" t="s">
        <v>585</v>
      </c>
      <c r="D69" s="845" t="s">
        <v>586</v>
      </c>
      <c r="E69" s="817" t="s">
        <v>2918</v>
      </c>
      <c r="F69" s="845" t="s">
        <v>2919</v>
      </c>
      <c r="G69" s="817" t="s">
        <v>3039</v>
      </c>
      <c r="H69" s="817" t="s">
        <v>3040</v>
      </c>
      <c r="I69" s="831">
        <v>31.425000190734863</v>
      </c>
      <c r="J69" s="831">
        <v>17</v>
      </c>
      <c r="K69" s="832">
        <v>534.24000358581543</v>
      </c>
    </row>
    <row r="70" spans="1:11" ht="14.45" customHeight="1" x14ac:dyDescent="0.2">
      <c r="A70" s="813" t="s">
        <v>575</v>
      </c>
      <c r="B70" s="814" t="s">
        <v>576</v>
      </c>
      <c r="C70" s="817" t="s">
        <v>585</v>
      </c>
      <c r="D70" s="845" t="s">
        <v>586</v>
      </c>
      <c r="E70" s="817" t="s">
        <v>2918</v>
      </c>
      <c r="F70" s="845" t="s">
        <v>2919</v>
      </c>
      <c r="G70" s="817" t="s">
        <v>3041</v>
      </c>
      <c r="H70" s="817" t="s">
        <v>3042</v>
      </c>
      <c r="I70" s="831">
        <v>30.678889380560982</v>
      </c>
      <c r="J70" s="831">
        <v>97</v>
      </c>
      <c r="K70" s="832">
        <v>2967.6599731445313</v>
      </c>
    </row>
    <row r="71" spans="1:11" ht="14.45" customHeight="1" x14ac:dyDescent="0.2">
      <c r="A71" s="813" t="s">
        <v>575</v>
      </c>
      <c r="B71" s="814" t="s">
        <v>576</v>
      </c>
      <c r="C71" s="817" t="s">
        <v>585</v>
      </c>
      <c r="D71" s="845" t="s">
        <v>586</v>
      </c>
      <c r="E71" s="817" t="s">
        <v>2918</v>
      </c>
      <c r="F71" s="845" t="s">
        <v>2919</v>
      </c>
      <c r="G71" s="817" t="s">
        <v>3043</v>
      </c>
      <c r="H71" s="817" t="s">
        <v>3044</v>
      </c>
      <c r="I71" s="831">
        <v>10.350000381469727</v>
      </c>
      <c r="J71" s="831">
        <v>1</v>
      </c>
      <c r="K71" s="832">
        <v>10.350000381469727</v>
      </c>
    </row>
    <row r="72" spans="1:11" ht="14.45" customHeight="1" x14ac:dyDescent="0.2">
      <c r="A72" s="813" t="s">
        <v>575</v>
      </c>
      <c r="B72" s="814" t="s">
        <v>576</v>
      </c>
      <c r="C72" s="817" t="s">
        <v>585</v>
      </c>
      <c r="D72" s="845" t="s">
        <v>586</v>
      </c>
      <c r="E72" s="817" t="s">
        <v>3045</v>
      </c>
      <c r="F72" s="845" t="s">
        <v>3046</v>
      </c>
      <c r="G72" s="817" t="s">
        <v>3047</v>
      </c>
      <c r="H72" s="817" t="s">
        <v>3048</v>
      </c>
      <c r="I72" s="831">
        <v>2.9000000953674316</v>
      </c>
      <c r="J72" s="831">
        <v>100</v>
      </c>
      <c r="K72" s="832">
        <v>290</v>
      </c>
    </row>
    <row r="73" spans="1:11" ht="14.45" customHeight="1" x14ac:dyDescent="0.2">
      <c r="A73" s="813" t="s">
        <v>575</v>
      </c>
      <c r="B73" s="814" t="s">
        <v>576</v>
      </c>
      <c r="C73" s="817" t="s">
        <v>585</v>
      </c>
      <c r="D73" s="845" t="s">
        <v>586</v>
      </c>
      <c r="E73" s="817" t="s">
        <v>3045</v>
      </c>
      <c r="F73" s="845" t="s">
        <v>3046</v>
      </c>
      <c r="G73" s="817" t="s">
        <v>3049</v>
      </c>
      <c r="H73" s="817" t="s">
        <v>3050</v>
      </c>
      <c r="I73" s="831">
        <v>2.3599998950958252</v>
      </c>
      <c r="J73" s="831">
        <v>15</v>
      </c>
      <c r="K73" s="832">
        <v>35.400001525878906</v>
      </c>
    </row>
    <row r="74" spans="1:11" ht="14.45" customHeight="1" x14ac:dyDescent="0.2">
      <c r="A74" s="813" t="s">
        <v>575</v>
      </c>
      <c r="B74" s="814" t="s">
        <v>576</v>
      </c>
      <c r="C74" s="817" t="s">
        <v>585</v>
      </c>
      <c r="D74" s="845" t="s">
        <v>586</v>
      </c>
      <c r="E74" s="817" t="s">
        <v>3045</v>
      </c>
      <c r="F74" s="845" t="s">
        <v>3046</v>
      </c>
      <c r="G74" s="817" t="s">
        <v>3051</v>
      </c>
      <c r="H74" s="817" t="s">
        <v>3052</v>
      </c>
      <c r="I74" s="831">
        <v>2.3499999046325684</v>
      </c>
      <c r="J74" s="831">
        <v>15</v>
      </c>
      <c r="K74" s="832">
        <v>35.25</v>
      </c>
    </row>
    <row r="75" spans="1:11" ht="14.45" customHeight="1" x14ac:dyDescent="0.2">
      <c r="A75" s="813" t="s">
        <v>575</v>
      </c>
      <c r="B75" s="814" t="s">
        <v>576</v>
      </c>
      <c r="C75" s="817" t="s">
        <v>585</v>
      </c>
      <c r="D75" s="845" t="s">
        <v>586</v>
      </c>
      <c r="E75" s="817" t="s">
        <v>3045</v>
      </c>
      <c r="F75" s="845" t="s">
        <v>3046</v>
      </c>
      <c r="G75" s="817" t="s">
        <v>3053</v>
      </c>
      <c r="H75" s="817" t="s">
        <v>3054</v>
      </c>
      <c r="I75" s="831">
        <v>2.3599998950958252</v>
      </c>
      <c r="J75" s="831">
        <v>10</v>
      </c>
      <c r="K75" s="832">
        <v>23.600000381469727</v>
      </c>
    </row>
    <row r="76" spans="1:11" ht="14.45" customHeight="1" x14ac:dyDescent="0.2">
      <c r="A76" s="813" t="s">
        <v>575</v>
      </c>
      <c r="B76" s="814" t="s">
        <v>576</v>
      </c>
      <c r="C76" s="817" t="s">
        <v>585</v>
      </c>
      <c r="D76" s="845" t="s">
        <v>586</v>
      </c>
      <c r="E76" s="817" t="s">
        <v>3045</v>
      </c>
      <c r="F76" s="845" t="s">
        <v>3046</v>
      </c>
      <c r="G76" s="817" t="s">
        <v>3055</v>
      </c>
      <c r="H76" s="817" t="s">
        <v>3056</v>
      </c>
      <c r="I76" s="831">
        <v>4.4800000190734863</v>
      </c>
      <c r="J76" s="831">
        <v>10</v>
      </c>
      <c r="K76" s="832">
        <v>44.799999237060547</v>
      </c>
    </row>
    <row r="77" spans="1:11" ht="14.45" customHeight="1" x14ac:dyDescent="0.2">
      <c r="A77" s="813" t="s">
        <v>575</v>
      </c>
      <c r="B77" s="814" t="s">
        <v>576</v>
      </c>
      <c r="C77" s="817" t="s">
        <v>585</v>
      </c>
      <c r="D77" s="845" t="s">
        <v>586</v>
      </c>
      <c r="E77" s="817" t="s">
        <v>3045</v>
      </c>
      <c r="F77" s="845" t="s">
        <v>3046</v>
      </c>
      <c r="G77" s="817" t="s">
        <v>3057</v>
      </c>
      <c r="H77" s="817" t="s">
        <v>3058</v>
      </c>
      <c r="I77" s="831">
        <v>9.9999997764825821E-3</v>
      </c>
      <c r="J77" s="831">
        <v>100</v>
      </c>
      <c r="K77" s="832">
        <v>1</v>
      </c>
    </row>
    <row r="78" spans="1:11" ht="14.45" customHeight="1" x14ac:dyDescent="0.2">
      <c r="A78" s="813" t="s">
        <v>575</v>
      </c>
      <c r="B78" s="814" t="s">
        <v>576</v>
      </c>
      <c r="C78" s="817" t="s">
        <v>585</v>
      </c>
      <c r="D78" s="845" t="s">
        <v>586</v>
      </c>
      <c r="E78" s="817" t="s">
        <v>3045</v>
      </c>
      <c r="F78" s="845" t="s">
        <v>3046</v>
      </c>
      <c r="G78" s="817" t="s">
        <v>3057</v>
      </c>
      <c r="H78" s="817" t="s">
        <v>3059</v>
      </c>
      <c r="I78" s="831">
        <v>1.333333303531011E-2</v>
      </c>
      <c r="J78" s="831">
        <v>250</v>
      </c>
      <c r="K78" s="832">
        <v>3</v>
      </c>
    </row>
    <row r="79" spans="1:11" ht="14.45" customHeight="1" x14ac:dyDescent="0.2">
      <c r="A79" s="813" t="s">
        <v>575</v>
      </c>
      <c r="B79" s="814" t="s">
        <v>576</v>
      </c>
      <c r="C79" s="817" t="s">
        <v>585</v>
      </c>
      <c r="D79" s="845" t="s">
        <v>586</v>
      </c>
      <c r="E79" s="817" t="s">
        <v>3045</v>
      </c>
      <c r="F79" s="845" t="s">
        <v>3046</v>
      </c>
      <c r="G79" s="817" t="s">
        <v>3060</v>
      </c>
      <c r="H79" s="817" t="s">
        <v>3061</v>
      </c>
      <c r="I79" s="831">
        <v>121</v>
      </c>
      <c r="J79" s="831">
        <v>1</v>
      </c>
      <c r="K79" s="832">
        <v>121</v>
      </c>
    </row>
    <row r="80" spans="1:11" ht="14.45" customHeight="1" x14ac:dyDescent="0.2">
      <c r="A80" s="813" t="s">
        <v>575</v>
      </c>
      <c r="B80" s="814" t="s">
        <v>576</v>
      </c>
      <c r="C80" s="817" t="s">
        <v>585</v>
      </c>
      <c r="D80" s="845" t="s">
        <v>586</v>
      </c>
      <c r="E80" s="817" t="s">
        <v>3045</v>
      </c>
      <c r="F80" s="845" t="s">
        <v>3046</v>
      </c>
      <c r="G80" s="817" t="s">
        <v>3062</v>
      </c>
      <c r="H80" s="817" t="s">
        <v>3063</v>
      </c>
      <c r="I80" s="831">
        <v>2.7699999809265137</v>
      </c>
      <c r="J80" s="831">
        <v>30</v>
      </c>
      <c r="K80" s="832">
        <v>83.099998474121094</v>
      </c>
    </row>
    <row r="81" spans="1:11" ht="14.45" customHeight="1" x14ac:dyDescent="0.2">
      <c r="A81" s="813" t="s">
        <v>575</v>
      </c>
      <c r="B81" s="814" t="s">
        <v>576</v>
      </c>
      <c r="C81" s="817" t="s">
        <v>585</v>
      </c>
      <c r="D81" s="845" t="s">
        <v>586</v>
      </c>
      <c r="E81" s="817" t="s">
        <v>3045</v>
      </c>
      <c r="F81" s="845" t="s">
        <v>3046</v>
      </c>
      <c r="G81" s="817" t="s">
        <v>3064</v>
      </c>
      <c r="H81" s="817" t="s">
        <v>3065</v>
      </c>
      <c r="I81" s="831">
        <v>1.7699999809265137</v>
      </c>
      <c r="J81" s="831">
        <v>200</v>
      </c>
      <c r="K81" s="832">
        <v>355</v>
      </c>
    </row>
    <row r="82" spans="1:11" ht="14.45" customHeight="1" x14ac:dyDescent="0.2">
      <c r="A82" s="813" t="s">
        <v>575</v>
      </c>
      <c r="B82" s="814" t="s">
        <v>576</v>
      </c>
      <c r="C82" s="817" t="s">
        <v>585</v>
      </c>
      <c r="D82" s="845" t="s">
        <v>586</v>
      </c>
      <c r="E82" s="817" t="s">
        <v>3045</v>
      </c>
      <c r="F82" s="845" t="s">
        <v>3046</v>
      </c>
      <c r="G82" s="817" t="s">
        <v>3066</v>
      </c>
      <c r="H82" s="817" t="s">
        <v>3067</v>
      </c>
      <c r="I82" s="831">
        <v>44.599998474121094</v>
      </c>
      <c r="J82" s="831">
        <v>32</v>
      </c>
      <c r="K82" s="832">
        <v>1427.1400146484375</v>
      </c>
    </row>
    <row r="83" spans="1:11" ht="14.45" customHeight="1" x14ac:dyDescent="0.2">
      <c r="A83" s="813" t="s">
        <v>575</v>
      </c>
      <c r="B83" s="814" t="s">
        <v>576</v>
      </c>
      <c r="C83" s="817" t="s">
        <v>585</v>
      </c>
      <c r="D83" s="845" t="s">
        <v>586</v>
      </c>
      <c r="E83" s="817" t="s">
        <v>3045</v>
      </c>
      <c r="F83" s="845" t="s">
        <v>3046</v>
      </c>
      <c r="G83" s="817" t="s">
        <v>3068</v>
      </c>
      <c r="H83" s="817" t="s">
        <v>3069</v>
      </c>
      <c r="I83" s="831">
        <v>47.779998779296875</v>
      </c>
      <c r="J83" s="831">
        <v>32</v>
      </c>
      <c r="K83" s="832">
        <v>1529.0699462890625</v>
      </c>
    </row>
    <row r="84" spans="1:11" ht="14.45" customHeight="1" x14ac:dyDescent="0.2">
      <c r="A84" s="813" t="s">
        <v>575</v>
      </c>
      <c r="B84" s="814" t="s">
        <v>576</v>
      </c>
      <c r="C84" s="817" t="s">
        <v>585</v>
      </c>
      <c r="D84" s="845" t="s">
        <v>586</v>
      </c>
      <c r="E84" s="817" t="s">
        <v>3045</v>
      </c>
      <c r="F84" s="845" t="s">
        <v>3046</v>
      </c>
      <c r="G84" s="817" t="s">
        <v>3070</v>
      </c>
      <c r="H84" s="817" t="s">
        <v>3071</v>
      </c>
      <c r="I84" s="831">
        <v>11.25</v>
      </c>
      <c r="J84" s="831">
        <v>5</v>
      </c>
      <c r="K84" s="832">
        <v>56.25</v>
      </c>
    </row>
    <row r="85" spans="1:11" ht="14.45" customHeight="1" x14ac:dyDescent="0.2">
      <c r="A85" s="813" t="s">
        <v>575</v>
      </c>
      <c r="B85" s="814" t="s">
        <v>576</v>
      </c>
      <c r="C85" s="817" t="s">
        <v>585</v>
      </c>
      <c r="D85" s="845" t="s">
        <v>586</v>
      </c>
      <c r="E85" s="817" t="s">
        <v>3045</v>
      </c>
      <c r="F85" s="845" t="s">
        <v>3046</v>
      </c>
      <c r="G85" s="817" t="s">
        <v>3072</v>
      </c>
      <c r="H85" s="817" t="s">
        <v>3073</v>
      </c>
      <c r="I85" s="831">
        <v>3.9900000095367432</v>
      </c>
      <c r="J85" s="831">
        <v>100</v>
      </c>
      <c r="K85" s="832">
        <v>399</v>
      </c>
    </row>
    <row r="86" spans="1:11" ht="14.45" customHeight="1" x14ac:dyDescent="0.2">
      <c r="A86" s="813" t="s">
        <v>575</v>
      </c>
      <c r="B86" s="814" t="s">
        <v>576</v>
      </c>
      <c r="C86" s="817" t="s">
        <v>585</v>
      </c>
      <c r="D86" s="845" t="s">
        <v>586</v>
      </c>
      <c r="E86" s="817" t="s">
        <v>3045</v>
      </c>
      <c r="F86" s="845" t="s">
        <v>3046</v>
      </c>
      <c r="G86" s="817" t="s">
        <v>3074</v>
      </c>
      <c r="H86" s="817" t="s">
        <v>3075</v>
      </c>
      <c r="I86" s="831">
        <v>17.979999542236328</v>
      </c>
      <c r="J86" s="831">
        <v>150</v>
      </c>
      <c r="K86" s="832">
        <v>2697</v>
      </c>
    </row>
    <row r="87" spans="1:11" ht="14.45" customHeight="1" x14ac:dyDescent="0.2">
      <c r="A87" s="813" t="s">
        <v>575</v>
      </c>
      <c r="B87" s="814" t="s">
        <v>576</v>
      </c>
      <c r="C87" s="817" t="s">
        <v>585</v>
      </c>
      <c r="D87" s="845" t="s">
        <v>586</v>
      </c>
      <c r="E87" s="817" t="s">
        <v>3045</v>
      </c>
      <c r="F87" s="845" t="s">
        <v>3046</v>
      </c>
      <c r="G87" s="817" t="s">
        <v>3076</v>
      </c>
      <c r="H87" s="817" t="s">
        <v>3077</v>
      </c>
      <c r="I87" s="831">
        <v>15.289999961853027</v>
      </c>
      <c r="J87" s="831">
        <v>300</v>
      </c>
      <c r="K87" s="832">
        <v>4587</v>
      </c>
    </row>
    <row r="88" spans="1:11" ht="14.45" customHeight="1" x14ac:dyDescent="0.2">
      <c r="A88" s="813" t="s">
        <v>575</v>
      </c>
      <c r="B88" s="814" t="s">
        <v>576</v>
      </c>
      <c r="C88" s="817" t="s">
        <v>585</v>
      </c>
      <c r="D88" s="845" t="s">
        <v>586</v>
      </c>
      <c r="E88" s="817" t="s">
        <v>3045</v>
      </c>
      <c r="F88" s="845" t="s">
        <v>3046</v>
      </c>
      <c r="G88" s="817" t="s">
        <v>3078</v>
      </c>
      <c r="H88" s="817" t="s">
        <v>3079</v>
      </c>
      <c r="I88" s="831">
        <v>1.809999942779541</v>
      </c>
      <c r="J88" s="831">
        <v>10</v>
      </c>
      <c r="K88" s="832">
        <v>18.100000381469727</v>
      </c>
    </row>
    <row r="89" spans="1:11" ht="14.45" customHeight="1" x14ac:dyDescent="0.2">
      <c r="A89" s="813" t="s">
        <v>575</v>
      </c>
      <c r="B89" s="814" t="s">
        <v>576</v>
      </c>
      <c r="C89" s="817" t="s">
        <v>585</v>
      </c>
      <c r="D89" s="845" t="s">
        <v>586</v>
      </c>
      <c r="E89" s="817" t="s">
        <v>3045</v>
      </c>
      <c r="F89" s="845" t="s">
        <v>3046</v>
      </c>
      <c r="G89" s="817" t="s">
        <v>3080</v>
      </c>
      <c r="H89" s="817" t="s">
        <v>3081</v>
      </c>
      <c r="I89" s="831">
        <v>22.989999771118164</v>
      </c>
      <c r="J89" s="831">
        <v>20</v>
      </c>
      <c r="K89" s="832">
        <v>459.79998779296875</v>
      </c>
    </row>
    <row r="90" spans="1:11" ht="14.45" customHeight="1" x14ac:dyDescent="0.2">
      <c r="A90" s="813" t="s">
        <v>575</v>
      </c>
      <c r="B90" s="814" t="s">
        <v>576</v>
      </c>
      <c r="C90" s="817" t="s">
        <v>585</v>
      </c>
      <c r="D90" s="845" t="s">
        <v>586</v>
      </c>
      <c r="E90" s="817" t="s">
        <v>3045</v>
      </c>
      <c r="F90" s="845" t="s">
        <v>3046</v>
      </c>
      <c r="G90" s="817" t="s">
        <v>3082</v>
      </c>
      <c r="H90" s="817" t="s">
        <v>3083</v>
      </c>
      <c r="I90" s="831">
        <v>7.8600001335144043</v>
      </c>
      <c r="J90" s="831">
        <v>30</v>
      </c>
      <c r="K90" s="832">
        <v>235.80000305175781</v>
      </c>
    </row>
    <row r="91" spans="1:11" ht="14.45" customHeight="1" x14ac:dyDescent="0.2">
      <c r="A91" s="813" t="s">
        <v>575</v>
      </c>
      <c r="B91" s="814" t="s">
        <v>576</v>
      </c>
      <c r="C91" s="817" t="s">
        <v>585</v>
      </c>
      <c r="D91" s="845" t="s">
        <v>586</v>
      </c>
      <c r="E91" s="817" t="s">
        <v>3045</v>
      </c>
      <c r="F91" s="845" t="s">
        <v>3046</v>
      </c>
      <c r="G91" s="817" t="s">
        <v>3084</v>
      </c>
      <c r="H91" s="817" t="s">
        <v>3085</v>
      </c>
      <c r="I91" s="831">
        <v>3.1500000953674316</v>
      </c>
      <c r="J91" s="831">
        <v>20</v>
      </c>
      <c r="K91" s="832">
        <v>63</v>
      </c>
    </row>
    <row r="92" spans="1:11" ht="14.45" customHeight="1" x14ac:dyDescent="0.2">
      <c r="A92" s="813" t="s">
        <v>575</v>
      </c>
      <c r="B92" s="814" t="s">
        <v>576</v>
      </c>
      <c r="C92" s="817" t="s">
        <v>585</v>
      </c>
      <c r="D92" s="845" t="s">
        <v>586</v>
      </c>
      <c r="E92" s="817" t="s">
        <v>3045</v>
      </c>
      <c r="F92" s="845" t="s">
        <v>3046</v>
      </c>
      <c r="G92" s="817" t="s">
        <v>3086</v>
      </c>
      <c r="H92" s="817" t="s">
        <v>3087</v>
      </c>
      <c r="I92" s="831">
        <v>2.2899999618530273</v>
      </c>
      <c r="J92" s="831">
        <v>20</v>
      </c>
      <c r="K92" s="832">
        <v>45.799999237060547</v>
      </c>
    </row>
    <row r="93" spans="1:11" ht="14.45" customHeight="1" x14ac:dyDescent="0.2">
      <c r="A93" s="813" t="s">
        <v>575</v>
      </c>
      <c r="B93" s="814" t="s">
        <v>576</v>
      </c>
      <c r="C93" s="817" t="s">
        <v>585</v>
      </c>
      <c r="D93" s="845" t="s">
        <v>586</v>
      </c>
      <c r="E93" s="817" t="s">
        <v>3045</v>
      </c>
      <c r="F93" s="845" t="s">
        <v>3046</v>
      </c>
      <c r="G93" s="817" t="s">
        <v>3088</v>
      </c>
      <c r="H93" s="817" t="s">
        <v>3089</v>
      </c>
      <c r="I93" s="831">
        <v>81.739997863769531</v>
      </c>
      <c r="J93" s="831">
        <v>2</v>
      </c>
      <c r="K93" s="832">
        <v>163.47999572753906</v>
      </c>
    </row>
    <row r="94" spans="1:11" ht="14.45" customHeight="1" x14ac:dyDescent="0.2">
      <c r="A94" s="813" t="s">
        <v>575</v>
      </c>
      <c r="B94" s="814" t="s">
        <v>576</v>
      </c>
      <c r="C94" s="817" t="s">
        <v>585</v>
      </c>
      <c r="D94" s="845" t="s">
        <v>586</v>
      </c>
      <c r="E94" s="817" t="s">
        <v>3045</v>
      </c>
      <c r="F94" s="845" t="s">
        <v>3046</v>
      </c>
      <c r="G94" s="817" t="s">
        <v>3090</v>
      </c>
      <c r="H94" s="817" t="s">
        <v>3091</v>
      </c>
      <c r="I94" s="831">
        <v>1.8175000250339508</v>
      </c>
      <c r="J94" s="831">
        <v>800</v>
      </c>
      <c r="K94" s="832">
        <v>1454</v>
      </c>
    </row>
    <row r="95" spans="1:11" ht="14.45" customHeight="1" x14ac:dyDescent="0.2">
      <c r="A95" s="813" t="s">
        <v>575</v>
      </c>
      <c r="B95" s="814" t="s">
        <v>576</v>
      </c>
      <c r="C95" s="817" t="s">
        <v>585</v>
      </c>
      <c r="D95" s="845" t="s">
        <v>586</v>
      </c>
      <c r="E95" s="817" t="s">
        <v>3045</v>
      </c>
      <c r="F95" s="845" t="s">
        <v>3046</v>
      </c>
      <c r="G95" s="817" t="s">
        <v>3092</v>
      </c>
      <c r="H95" s="817" t="s">
        <v>3093</v>
      </c>
      <c r="I95" s="831">
        <v>1.0499999523162842</v>
      </c>
      <c r="J95" s="831">
        <v>100</v>
      </c>
      <c r="K95" s="832">
        <v>105</v>
      </c>
    </row>
    <row r="96" spans="1:11" ht="14.45" customHeight="1" x14ac:dyDescent="0.2">
      <c r="A96" s="813" t="s">
        <v>575</v>
      </c>
      <c r="B96" s="814" t="s">
        <v>576</v>
      </c>
      <c r="C96" s="817" t="s">
        <v>585</v>
      </c>
      <c r="D96" s="845" t="s">
        <v>586</v>
      </c>
      <c r="E96" s="817" t="s">
        <v>3045</v>
      </c>
      <c r="F96" s="845" t="s">
        <v>3046</v>
      </c>
      <c r="G96" s="817" t="s">
        <v>3094</v>
      </c>
      <c r="H96" s="817" t="s">
        <v>3095</v>
      </c>
      <c r="I96" s="831">
        <v>4.9733331998189287</v>
      </c>
      <c r="J96" s="831">
        <v>50</v>
      </c>
      <c r="K96" s="832">
        <v>248.60000228881836</v>
      </c>
    </row>
    <row r="97" spans="1:11" ht="14.45" customHeight="1" x14ac:dyDescent="0.2">
      <c r="A97" s="813" t="s">
        <v>575</v>
      </c>
      <c r="B97" s="814" t="s">
        <v>576</v>
      </c>
      <c r="C97" s="817" t="s">
        <v>585</v>
      </c>
      <c r="D97" s="845" t="s">
        <v>586</v>
      </c>
      <c r="E97" s="817" t="s">
        <v>3045</v>
      </c>
      <c r="F97" s="845" t="s">
        <v>3046</v>
      </c>
      <c r="G97" s="817" t="s">
        <v>3096</v>
      </c>
      <c r="H97" s="817" t="s">
        <v>3097</v>
      </c>
      <c r="I97" s="831">
        <v>11.734999656677246</v>
      </c>
      <c r="J97" s="831">
        <v>60</v>
      </c>
      <c r="K97" s="832">
        <v>704.00001525878906</v>
      </c>
    </row>
    <row r="98" spans="1:11" ht="14.45" customHeight="1" x14ac:dyDescent="0.2">
      <c r="A98" s="813" t="s">
        <v>575</v>
      </c>
      <c r="B98" s="814" t="s">
        <v>576</v>
      </c>
      <c r="C98" s="817" t="s">
        <v>585</v>
      </c>
      <c r="D98" s="845" t="s">
        <v>586</v>
      </c>
      <c r="E98" s="817" t="s">
        <v>3045</v>
      </c>
      <c r="F98" s="845" t="s">
        <v>3046</v>
      </c>
      <c r="G98" s="817" t="s">
        <v>3096</v>
      </c>
      <c r="H98" s="817" t="s">
        <v>3098</v>
      </c>
      <c r="I98" s="831">
        <v>11.732499599456787</v>
      </c>
      <c r="J98" s="831">
        <v>55</v>
      </c>
      <c r="K98" s="832">
        <v>645.24999237060547</v>
      </c>
    </row>
    <row r="99" spans="1:11" ht="14.45" customHeight="1" x14ac:dyDescent="0.2">
      <c r="A99" s="813" t="s">
        <v>575</v>
      </c>
      <c r="B99" s="814" t="s">
        <v>576</v>
      </c>
      <c r="C99" s="817" t="s">
        <v>585</v>
      </c>
      <c r="D99" s="845" t="s">
        <v>586</v>
      </c>
      <c r="E99" s="817" t="s">
        <v>3045</v>
      </c>
      <c r="F99" s="845" t="s">
        <v>3046</v>
      </c>
      <c r="G99" s="817" t="s">
        <v>3099</v>
      </c>
      <c r="H99" s="817" t="s">
        <v>3100</v>
      </c>
      <c r="I99" s="831">
        <v>13.310000419616699</v>
      </c>
      <c r="J99" s="831">
        <v>190</v>
      </c>
      <c r="K99" s="832">
        <v>2528.9000549316406</v>
      </c>
    </row>
    <row r="100" spans="1:11" ht="14.45" customHeight="1" x14ac:dyDescent="0.2">
      <c r="A100" s="813" t="s">
        <v>575</v>
      </c>
      <c r="B100" s="814" t="s">
        <v>576</v>
      </c>
      <c r="C100" s="817" t="s">
        <v>585</v>
      </c>
      <c r="D100" s="845" t="s">
        <v>586</v>
      </c>
      <c r="E100" s="817" t="s">
        <v>3045</v>
      </c>
      <c r="F100" s="845" t="s">
        <v>3046</v>
      </c>
      <c r="G100" s="817" t="s">
        <v>3101</v>
      </c>
      <c r="H100" s="817" t="s">
        <v>3102</v>
      </c>
      <c r="I100" s="831">
        <v>2.2899999618530273</v>
      </c>
      <c r="J100" s="831">
        <v>150</v>
      </c>
      <c r="K100" s="832">
        <v>343.5</v>
      </c>
    </row>
    <row r="101" spans="1:11" ht="14.45" customHeight="1" x14ac:dyDescent="0.2">
      <c r="A101" s="813" t="s">
        <v>575</v>
      </c>
      <c r="B101" s="814" t="s">
        <v>576</v>
      </c>
      <c r="C101" s="817" t="s">
        <v>585</v>
      </c>
      <c r="D101" s="845" t="s">
        <v>586</v>
      </c>
      <c r="E101" s="817" t="s">
        <v>3045</v>
      </c>
      <c r="F101" s="845" t="s">
        <v>3046</v>
      </c>
      <c r="G101" s="817" t="s">
        <v>3103</v>
      </c>
      <c r="H101" s="817" t="s">
        <v>3104</v>
      </c>
      <c r="I101" s="831">
        <v>5.320000171661377</v>
      </c>
      <c r="J101" s="831">
        <v>100</v>
      </c>
      <c r="K101" s="832">
        <v>532</v>
      </c>
    </row>
    <row r="102" spans="1:11" ht="14.45" customHeight="1" x14ac:dyDescent="0.2">
      <c r="A102" s="813" t="s">
        <v>575</v>
      </c>
      <c r="B102" s="814" t="s">
        <v>576</v>
      </c>
      <c r="C102" s="817" t="s">
        <v>585</v>
      </c>
      <c r="D102" s="845" t="s">
        <v>586</v>
      </c>
      <c r="E102" s="817" t="s">
        <v>3045</v>
      </c>
      <c r="F102" s="845" t="s">
        <v>3046</v>
      </c>
      <c r="G102" s="817" t="s">
        <v>3105</v>
      </c>
      <c r="H102" s="817" t="s">
        <v>3106</v>
      </c>
      <c r="I102" s="831">
        <v>30.25</v>
      </c>
      <c r="J102" s="831">
        <v>120</v>
      </c>
      <c r="K102" s="832">
        <v>3630</v>
      </c>
    </row>
    <row r="103" spans="1:11" ht="14.45" customHeight="1" x14ac:dyDescent="0.2">
      <c r="A103" s="813" t="s">
        <v>575</v>
      </c>
      <c r="B103" s="814" t="s">
        <v>576</v>
      </c>
      <c r="C103" s="817" t="s">
        <v>585</v>
      </c>
      <c r="D103" s="845" t="s">
        <v>586</v>
      </c>
      <c r="E103" s="817" t="s">
        <v>3045</v>
      </c>
      <c r="F103" s="845" t="s">
        <v>3046</v>
      </c>
      <c r="G103" s="817" t="s">
        <v>3107</v>
      </c>
      <c r="H103" s="817" t="s">
        <v>3108</v>
      </c>
      <c r="I103" s="831">
        <v>2021.9100341796875</v>
      </c>
      <c r="J103" s="831">
        <v>4</v>
      </c>
      <c r="K103" s="832">
        <v>8087.64013671875</v>
      </c>
    </row>
    <row r="104" spans="1:11" ht="14.45" customHeight="1" x14ac:dyDescent="0.2">
      <c r="A104" s="813" t="s">
        <v>575</v>
      </c>
      <c r="B104" s="814" t="s">
        <v>576</v>
      </c>
      <c r="C104" s="817" t="s">
        <v>585</v>
      </c>
      <c r="D104" s="845" t="s">
        <v>586</v>
      </c>
      <c r="E104" s="817" t="s">
        <v>3045</v>
      </c>
      <c r="F104" s="845" t="s">
        <v>3046</v>
      </c>
      <c r="G104" s="817" t="s">
        <v>3109</v>
      </c>
      <c r="H104" s="817" t="s">
        <v>3110</v>
      </c>
      <c r="I104" s="831">
        <v>1097.469970703125</v>
      </c>
      <c r="J104" s="831">
        <v>2</v>
      </c>
      <c r="K104" s="832">
        <v>2194.93994140625</v>
      </c>
    </row>
    <row r="105" spans="1:11" ht="14.45" customHeight="1" x14ac:dyDescent="0.2">
      <c r="A105" s="813" t="s">
        <v>575</v>
      </c>
      <c r="B105" s="814" t="s">
        <v>576</v>
      </c>
      <c r="C105" s="817" t="s">
        <v>585</v>
      </c>
      <c r="D105" s="845" t="s">
        <v>586</v>
      </c>
      <c r="E105" s="817" t="s">
        <v>3045</v>
      </c>
      <c r="F105" s="845" t="s">
        <v>3046</v>
      </c>
      <c r="G105" s="817" t="s">
        <v>3111</v>
      </c>
      <c r="H105" s="817" t="s">
        <v>3112</v>
      </c>
      <c r="I105" s="831">
        <v>2400.639892578125</v>
      </c>
      <c r="J105" s="831">
        <v>1</v>
      </c>
      <c r="K105" s="832">
        <v>2400.639892578125</v>
      </c>
    </row>
    <row r="106" spans="1:11" ht="14.45" customHeight="1" x14ac:dyDescent="0.2">
      <c r="A106" s="813" t="s">
        <v>575</v>
      </c>
      <c r="B106" s="814" t="s">
        <v>576</v>
      </c>
      <c r="C106" s="817" t="s">
        <v>585</v>
      </c>
      <c r="D106" s="845" t="s">
        <v>586</v>
      </c>
      <c r="E106" s="817" t="s">
        <v>3045</v>
      </c>
      <c r="F106" s="845" t="s">
        <v>3046</v>
      </c>
      <c r="G106" s="817" t="s">
        <v>3113</v>
      </c>
      <c r="H106" s="817" t="s">
        <v>3114</v>
      </c>
      <c r="I106" s="831">
        <v>723.58001708984375</v>
      </c>
      <c r="J106" s="831">
        <v>2</v>
      </c>
      <c r="K106" s="832">
        <v>1447.1600341796875</v>
      </c>
    </row>
    <row r="107" spans="1:11" ht="14.45" customHeight="1" x14ac:dyDescent="0.2">
      <c r="A107" s="813" t="s">
        <v>575</v>
      </c>
      <c r="B107" s="814" t="s">
        <v>576</v>
      </c>
      <c r="C107" s="817" t="s">
        <v>585</v>
      </c>
      <c r="D107" s="845" t="s">
        <v>586</v>
      </c>
      <c r="E107" s="817" t="s">
        <v>3045</v>
      </c>
      <c r="F107" s="845" t="s">
        <v>3046</v>
      </c>
      <c r="G107" s="817" t="s">
        <v>3115</v>
      </c>
      <c r="H107" s="817" t="s">
        <v>3116</v>
      </c>
      <c r="I107" s="831">
        <v>1815</v>
      </c>
      <c r="J107" s="831">
        <v>1</v>
      </c>
      <c r="K107" s="832">
        <v>1815</v>
      </c>
    </row>
    <row r="108" spans="1:11" ht="14.45" customHeight="1" x14ac:dyDescent="0.2">
      <c r="A108" s="813" t="s">
        <v>575</v>
      </c>
      <c r="B108" s="814" t="s">
        <v>576</v>
      </c>
      <c r="C108" s="817" t="s">
        <v>585</v>
      </c>
      <c r="D108" s="845" t="s">
        <v>586</v>
      </c>
      <c r="E108" s="817" t="s">
        <v>3045</v>
      </c>
      <c r="F108" s="845" t="s">
        <v>3046</v>
      </c>
      <c r="G108" s="817" t="s">
        <v>3117</v>
      </c>
      <c r="H108" s="817" t="s">
        <v>3118</v>
      </c>
      <c r="I108" s="831">
        <v>1039.199951171875</v>
      </c>
      <c r="J108" s="831">
        <v>2</v>
      </c>
      <c r="K108" s="832">
        <v>2078.39990234375</v>
      </c>
    </row>
    <row r="109" spans="1:11" ht="14.45" customHeight="1" x14ac:dyDescent="0.2">
      <c r="A109" s="813" t="s">
        <v>575</v>
      </c>
      <c r="B109" s="814" t="s">
        <v>576</v>
      </c>
      <c r="C109" s="817" t="s">
        <v>585</v>
      </c>
      <c r="D109" s="845" t="s">
        <v>586</v>
      </c>
      <c r="E109" s="817" t="s">
        <v>3045</v>
      </c>
      <c r="F109" s="845" t="s">
        <v>3046</v>
      </c>
      <c r="G109" s="817" t="s">
        <v>3119</v>
      </c>
      <c r="H109" s="817" t="s">
        <v>3120</v>
      </c>
      <c r="I109" s="831">
        <v>1039.199951171875</v>
      </c>
      <c r="J109" s="831">
        <v>2</v>
      </c>
      <c r="K109" s="832">
        <v>2078.39990234375</v>
      </c>
    </row>
    <row r="110" spans="1:11" ht="14.45" customHeight="1" x14ac:dyDescent="0.2">
      <c r="A110" s="813" t="s">
        <v>575</v>
      </c>
      <c r="B110" s="814" t="s">
        <v>576</v>
      </c>
      <c r="C110" s="817" t="s">
        <v>585</v>
      </c>
      <c r="D110" s="845" t="s">
        <v>586</v>
      </c>
      <c r="E110" s="817" t="s">
        <v>3045</v>
      </c>
      <c r="F110" s="845" t="s">
        <v>3046</v>
      </c>
      <c r="G110" s="817" t="s">
        <v>3121</v>
      </c>
      <c r="H110" s="817" t="s">
        <v>3122</v>
      </c>
      <c r="I110" s="831">
        <v>1039.199951171875</v>
      </c>
      <c r="J110" s="831">
        <v>2</v>
      </c>
      <c r="K110" s="832">
        <v>2078.39990234375</v>
      </c>
    </row>
    <row r="111" spans="1:11" ht="14.45" customHeight="1" x14ac:dyDescent="0.2">
      <c r="A111" s="813" t="s">
        <v>575</v>
      </c>
      <c r="B111" s="814" t="s">
        <v>576</v>
      </c>
      <c r="C111" s="817" t="s">
        <v>585</v>
      </c>
      <c r="D111" s="845" t="s">
        <v>586</v>
      </c>
      <c r="E111" s="817" t="s">
        <v>3045</v>
      </c>
      <c r="F111" s="845" t="s">
        <v>3046</v>
      </c>
      <c r="G111" s="817" t="s">
        <v>3123</v>
      </c>
      <c r="H111" s="817" t="s">
        <v>3124</v>
      </c>
      <c r="I111" s="831">
        <v>1583.8900146484375</v>
      </c>
      <c r="J111" s="831">
        <v>1</v>
      </c>
      <c r="K111" s="832">
        <v>1583.8900146484375</v>
      </c>
    </row>
    <row r="112" spans="1:11" ht="14.45" customHeight="1" x14ac:dyDescent="0.2">
      <c r="A112" s="813" t="s">
        <v>575</v>
      </c>
      <c r="B112" s="814" t="s">
        <v>576</v>
      </c>
      <c r="C112" s="817" t="s">
        <v>585</v>
      </c>
      <c r="D112" s="845" t="s">
        <v>586</v>
      </c>
      <c r="E112" s="817" t="s">
        <v>3045</v>
      </c>
      <c r="F112" s="845" t="s">
        <v>3046</v>
      </c>
      <c r="G112" s="817" t="s">
        <v>3125</v>
      </c>
      <c r="H112" s="817" t="s">
        <v>3126</v>
      </c>
      <c r="I112" s="831">
        <v>990.989990234375</v>
      </c>
      <c r="J112" s="831">
        <v>3</v>
      </c>
      <c r="K112" s="832">
        <v>2972.969970703125</v>
      </c>
    </row>
    <row r="113" spans="1:11" ht="14.45" customHeight="1" x14ac:dyDescent="0.2">
      <c r="A113" s="813" t="s">
        <v>575</v>
      </c>
      <c r="B113" s="814" t="s">
        <v>576</v>
      </c>
      <c r="C113" s="817" t="s">
        <v>585</v>
      </c>
      <c r="D113" s="845" t="s">
        <v>586</v>
      </c>
      <c r="E113" s="817" t="s">
        <v>3045</v>
      </c>
      <c r="F113" s="845" t="s">
        <v>3046</v>
      </c>
      <c r="G113" s="817" t="s">
        <v>3127</v>
      </c>
      <c r="H113" s="817" t="s">
        <v>3128</v>
      </c>
      <c r="I113" s="831">
        <v>148.22999572753906</v>
      </c>
      <c r="J113" s="831">
        <v>3</v>
      </c>
      <c r="K113" s="832">
        <v>444.69000244140625</v>
      </c>
    </row>
    <row r="114" spans="1:11" ht="14.45" customHeight="1" x14ac:dyDescent="0.2">
      <c r="A114" s="813" t="s">
        <v>575</v>
      </c>
      <c r="B114" s="814" t="s">
        <v>576</v>
      </c>
      <c r="C114" s="817" t="s">
        <v>585</v>
      </c>
      <c r="D114" s="845" t="s">
        <v>586</v>
      </c>
      <c r="E114" s="817" t="s">
        <v>3045</v>
      </c>
      <c r="F114" s="845" t="s">
        <v>3046</v>
      </c>
      <c r="G114" s="817" t="s">
        <v>3129</v>
      </c>
      <c r="H114" s="817" t="s">
        <v>3130</v>
      </c>
      <c r="I114" s="831">
        <v>165.52000427246094</v>
      </c>
      <c r="J114" s="831">
        <v>2</v>
      </c>
      <c r="K114" s="832">
        <v>331.04000854492188</v>
      </c>
    </row>
    <row r="115" spans="1:11" ht="14.45" customHeight="1" x14ac:dyDescent="0.2">
      <c r="A115" s="813" t="s">
        <v>575</v>
      </c>
      <c r="B115" s="814" t="s">
        <v>576</v>
      </c>
      <c r="C115" s="817" t="s">
        <v>585</v>
      </c>
      <c r="D115" s="845" t="s">
        <v>586</v>
      </c>
      <c r="E115" s="817" t="s">
        <v>3045</v>
      </c>
      <c r="F115" s="845" t="s">
        <v>3046</v>
      </c>
      <c r="G115" s="817" t="s">
        <v>3131</v>
      </c>
      <c r="H115" s="817" t="s">
        <v>3132</v>
      </c>
      <c r="I115" s="831">
        <v>185.1300048828125</v>
      </c>
      <c r="J115" s="831">
        <v>1</v>
      </c>
      <c r="K115" s="832">
        <v>185.1300048828125</v>
      </c>
    </row>
    <row r="116" spans="1:11" ht="14.45" customHeight="1" x14ac:dyDescent="0.2">
      <c r="A116" s="813" t="s">
        <v>575</v>
      </c>
      <c r="B116" s="814" t="s">
        <v>576</v>
      </c>
      <c r="C116" s="817" t="s">
        <v>585</v>
      </c>
      <c r="D116" s="845" t="s">
        <v>586</v>
      </c>
      <c r="E116" s="817" t="s">
        <v>3045</v>
      </c>
      <c r="F116" s="845" t="s">
        <v>3046</v>
      </c>
      <c r="G116" s="817" t="s">
        <v>3133</v>
      </c>
      <c r="H116" s="817" t="s">
        <v>3134</v>
      </c>
      <c r="I116" s="831">
        <v>1202.739990234375</v>
      </c>
      <c r="J116" s="831">
        <v>3</v>
      </c>
      <c r="K116" s="832">
        <v>3608.219970703125</v>
      </c>
    </row>
    <row r="117" spans="1:11" ht="14.45" customHeight="1" x14ac:dyDescent="0.2">
      <c r="A117" s="813" t="s">
        <v>575</v>
      </c>
      <c r="B117" s="814" t="s">
        <v>576</v>
      </c>
      <c r="C117" s="817" t="s">
        <v>585</v>
      </c>
      <c r="D117" s="845" t="s">
        <v>586</v>
      </c>
      <c r="E117" s="817" t="s">
        <v>3045</v>
      </c>
      <c r="F117" s="845" t="s">
        <v>3046</v>
      </c>
      <c r="G117" s="817" t="s">
        <v>3135</v>
      </c>
      <c r="H117" s="817" t="s">
        <v>3136</v>
      </c>
      <c r="I117" s="831">
        <v>12.729999542236328</v>
      </c>
      <c r="J117" s="831">
        <v>3200</v>
      </c>
      <c r="K117" s="832">
        <v>40733.44140625</v>
      </c>
    </row>
    <row r="118" spans="1:11" ht="14.45" customHeight="1" x14ac:dyDescent="0.2">
      <c r="A118" s="813" t="s">
        <v>575</v>
      </c>
      <c r="B118" s="814" t="s">
        <v>576</v>
      </c>
      <c r="C118" s="817" t="s">
        <v>585</v>
      </c>
      <c r="D118" s="845" t="s">
        <v>586</v>
      </c>
      <c r="E118" s="817" t="s">
        <v>3045</v>
      </c>
      <c r="F118" s="845" t="s">
        <v>3046</v>
      </c>
      <c r="G118" s="817" t="s">
        <v>3137</v>
      </c>
      <c r="H118" s="817" t="s">
        <v>3138</v>
      </c>
      <c r="I118" s="831">
        <v>9.1999998092651367</v>
      </c>
      <c r="J118" s="831">
        <v>900</v>
      </c>
      <c r="K118" s="832">
        <v>8280</v>
      </c>
    </row>
    <row r="119" spans="1:11" ht="14.45" customHeight="1" x14ac:dyDescent="0.2">
      <c r="A119" s="813" t="s">
        <v>575</v>
      </c>
      <c r="B119" s="814" t="s">
        <v>576</v>
      </c>
      <c r="C119" s="817" t="s">
        <v>585</v>
      </c>
      <c r="D119" s="845" t="s">
        <v>586</v>
      </c>
      <c r="E119" s="817" t="s">
        <v>3045</v>
      </c>
      <c r="F119" s="845" t="s">
        <v>3046</v>
      </c>
      <c r="G119" s="817" t="s">
        <v>3139</v>
      </c>
      <c r="H119" s="817" t="s">
        <v>3140</v>
      </c>
      <c r="I119" s="831">
        <v>47.919998168945313</v>
      </c>
      <c r="J119" s="831">
        <v>10</v>
      </c>
      <c r="K119" s="832">
        <v>479.16000366210938</v>
      </c>
    </row>
    <row r="120" spans="1:11" ht="14.45" customHeight="1" x14ac:dyDescent="0.2">
      <c r="A120" s="813" t="s">
        <v>575</v>
      </c>
      <c r="B120" s="814" t="s">
        <v>576</v>
      </c>
      <c r="C120" s="817" t="s">
        <v>585</v>
      </c>
      <c r="D120" s="845" t="s">
        <v>586</v>
      </c>
      <c r="E120" s="817" t="s">
        <v>3045</v>
      </c>
      <c r="F120" s="845" t="s">
        <v>3046</v>
      </c>
      <c r="G120" s="817" t="s">
        <v>3141</v>
      </c>
      <c r="H120" s="817" t="s">
        <v>3142</v>
      </c>
      <c r="I120" s="831">
        <v>172.5</v>
      </c>
      <c r="J120" s="831">
        <v>6</v>
      </c>
      <c r="K120" s="832">
        <v>1035</v>
      </c>
    </row>
    <row r="121" spans="1:11" ht="14.45" customHeight="1" x14ac:dyDescent="0.2">
      <c r="A121" s="813" t="s">
        <v>575</v>
      </c>
      <c r="B121" s="814" t="s">
        <v>576</v>
      </c>
      <c r="C121" s="817" t="s">
        <v>585</v>
      </c>
      <c r="D121" s="845" t="s">
        <v>586</v>
      </c>
      <c r="E121" s="817" t="s">
        <v>3045</v>
      </c>
      <c r="F121" s="845" t="s">
        <v>3046</v>
      </c>
      <c r="G121" s="817" t="s">
        <v>3143</v>
      </c>
      <c r="H121" s="817" t="s">
        <v>3144</v>
      </c>
      <c r="I121" s="831">
        <v>6.6160000324249264</v>
      </c>
      <c r="J121" s="831">
        <v>710</v>
      </c>
      <c r="K121" s="832">
        <v>4720.6999816894531</v>
      </c>
    </row>
    <row r="122" spans="1:11" ht="14.45" customHeight="1" x14ac:dyDescent="0.2">
      <c r="A122" s="813" t="s">
        <v>575</v>
      </c>
      <c r="B122" s="814" t="s">
        <v>576</v>
      </c>
      <c r="C122" s="817" t="s">
        <v>585</v>
      </c>
      <c r="D122" s="845" t="s">
        <v>586</v>
      </c>
      <c r="E122" s="817" t="s">
        <v>3045</v>
      </c>
      <c r="F122" s="845" t="s">
        <v>3046</v>
      </c>
      <c r="G122" s="817" t="s">
        <v>3145</v>
      </c>
      <c r="H122" s="817" t="s">
        <v>3146</v>
      </c>
      <c r="I122" s="831">
        <v>198.69000244140625</v>
      </c>
      <c r="J122" s="831">
        <v>4</v>
      </c>
      <c r="K122" s="832">
        <v>794.760009765625</v>
      </c>
    </row>
    <row r="123" spans="1:11" ht="14.45" customHeight="1" x14ac:dyDescent="0.2">
      <c r="A123" s="813" t="s">
        <v>575</v>
      </c>
      <c r="B123" s="814" t="s">
        <v>576</v>
      </c>
      <c r="C123" s="817" t="s">
        <v>585</v>
      </c>
      <c r="D123" s="845" t="s">
        <v>586</v>
      </c>
      <c r="E123" s="817" t="s">
        <v>3045</v>
      </c>
      <c r="F123" s="845" t="s">
        <v>3046</v>
      </c>
      <c r="G123" s="817" t="s">
        <v>3147</v>
      </c>
      <c r="H123" s="817" t="s">
        <v>3148</v>
      </c>
      <c r="I123" s="831">
        <v>0.82499998807907104</v>
      </c>
      <c r="J123" s="831">
        <v>400</v>
      </c>
      <c r="K123" s="832">
        <v>330</v>
      </c>
    </row>
    <row r="124" spans="1:11" ht="14.45" customHeight="1" x14ac:dyDescent="0.2">
      <c r="A124" s="813" t="s">
        <v>575</v>
      </c>
      <c r="B124" s="814" t="s">
        <v>576</v>
      </c>
      <c r="C124" s="817" t="s">
        <v>585</v>
      </c>
      <c r="D124" s="845" t="s">
        <v>586</v>
      </c>
      <c r="E124" s="817" t="s">
        <v>3045</v>
      </c>
      <c r="F124" s="845" t="s">
        <v>3046</v>
      </c>
      <c r="G124" s="817" t="s">
        <v>3149</v>
      </c>
      <c r="H124" s="817" t="s">
        <v>3150</v>
      </c>
      <c r="I124" s="831">
        <v>0.43999999761581421</v>
      </c>
      <c r="J124" s="831">
        <v>100</v>
      </c>
      <c r="K124" s="832">
        <v>44</v>
      </c>
    </row>
    <row r="125" spans="1:11" ht="14.45" customHeight="1" x14ac:dyDescent="0.2">
      <c r="A125" s="813" t="s">
        <v>575</v>
      </c>
      <c r="B125" s="814" t="s">
        <v>576</v>
      </c>
      <c r="C125" s="817" t="s">
        <v>585</v>
      </c>
      <c r="D125" s="845" t="s">
        <v>586</v>
      </c>
      <c r="E125" s="817" t="s">
        <v>3045</v>
      </c>
      <c r="F125" s="845" t="s">
        <v>3046</v>
      </c>
      <c r="G125" s="817" t="s">
        <v>3151</v>
      </c>
      <c r="H125" s="817" t="s">
        <v>3152</v>
      </c>
      <c r="I125" s="831">
        <v>1.1399999856948853</v>
      </c>
      <c r="J125" s="831">
        <v>160</v>
      </c>
      <c r="K125" s="832">
        <v>182.39999389648438</v>
      </c>
    </row>
    <row r="126" spans="1:11" ht="14.45" customHeight="1" x14ac:dyDescent="0.2">
      <c r="A126" s="813" t="s">
        <v>575</v>
      </c>
      <c r="B126" s="814" t="s">
        <v>576</v>
      </c>
      <c r="C126" s="817" t="s">
        <v>585</v>
      </c>
      <c r="D126" s="845" t="s">
        <v>586</v>
      </c>
      <c r="E126" s="817" t="s">
        <v>3045</v>
      </c>
      <c r="F126" s="845" t="s">
        <v>3046</v>
      </c>
      <c r="G126" s="817" t="s">
        <v>3153</v>
      </c>
      <c r="H126" s="817" t="s">
        <v>3154</v>
      </c>
      <c r="I126" s="831">
        <v>1.5469230963633611</v>
      </c>
      <c r="J126" s="831">
        <v>3300</v>
      </c>
      <c r="K126" s="832">
        <v>5106</v>
      </c>
    </row>
    <row r="127" spans="1:11" ht="14.45" customHeight="1" x14ac:dyDescent="0.2">
      <c r="A127" s="813" t="s">
        <v>575</v>
      </c>
      <c r="B127" s="814" t="s">
        <v>576</v>
      </c>
      <c r="C127" s="817" t="s">
        <v>585</v>
      </c>
      <c r="D127" s="845" t="s">
        <v>586</v>
      </c>
      <c r="E127" s="817" t="s">
        <v>3045</v>
      </c>
      <c r="F127" s="845" t="s">
        <v>3046</v>
      </c>
      <c r="G127" s="817" t="s">
        <v>3153</v>
      </c>
      <c r="H127" s="817" t="s">
        <v>3155</v>
      </c>
      <c r="I127" s="831">
        <v>1.5700000524520874</v>
      </c>
      <c r="J127" s="831">
        <v>400</v>
      </c>
      <c r="K127" s="832">
        <v>628</v>
      </c>
    </row>
    <row r="128" spans="1:11" ht="14.45" customHeight="1" x14ac:dyDescent="0.2">
      <c r="A128" s="813" t="s">
        <v>575</v>
      </c>
      <c r="B128" s="814" t="s">
        <v>576</v>
      </c>
      <c r="C128" s="817" t="s">
        <v>585</v>
      </c>
      <c r="D128" s="845" t="s">
        <v>586</v>
      </c>
      <c r="E128" s="817" t="s">
        <v>3045</v>
      </c>
      <c r="F128" s="845" t="s">
        <v>3046</v>
      </c>
      <c r="G128" s="817" t="s">
        <v>3156</v>
      </c>
      <c r="H128" s="817" t="s">
        <v>3157</v>
      </c>
      <c r="I128" s="831">
        <v>8.2054547830061484</v>
      </c>
      <c r="J128" s="831">
        <v>960</v>
      </c>
      <c r="K128" s="832">
        <v>7825.5000610351563</v>
      </c>
    </row>
    <row r="129" spans="1:11" ht="14.45" customHeight="1" x14ac:dyDescent="0.2">
      <c r="A129" s="813" t="s">
        <v>575</v>
      </c>
      <c r="B129" s="814" t="s">
        <v>576</v>
      </c>
      <c r="C129" s="817" t="s">
        <v>585</v>
      </c>
      <c r="D129" s="845" t="s">
        <v>586</v>
      </c>
      <c r="E129" s="817" t="s">
        <v>3045</v>
      </c>
      <c r="F129" s="845" t="s">
        <v>3046</v>
      </c>
      <c r="G129" s="817" t="s">
        <v>3158</v>
      </c>
      <c r="H129" s="817" t="s">
        <v>3159</v>
      </c>
      <c r="I129" s="831">
        <v>1.5499999523162842</v>
      </c>
      <c r="J129" s="831">
        <v>100</v>
      </c>
      <c r="K129" s="832">
        <v>155.25</v>
      </c>
    </row>
    <row r="130" spans="1:11" ht="14.45" customHeight="1" x14ac:dyDescent="0.2">
      <c r="A130" s="813" t="s">
        <v>575</v>
      </c>
      <c r="B130" s="814" t="s">
        <v>576</v>
      </c>
      <c r="C130" s="817" t="s">
        <v>585</v>
      </c>
      <c r="D130" s="845" t="s">
        <v>586</v>
      </c>
      <c r="E130" s="817" t="s">
        <v>3045</v>
      </c>
      <c r="F130" s="845" t="s">
        <v>3046</v>
      </c>
      <c r="G130" s="817" t="s">
        <v>3160</v>
      </c>
      <c r="H130" s="817" t="s">
        <v>3161</v>
      </c>
      <c r="I130" s="831">
        <v>6.2333332697550459</v>
      </c>
      <c r="J130" s="831">
        <v>110</v>
      </c>
      <c r="K130" s="832">
        <v>685.89998626708984</v>
      </c>
    </row>
    <row r="131" spans="1:11" ht="14.45" customHeight="1" x14ac:dyDescent="0.2">
      <c r="A131" s="813" t="s">
        <v>575</v>
      </c>
      <c r="B131" s="814" t="s">
        <v>576</v>
      </c>
      <c r="C131" s="817" t="s">
        <v>585</v>
      </c>
      <c r="D131" s="845" t="s">
        <v>586</v>
      </c>
      <c r="E131" s="817" t="s">
        <v>3045</v>
      </c>
      <c r="F131" s="845" t="s">
        <v>3046</v>
      </c>
      <c r="G131" s="817" t="s">
        <v>3162</v>
      </c>
      <c r="H131" s="817" t="s">
        <v>3163</v>
      </c>
      <c r="I131" s="831">
        <v>6.1700000762939453</v>
      </c>
      <c r="J131" s="831">
        <v>15</v>
      </c>
      <c r="K131" s="832">
        <v>92.550003051757813</v>
      </c>
    </row>
    <row r="132" spans="1:11" ht="14.45" customHeight="1" x14ac:dyDescent="0.2">
      <c r="A132" s="813" t="s">
        <v>575</v>
      </c>
      <c r="B132" s="814" t="s">
        <v>576</v>
      </c>
      <c r="C132" s="817" t="s">
        <v>585</v>
      </c>
      <c r="D132" s="845" t="s">
        <v>586</v>
      </c>
      <c r="E132" s="817" t="s">
        <v>3045</v>
      </c>
      <c r="F132" s="845" t="s">
        <v>3046</v>
      </c>
      <c r="G132" s="817" t="s">
        <v>3164</v>
      </c>
      <c r="H132" s="817" t="s">
        <v>3165</v>
      </c>
      <c r="I132" s="831">
        <v>100.48000335693359</v>
      </c>
      <c r="J132" s="831">
        <v>2</v>
      </c>
      <c r="K132" s="832">
        <v>200.96000671386719</v>
      </c>
    </row>
    <row r="133" spans="1:11" ht="14.45" customHeight="1" x14ac:dyDescent="0.2">
      <c r="A133" s="813" t="s">
        <v>575</v>
      </c>
      <c r="B133" s="814" t="s">
        <v>576</v>
      </c>
      <c r="C133" s="817" t="s">
        <v>585</v>
      </c>
      <c r="D133" s="845" t="s">
        <v>586</v>
      </c>
      <c r="E133" s="817" t="s">
        <v>3045</v>
      </c>
      <c r="F133" s="845" t="s">
        <v>3046</v>
      </c>
      <c r="G133" s="817" t="s">
        <v>3166</v>
      </c>
      <c r="H133" s="817" t="s">
        <v>3167</v>
      </c>
      <c r="I133" s="831">
        <v>2.8499999046325684</v>
      </c>
      <c r="J133" s="831">
        <v>100</v>
      </c>
      <c r="K133" s="832">
        <v>285.20001220703125</v>
      </c>
    </row>
    <row r="134" spans="1:11" ht="14.45" customHeight="1" x14ac:dyDescent="0.2">
      <c r="A134" s="813" t="s">
        <v>575</v>
      </c>
      <c r="B134" s="814" t="s">
        <v>576</v>
      </c>
      <c r="C134" s="817" t="s">
        <v>585</v>
      </c>
      <c r="D134" s="845" t="s">
        <v>586</v>
      </c>
      <c r="E134" s="817" t="s">
        <v>3045</v>
      </c>
      <c r="F134" s="845" t="s">
        <v>3046</v>
      </c>
      <c r="G134" s="817" t="s">
        <v>3168</v>
      </c>
      <c r="H134" s="817" t="s">
        <v>3169</v>
      </c>
      <c r="I134" s="831">
        <v>1.2100000381469727</v>
      </c>
      <c r="J134" s="831">
        <v>75</v>
      </c>
      <c r="K134" s="832">
        <v>90.75</v>
      </c>
    </row>
    <row r="135" spans="1:11" ht="14.45" customHeight="1" x14ac:dyDescent="0.2">
      <c r="A135" s="813" t="s">
        <v>575</v>
      </c>
      <c r="B135" s="814" t="s">
        <v>576</v>
      </c>
      <c r="C135" s="817" t="s">
        <v>585</v>
      </c>
      <c r="D135" s="845" t="s">
        <v>586</v>
      </c>
      <c r="E135" s="817" t="s">
        <v>3045</v>
      </c>
      <c r="F135" s="845" t="s">
        <v>3046</v>
      </c>
      <c r="G135" s="817" t="s">
        <v>3170</v>
      </c>
      <c r="H135" s="817" t="s">
        <v>3171</v>
      </c>
      <c r="I135" s="831">
        <v>5.809999942779541</v>
      </c>
      <c r="J135" s="831">
        <v>140</v>
      </c>
      <c r="K135" s="832">
        <v>813.40000915527344</v>
      </c>
    </row>
    <row r="136" spans="1:11" ht="14.45" customHeight="1" x14ac:dyDescent="0.2">
      <c r="A136" s="813" t="s">
        <v>575</v>
      </c>
      <c r="B136" s="814" t="s">
        <v>576</v>
      </c>
      <c r="C136" s="817" t="s">
        <v>585</v>
      </c>
      <c r="D136" s="845" t="s">
        <v>586</v>
      </c>
      <c r="E136" s="817" t="s">
        <v>3045</v>
      </c>
      <c r="F136" s="845" t="s">
        <v>3046</v>
      </c>
      <c r="G136" s="817" t="s">
        <v>3172</v>
      </c>
      <c r="H136" s="817" t="s">
        <v>3173</v>
      </c>
      <c r="I136" s="831">
        <v>3.130000114440918</v>
      </c>
      <c r="J136" s="831">
        <v>50</v>
      </c>
      <c r="K136" s="832">
        <v>156.5</v>
      </c>
    </row>
    <row r="137" spans="1:11" ht="14.45" customHeight="1" x14ac:dyDescent="0.2">
      <c r="A137" s="813" t="s">
        <v>575</v>
      </c>
      <c r="B137" s="814" t="s">
        <v>576</v>
      </c>
      <c r="C137" s="817" t="s">
        <v>585</v>
      </c>
      <c r="D137" s="845" t="s">
        <v>586</v>
      </c>
      <c r="E137" s="817" t="s">
        <v>3045</v>
      </c>
      <c r="F137" s="845" t="s">
        <v>3046</v>
      </c>
      <c r="G137" s="817" t="s">
        <v>3174</v>
      </c>
      <c r="H137" s="817" t="s">
        <v>3175</v>
      </c>
      <c r="I137" s="831">
        <v>0.47499999403953552</v>
      </c>
      <c r="J137" s="831">
        <v>200</v>
      </c>
      <c r="K137" s="832">
        <v>95</v>
      </c>
    </row>
    <row r="138" spans="1:11" ht="14.45" customHeight="1" x14ac:dyDescent="0.2">
      <c r="A138" s="813" t="s">
        <v>575</v>
      </c>
      <c r="B138" s="814" t="s">
        <v>576</v>
      </c>
      <c r="C138" s="817" t="s">
        <v>585</v>
      </c>
      <c r="D138" s="845" t="s">
        <v>586</v>
      </c>
      <c r="E138" s="817" t="s">
        <v>3045</v>
      </c>
      <c r="F138" s="845" t="s">
        <v>3046</v>
      </c>
      <c r="G138" s="817" t="s">
        <v>3176</v>
      </c>
      <c r="H138" s="817" t="s">
        <v>3177</v>
      </c>
      <c r="I138" s="831">
        <v>1.9833333492279053</v>
      </c>
      <c r="J138" s="831">
        <v>150</v>
      </c>
      <c r="K138" s="832">
        <v>297.5</v>
      </c>
    </row>
    <row r="139" spans="1:11" ht="14.45" customHeight="1" x14ac:dyDescent="0.2">
      <c r="A139" s="813" t="s">
        <v>575</v>
      </c>
      <c r="B139" s="814" t="s">
        <v>576</v>
      </c>
      <c r="C139" s="817" t="s">
        <v>585</v>
      </c>
      <c r="D139" s="845" t="s">
        <v>586</v>
      </c>
      <c r="E139" s="817" t="s">
        <v>3045</v>
      </c>
      <c r="F139" s="845" t="s">
        <v>3046</v>
      </c>
      <c r="G139" s="817" t="s">
        <v>3178</v>
      </c>
      <c r="H139" s="817" t="s">
        <v>3179</v>
      </c>
      <c r="I139" s="831">
        <v>1.8999999761581421</v>
      </c>
      <c r="J139" s="831">
        <v>30</v>
      </c>
      <c r="K139" s="832">
        <v>57</v>
      </c>
    </row>
    <row r="140" spans="1:11" ht="14.45" customHeight="1" x14ac:dyDescent="0.2">
      <c r="A140" s="813" t="s">
        <v>575</v>
      </c>
      <c r="B140" s="814" t="s">
        <v>576</v>
      </c>
      <c r="C140" s="817" t="s">
        <v>585</v>
      </c>
      <c r="D140" s="845" t="s">
        <v>586</v>
      </c>
      <c r="E140" s="817" t="s">
        <v>3045</v>
      </c>
      <c r="F140" s="845" t="s">
        <v>3046</v>
      </c>
      <c r="G140" s="817" t="s">
        <v>3180</v>
      </c>
      <c r="H140" s="817" t="s">
        <v>3181</v>
      </c>
      <c r="I140" s="831">
        <v>2.7000000476837158</v>
      </c>
      <c r="J140" s="831">
        <v>150</v>
      </c>
      <c r="K140" s="832">
        <v>405</v>
      </c>
    </row>
    <row r="141" spans="1:11" ht="14.45" customHeight="1" x14ac:dyDescent="0.2">
      <c r="A141" s="813" t="s">
        <v>575</v>
      </c>
      <c r="B141" s="814" t="s">
        <v>576</v>
      </c>
      <c r="C141" s="817" t="s">
        <v>585</v>
      </c>
      <c r="D141" s="845" t="s">
        <v>586</v>
      </c>
      <c r="E141" s="817" t="s">
        <v>3045</v>
      </c>
      <c r="F141" s="845" t="s">
        <v>3046</v>
      </c>
      <c r="G141" s="817" t="s">
        <v>3182</v>
      </c>
      <c r="H141" s="817" t="s">
        <v>3183</v>
      </c>
      <c r="I141" s="831">
        <v>1.9199999570846558</v>
      </c>
      <c r="J141" s="831">
        <v>50</v>
      </c>
      <c r="K141" s="832">
        <v>96</v>
      </c>
    </row>
    <row r="142" spans="1:11" ht="14.45" customHeight="1" x14ac:dyDescent="0.2">
      <c r="A142" s="813" t="s">
        <v>575</v>
      </c>
      <c r="B142" s="814" t="s">
        <v>576</v>
      </c>
      <c r="C142" s="817" t="s">
        <v>585</v>
      </c>
      <c r="D142" s="845" t="s">
        <v>586</v>
      </c>
      <c r="E142" s="817" t="s">
        <v>3045</v>
      </c>
      <c r="F142" s="845" t="s">
        <v>3046</v>
      </c>
      <c r="G142" s="817" t="s">
        <v>3184</v>
      </c>
      <c r="H142" s="817" t="s">
        <v>3185</v>
      </c>
      <c r="I142" s="831">
        <v>3.0749999284744263</v>
      </c>
      <c r="J142" s="831">
        <v>100</v>
      </c>
      <c r="K142" s="832">
        <v>307.5</v>
      </c>
    </row>
    <row r="143" spans="1:11" ht="14.45" customHeight="1" x14ac:dyDescent="0.2">
      <c r="A143" s="813" t="s">
        <v>575</v>
      </c>
      <c r="B143" s="814" t="s">
        <v>576</v>
      </c>
      <c r="C143" s="817" t="s">
        <v>585</v>
      </c>
      <c r="D143" s="845" t="s">
        <v>586</v>
      </c>
      <c r="E143" s="817" t="s">
        <v>3045</v>
      </c>
      <c r="F143" s="845" t="s">
        <v>3046</v>
      </c>
      <c r="G143" s="817" t="s">
        <v>3186</v>
      </c>
      <c r="H143" s="817" t="s">
        <v>3187</v>
      </c>
      <c r="I143" s="831">
        <v>1.9299999475479126</v>
      </c>
      <c r="J143" s="831">
        <v>10</v>
      </c>
      <c r="K143" s="832">
        <v>19.299999237060547</v>
      </c>
    </row>
    <row r="144" spans="1:11" ht="14.45" customHeight="1" x14ac:dyDescent="0.2">
      <c r="A144" s="813" t="s">
        <v>575</v>
      </c>
      <c r="B144" s="814" t="s">
        <v>576</v>
      </c>
      <c r="C144" s="817" t="s">
        <v>585</v>
      </c>
      <c r="D144" s="845" t="s">
        <v>586</v>
      </c>
      <c r="E144" s="817" t="s">
        <v>3045</v>
      </c>
      <c r="F144" s="845" t="s">
        <v>3046</v>
      </c>
      <c r="G144" s="817" t="s">
        <v>3188</v>
      </c>
      <c r="H144" s="817" t="s">
        <v>3189</v>
      </c>
      <c r="I144" s="831">
        <v>1.9233332872390747</v>
      </c>
      <c r="J144" s="831">
        <v>110</v>
      </c>
      <c r="K144" s="832">
        <v>211.70000076293945</v>
      </c>
    </row>
    <row r="145" spans="1:11" ht="14.45" customHeight="1" x14ac:dyDescent="0.2">
      <c r="A145" s="813" t="s">
        <v>575</v>
      </c>
      <c r="B145" s="814" t="s">
        <v>576</v>
      </c>
      <c r="C145" s="817" t="s">
        <v>585</v>
      </c>
      <c r="D145" s="845" t="s">
        <v>586</v>
      </c>
      <c r="E145" s="817" t="s">
        <v>3045</v>
      </c>
      <c r="F145" s="845" t="s">
        <v>3046</v>
      </c>
      <c r="G145" s="817" t="s">
        <v>3190</v>
      </c>
      <c r="H145" s="817" t="s">
        <v>3191</v>
      </c>
      <c r="I145" s="831">
        <v>2.1600000858306885</v>
      </c>
      <c r="J145" s="831">
        <v>250</v>
      </c>
      <c r="K145" s="832">
        <v>540</v>
      </c>
    </row>
    <row r="146" spans="1:11" ht="14.45" customHeight="1" x14ac:dyDescent="0.2">
      <c r="A146" s="813" t="s">
        <v>575</v>
      </c>
      <c r="B146" s="814" t="s">
        <v>576</v>
      </c>
      <c r="C146" s="817" t="s">
        <v>585</v>
      </c>
      <c r="D146" s="845" t="s">
        <v>586</v>
      </c>
      <c r="E146" s="817" t="s">
        <v>3045</v>
      </c>
      <c r="F146" s="845" t="s">
        <v>3046</v>
      </c>
      <c r="G146" s="817" t="s">
        <v>3192</v>
      </c>
      <c r="H146" s="817" t="s">
        <v>3193</v>
      </c>
      <c r="I146" s="831">
        <v>22.06333287556966</v>
      </c>
      <c r="J146" s="831">
        <v>65</v>
      </c>
      <c r="K146" s="832">
        <v>1454.6999816894531</v>
      </c>
    </row>
    <row r="147" spans="1:11" ht="14.45" customHeight="1" x14ac:dyDescent="0.2">
      <c r="A147" s="813" t="s">
        <v>575</v>
      </c>
      <c r="B147" s="814" t="s">
        <v>576</v>
      </c>
      <c r="C147" s="817" t="s">
        <v>585</v>
      </c>
      <c r="D147" s="845" t="s">
        <v>586</v>
      </c>
      <c r="E147" s="817" t="s">
        <v>3045</v>
      </c>
      <c r="F147" s="845" t="s">
        <v>3046</v>
      </c>
      <c r="G147" s="817" t="s">
        <v>3194</v>
      </c>
      <c r="H147" s="817" t="s">
        <v>3195</v>
      </c>
      <c r="I147" s="831">
        <v>2.512499988079071</v>
      </c>
      <c r="J147" s="831">
        <v>250</v>
      </c>
      <c r="K147" s="832">
        <v>628</v>
      </c>
    </row>
    <row r="148" spans="1:11" ht="14.45" customHeight="1" x14ac:dyDescent="0.2">
      <c r="A148" s="813" t="s">
        <v>575</v>
      </c>
      <c r="B148" s="814" t="s">
        <v>576</v>
      </c>
      <c r="C148" s="817" t="s">
        <v>585</v>
      </c>
      <c r="D148" s="845" t="s">
        <v>586</v>
      </c>
      <c r="E148" s="817" t="s">
        <v>3045</v>
      </c>
      <c r="F148" s="845" t="s">
        <v>3046</v>
      </c>
      <c r="G148" s="817" t="s">
        <v>3176</v>
      </c>
      <c r="H148" s="817" t="s">
        <v>3196</v>
      </c>
      <c r="I148" s="831">
        <v>1.9800000190734863</v>
      </c>
      <c r="J148" s="831">
        <v>50</v>
      </c>
      <c r="K148" s="832">
        <v>99</v>
      </c>
    </row>
    <row r="149" spans="1:11" ht="14.45" customHeight="1" x14ac:dyDescent="0.2">
      <c r="A149" s="813" t="s">
        <v>575</v>
      </c>
      <c r="B149" s="814" t="s">
        <v>576</v>
      </c>
      <c r="C149" s="817" t="s">
        <v>585</v>
      </c>
      <c r="D149" s="845" t="s">
        <v>586</v>
      </c>
      <c r="E149" s="817" t="s">
        <v>3045</v>
      </c>
      <c r="F149" s="845" t="s">
        <v>3046</v>
      </c>
      <c r="G149" s="817" t="s">
        <v>3190</v>
      </c>
      <c r="H149" s="817" t="s">
        <v>3197</v>
      </c>
      <c r="I149" s="831">
        <v>2.1800000667572021</v>
      </c>
      <c r="J149" s="831">
        <v>55</v>
      </c>
      <c r="K149" s="832">
        <v>119.66999816894531</v>
      </c>
    </row>
    <row r="150" spans="1:11" ht="14.45" customHeight="1" x14ac:dyDescent="0.2">
      <c r="A150" s="813" t="s">
        <v>575</v>
      </c>
      <c r="B150" s="814" t="s">
        <v>576</v>
      </c>
      <c r="C150" s="817" t="s">
        <v>585</v>
      </c>
      <c r="D150" s="845" t="s">
        <v>586</v>
      </c>
      <c r="E150" s="817" t="s">
        <v>3045</v>
      </c>
      <c r="F150" s="845" t="s">
        <v>3046</v>
      </c>
      <c r="G150" s="817" t="s">
        <v>3198</v>
      </c>
      <c r="H150" s="817" t="s">
        <v>3199</v>
      </c>
      <c r="I150" s="831">
        <v>23.719999313354492</v>
      </c>
      <c r="J150" s="831">
        <v>15</v>
      </c>
      <c r="K150" s="832">
        <v>355.79998779296875</v>
      </c>
    </row>
    <row r="151" spans="1:11" ht="14.45" customHeight="1" x14ac:dyDescent="0.2">
      <c r="A151" s="813" t="s">
        <v>575</v>
      </c>
      <c r="B151" s="814" t="s">
        <v>576</v>
      </c>
      <c r="C151" s="817" t="s">
        <v>585</v>
      </c>
      <c r="D151" s="845" t="s">
        <v>586</v>
      </c>
      <c r="E151" s="817" t="s">
        <v>3045</v>
      </c>
      <c r="F151" s="845" t="s">
        <v>3046</v>
      </c>
      <c r="G151" s="817" t="s">
        <v>3198</v>
      </c>
      <c r="H151" s="817" t="s">
        <v>3200</v>
      </c>
      <c r="I151" s="831">
        <v>23.469999313354492</v>
      </c>
      <c r="J151" s="831">
        <v>20</v>
      </c>
      <c r="K151" s="832">
        <v>469.39999389648438</v>
      </c>
    </row>
    <row r="152" spans="1:11" ht="14.45" customHeight="1" x14ac:dyDescent="0.2">
      <c r="A152" s="813" t="s">
        <v>575</v>
      </c>
      <c r="B152" s="814" t="s">
        <v>576</v>
      </c>
      <c r="C152" s="817" t="s">
        <v>585</v>
      </c>
      <c r="D152" s="845" t="s">
        <v>586</v>
      </c>
      <c r="E152" s="817" t="s">
        <v>3045</v>
      </c>
      <c r="F152" s="845" t="s">
        <v>3046</v>
      </c>
      <c r="G152" s="817" t="s">
        <v>3201</v>
      </c>
      <c r="H152" s="817" t="s">
        <v>3202</v>
      </c>
      <c r="I152" s="831">
        <v>3.1450001001358032</v>
      </c>
      <c r="J152" s="831">
        <v>20</v>
      </c>
      <c r="K152" s="832">
        <v>62.899999618530273</v>
      </c>
    </row>
    <row r="153" spans="1:11" ht="14.45" customHeight="1" x14ac:dyDescent="0.2">
      <c r="A153" s="813" t="s">
        <v>575</v>
      </c>
      <c r="B153" s="814" t="s">
        <v>576</v>
      </c>
      <c r="C153" s="817" t="s">
        <v>585</v>
      </c>
      <c r="D153" s="845" t="s">
        <v>586</v>
      </c>
      <c r="E153" s="817" t="s">
        <v>3203</v>
      </c>
      <c r="F153" s="845" t="s">
        <v>3204</v>
      </c>
      <c r="G153" s="817" t="s">
        <v>3205</v>
      </c>
      <c r="H153" s="817" t="s">
        <v>3206</v>
      </c>
      <c r="I153" s="831">
        <v>10.16181807084517</v>
      </c>
      <c r="J153" s="831">
        <v>850</v>
      </c>
      <c r="K153" s="832">
        <v>8638.4999694824219</v>
      </c>
    </row>
    <row r="154" spans="1:11" ht="14.45" customHeight="1" x14ac:dyDescent="0.2">
      <c r="A154" s="813" t="s">
        <v>575</v>
      </c>
      <c r="B154" s="814" t="s">
        <v>576</v>
      </c>
      <c r="C154" s="817" t="s">
        <v>585</v>
      </c>
      <c r="D154" s="845" t="s">
        <v>586</v>
      </c>
      <c r="E154" s="817" t="s">
        <v>3203</v>
      </c>
      <c r="F154" s="845" t="s">
        <v>3204</v>
      </c>
      <c r="G154" s="817" t="s">
        <v>3207</v>
      </c>
      <c r="H154" s="817" t="s">
        <v>3208</v>
      </c>
      <c r="I154" s="831">
        <v>7.75</v>
      </c>
      <c r="J154" s="831">
        <v>25</v>
      </c>
      <c r="K154" s="832">
        <v>193.75</v>
      </c>
    </row>
    <row r="155" spans="1:11" ht="14.45" customHeight="1" x14ac:dyDescent="0.2">
      <c r="A155" s="813" t="s">
        <v>575</v>
      </c>
      <c r="B155" s="814" t="s">
        <v>576</v>
      </c>
      <c r="C155" s="817" t="s">
        <v>585</v>
      </c>
      <c r="D155" s="845" t="s">
        <v>586</v>
      </c>
      <c r="E155" s="817" t="s">
        <v>3209</v>
      </c>
      <c r="F155" s="845" t="s">
        <v>3210</v>
      </c>
      <c r="G155" s="817" t="s">
        <v>3211</v>
      </c>
      <c r="H155" s="817" t="s">
        <v>3212</v>
      </c>
      <c r="I155" s="831">
        <v>1.6000000238418579</v>
      </c>
      <c r="J155" s="831">
        <v>1500</v>
      </c>
      <c r="K155" s="832">
        <v>2400</v>
      </c>
    </row>
    <row r="156" spans="1:11" ht="14.45" customHeight="1" x14ac:dyDescent="0.2">
      <c r="A156" s="813" t="s">
        <v>575</v>
      </c>
      <c r="B156" s="814" t="s">
        <v>576</v>
      </c>
      <c r="C156" s="817" t="s">
        <v>585</v>
      </c>
      <c r="D156" s="845" t="s">
        <v>586</v>
      </c>
      <c r="E156" s="817" t="s">
        <v>3209</v>
      </c>
      <c r="F156" s="845" t="s">
        <v>3210</v>
      </c>
      <c r="G156" s="817" t="s">
        <v>3213</v>
      </c>
      <c r="H156" s="817" t="s">
        <v>3214</v>
      </c>
      <c r="I156" s="831">
        <v>1.2999999523162842</v>
      </c>
      <c r="J156" s="831">
        <v>200</v>
      </c>
      <c r="K156" s="832">
        <v>260</v>
      </c>
    </row>
    <row r="157" spans="1:11" ht="14.45" customHeight="1" x14ac:dyDescent="0.2">
      <c r="A157" s="813" t="s">
        <v>575</v>
      </c>
      <c r="B157" s="814" t="s">
        <v>576</v>
      </c>
      <c r="C157" s="817" t="s">
        <v>585</v>
      </c>
      <c r="D157" s="845" t="s">
        <v>586</v>
      </c>
      <c r="E157" s="817" t="s">
        <v>3209</v>
      </c>
      <c r="F157" s="845" t="s">
        <v>3210</v>
      </c>
      <c r="G157" s="817" t="s">
        <v>3215</v>
      </c>
      <c r="H157" s="817" t="s">
        <v>3216</v>
      </c>
      <c r="I157" s="831">
        <v>0.47999998927116394</v>
      </c>
      <c r="J157" s="831">
        <v>300</v>
      </c>
      <c r="K157" s="832">
        <v>144</v>
      </c>
    </row>
    <row r="158" spans="1:11" ht="14.45" customHeight="1" x14ac:dyDescent="0.2">
      <c r="A158" s="813" t="s">
        <v>575</v>
      </c>
      <c r="B158" s="814" t="s">
        <v>576</v>
      </c>
      <c r="C158" s="817" t="s">
        <v>585</v>
      </c>
      <c r="D158" s="845" t="s">
        <v>586</v>
      </c>
      <c r="E158" s="817" t="s">
        <v>3209</v>
      </c>
      <c r="F158" s="845" t="s">
        <v>3210</v>
      </c>
      <c r="G158" s="817" t="s">
        <v>3217</v>
      </c>
      <c r="H158" s="817" t="s">
        <v>3218</v>
      </c>
      <c r="I158" s="831">
        <v>0.30000001192092896</v>
      </c>
      <c r="J158" s="831">
        <v>100</v>
      </c>
      <c r="K158" s="832">
        <v>30</v>
      </c>
    </row>
    <row r="159" spans="1:11" ht="14.45" customHeight="1" x14ac:dyDescent="0.2">
      <c r="A159" s="813" t="s">
        <v>575</v>
      </c>
      <c r="B159" s="814" t="s">
        <v>576</v>
      </c>
      <c r="C159" s="817" t="s">
        <v>585</v>
      </c>
      <c r="D159" s="845" t="s">
        <v>586</v>
      </c>
      <c r="E159" s="817" t="s">
        <v>3209</v>
      </c>
      <c r="F159" s="845" t="s">
        <v>3210</v>
      </c>
      <c r="G159" s="817" t="s">
        <v>3219</v>
      </c>
      <c r="H159" s="817" t="s">
        <v>3220</v>
      </c>
      <c r="I159" s="831">
        <v>0.36000001430511475</v>
      </c>
      <c r="J159" s="831">
        <v>100</v>
      </c>
      <c r="K159" s="832">
        <v>36</v>
      </c>
    </row>
    <row r="160" spans="1:11" ht="14.45" customHeight="1" x14ac:dyDescent="0.2">
      <c r="A160" s="813" t="s">
        <v>575</v>
      </c>
      <c r="B160" s="814" t="s">
        <v>576</v>
      </c>
      <c r="C160" s="817" t="s">
        <v>585</v>
      </c>
      <c r="D160" s="845" t="s">
        <v>586</v>
      </c>
      <c r="E160" s="817" t="s">
        <v>3209</v>
      </c>
      <c r="F160" s="845" t="s">
        <v>3210</v>
      </c>
      <c r="G160" s="817" t="s">
        <v>3221</v>
      </c>
      <c r="H160" s="817" t="s">
        <v>3222</v>
      </c>
      <c r="I160" s="831">
        <v>0.68000000715255737</v>
      </c>
      <c r="J160" s="831">
        <v>200</v>
      </c>
      <c r="K160" s="832">
        <v>136</v>
      </c>
    </row>
    <row r="161" spans="1:11" ht="14.45" customHeight="1" x14ac:dyDescent="0.2">
      <c r="A161" s="813" t="s">
        <v>575</v>
      </c>
      <c r="B161" s="814" t="s">
        <v>576</v>
      </c>
      <c r="C161" s="817" t="s">
        <v>585</v>
      </c>
      <c r="D161" s="845" t="s">
        <v>586</v>
      </c>
      <c r="E161" s="817" t="s">
        <v>3209</v>
      </c>
      <c r="F161" s="845" t="s">
        <v>3210</v>
      </c>
      <c r="G161" s="817" t="s">
        <v>3223</v>
      </c>
      <c r="H161" s="817" t="s">
        <v>3224</v>
      </c>
      <c r="I161" s="831">
        <v>0.54500001668930054</v>
      </c>
      <c r="J161" s="831">
        <v>1300</v>
      </c>
      <c r="K161" s="832">
        <v>709</v>
      </c>
    </row>
    <row r="162" spans="1:11" ht="14.45" customHeight="1" x14ac:dyDescent="0.2">
      <c r="A162" s="813" t="s">
        <v>575</v>
      </c>
      <c r="B162" s="814" t="s">
        <v>576</v>
      </c>
      <c r="C162" s="817" t="s">
        <v>585</v>
      </c>
      <c r="D162" s="845" t="s">
        <v>586</v>
      </c>
      <c r="E162" s="817" t="s">
        <v>3209</v>
      </c>
      <c r="F162" s="845" t="s">
        <v>3210</v>
      </c>
      <c r="G162" s="817" t="s">
        <v>3225</v>
      </c>
      <c r="H162" s="817" t="s">
        <v>3226</v>
      </c>
      <c r="I162" s="831">
        <v>1.7999999523162842</v>
      </c>
      <c r="J162" s="831">
        <v>200</v>
      </c>
      <c r="K162" s="832">
        <v>360</v>
      </c>
    </row>
    <row r="163" spans="1:11" ht="14.45" customHeight="1" x14ac:dyDescent="0.2">
      <c r="A163" s="813" t="s">
        <v>575</v>
      </c>
      <c r="B163" s="814" t="s">
        <v>576</v>
      </c>
      <c r="C163" s="817" t="s">
        <v>585</v>
      </c>
      <c r="D163" s="845" t="s">
        <v>586</v>
      </c>
      <c r="E163" s="817" t="s">
        <v>3209</v>
      </c>
      <c r="F163" s="845" t="s">
        <v>3210</v>
      </c>
      <c r="G163" s="817" t="s">
        <v>3227</v>
      </c>
      <c r="H163" s="817" t="s">
        <v>3228</v>
      </c>
      <c r="I163" s="831">
        <v>1.809999942779541</v>
      </c>
      <c r="J163" s="831">
        <v>100</v>
      </c>
      <c r="K163" s="832">
        <v>181</v>
      </c>
    </row>
    <row r="164" spans="1:11" ht="14.45" customHeight="1" x14ac:dyDescent="0.2">
      <c r="A164" s="813" t="s">
        <v>575</v>
      </c>
      <c r="B164" s="814" t="s">
        <v>576</v>
      </c>
      <c r="C164" s="817" t="s">
        <v>585</v>
      </c>
      <c r="D164" s="845" t="s">
        <v>586</v>
      </c>
      <c r="E164" s="817" t="s">
        <v>3229</v>
      </c>
      <c r="F164" s="845" t="s">
        <v>3230</v>
      </c>
      <c r="G164" s="817" t="s">
        <v>3231</v>
      </c>
      <c r="H164" s="817" t="s">
        <v>3232</v>
      </c>
      <c r="I164" s="831">
        <v>15.729999542236328</v>
      </c>
      <c r="J164" s="831">
        <v>50</v>
      </c>
      <c r="K164" s="832">
        <v>786.5</v>
      </c>
    </row>
    <row r="165" spans="1:11" ht="14.45" customHeight="1" x14ac:dyDescent="0.2">
      <c r="A165" s="813" t="s">
        <v>575</v>
      </c>
      <c r="B165" s="814" t="s">
        <v>576</v>
      </c>
      <c r="C165" s="817" t="s">
        <v>585</v>
      </c>
      <c r="D165" s="845" t="s">
        <v>586</v>
      </c>
      <c r="E165" s="817" t="s">
        <v>3229</v>
      </c>
      <c r="F165" s="845" t="s">
        <v>3230</v>
      </c>
      <c r="G165" s="817" t="s">
        <v>3233</v>
      </c>
      <c r="H165" s="817" t="s">
        <v>3234</v>
      </c>
      <c r="I165" s="831">
        <v>15.729999542236328</v>
      </c>
      <c r="J165" s="831">
        <v>50</v>
      </c>
      <c r="K165" s="832">
        <v>786.5</v>
      </c>
    </row>
    <row r="166" spans="1:11" ht="14.45" customHeight="1" x14ac:dyDescent="0.2">
      <c r="A166" s="813" t="s">
        <v>575</v>
      </c>
      <c r="B166" s="814" t="s">
        <v>576</v>
      </c>
      <c r="C166" s="817" t="s">
        <v>585</v>
      </c>
      <c r="D166" s="845" t="s">
        <v>586</v>
      </c>
      <c r="E166" s="817" t="s">
        <v>3229</v>
      </c>
      <c r="F166" s="845" t="s">
        <v>3230</v>
      </c>
      <c r="G166" s="817" t="s">
        <v>3235</v>
      </c>
      <c r="H166" s="817" t="s">
        <v>3236</v>
      </c>
      <c r="I166" s="831">
        <v>15.729999542236328</v>
      </c>
      <c r="J166" s="831">
        <v>50</v>
      </c>
      <c r="K166" s="832">
        <v>786.5</v>
      </c>
    </row>
    <row r="167" spans="1:11" ht="14.45" customHeight="1" x14ac:dyDescent="0.2">
      <c r="A167" s="813" t="s">
        <v>575</v>
      </c>
      <c r="B167" s="814" t="s">
        <v>576</v>
      </c>
      <c r="C167" s="817" t="s">
        <v>585</v>
      </c>
      <c r="D167" s="845" t="s">
        <v>586</v>
      </c>
      <c r="E167" s="817" t="s">
        <v>3229</v>
      </c>
      <c r="F167" s="845" t="s">
        <v>3230</v>
      </c>
      <c r="G167" s="817" t="s">
        <v>3237</v>
      </c>
      <c r="H167" s="817" t="s">
        <v>3238</v>
      </c>
      <c r="I167" s="831">
        <v>0.69999999801317847</v>
      </c>
      <c r="J167" s="831">
        <v>5600</v>
      </c>
      <c r="K167" s="832">
        <v>3994</v>
      </c>
    </row>
    <row r="168" spans="1:11" ht="14.45" customHeight="1" x14ac:dyDescent="0.2">
      <c r="A168" s="813" t="s">
        <v>575</v>
      </c>
      <c r="B168" s="814" t="s">
        <v>576</v>
      </c>
      <c r="C168" s="817" t="s">
        <v>585</v>
      </c>
      <c r="D168" s="845" t="s">
        <v>586</v>
      </c>
      <c r="E168" s="817" t="s">
        <v>3229</v>
      </c>
      <c r="F168" s="845" t="s">
        <v>3230</v>
      </c>
      <c r="G168" s="817" t="s">
        <v>3239</v>
      </c>
      <c r="H168" s="817" t="s">
        <v>3240</v>
      </c>
      <c r="I168" s="831">
        <v>0.73142857210976742</v>
      </c>
      <c r="J168" s="831">
        <v>14800</v>
      </c>
      <c r="K168" s="832">
        <v>11070</v>
      </c>
    </row>
    <row r="169" spans="1:11" ht="14.45" customHeight="1" x14ac:dyDescent="0.2">
      <c r="A169" s="813" t="s">
        <v>575</v>
      </c>
      <c r="B169" s="814" t="s">
        <v>576</v>
      </c>
      <c r="C169" s="817" t="s">
        <v>585</v>
      </c>
      <c r="D169" s="845" t="s">
        <v>586</v>
      </c>
      <c r="E169" s="817" t="s">
        <v>3229</v>
      </c>
      <c r="F169" s="845" t="s">
        <v>3230</v>
      </c>
      <c r="G169" s="817" t="s">
        <v>3241</v>
      </c>
      <c r="H169" s="817" t="s">
        <v>3242</v>
      </c>
      <c r="I169" s="831">
        <v>0.68799999952316282</v>
      </c>
      <c r="J169" s="831">
        <v>5000</v>
      </c>
      <c r="K169" s="832">
        <v>3660</v>
      </c>
    </row>
    <row r="170" spans="1:11" ht="14.45" customHeight="1" x14ac:dyDescent="0.2">
      <c r="A170" s="813" t="s">
        <v>575</v>
      </c>
      <c r="B170" s="814" t="s">
        <v>576</v>
      </c>
      <c r="C170" s="817" t="s">
        <v>585</v>
      </c>
      <c r="D170" s="845" t="s">
        <v>586</v>
      </c>
      <c r="E170" s="817" t="s">
        <v>3229</v>
      </c>
      <c r="F170" s="845" t="s">
        <v>3230</v>
      </c>
      <c r="G170" s="817" t="s">
        <v>3243</v>
      </c>
      <c r="H170" s="817" t="s">
        <v>3244</v>
      </c>
      <c r="I170" s="831">
        <v>0.625</v>
      </c>
      <c r="J170" s="831">
        <v>680</v>
      </c>
      <c r="K170" s="832">
        <v>425</v>
      </c>
    </row>
    <row r="171" spans="1:11" ht="14.45" customHeight="1" x14ac:dyDescent="0.2">
      <c r="A171" s="813" t="s">
        <v>575</v>
      </c>
      <c r="B171" s="814" t="s">
        <v>576</v>
      </c>
      <c r="C171" s="817" t="s">
        <v>585</v>
      </c>
      <c r="D171" s="845" t="s">
        <v>586</v>
      </c>
      <c r="E171" s="817" t="s">
        <v>3229</v>
      </c>
      <c r="F171" s="845" t="s">
        <v>3230</v>
      </c>
      <c r="G171" s="817" t="s">
        <v>3245</v>
      </c>
      <c r="H171" s="817" t="s">
        <v>3246</v>
      </c>
      <c r="I171" s="831">
        <v>3.869999885559082</v>
      </c>
      <c r="J171" s="831">
        <v>1400</v>
      </c>
      <c r="K171" s="832">
        <v>5418</v>
      </c>
    </row>
    <row r="172" spans="1:11" ht="14.45" customHeight="1" x14ac:dyDescent="0.2">
      <c r="A172" s="813" t="s">
        <v>575</v>
      </c>
      <c r="B172" s="814" t="s">
        <v>576</v>
      </c>
      <c r="C172" s="817" t="s">
        <v>585</v>
      </c>
      <c r="D172" s="845" t="s">
        <v>586</v>
      </c>
      <c r="E172" s="817" t="s">
        <v>3229</v>
      </c>
      <c r="F172" s="845" t="s">
        <v>3230</v>
      </c>
      <c r="G172" s="817" t="s">
        <v>3237</v>
      </c>
      <c r="H172" s="817" t="s">
        <v>3247</v>
      </c>
      <c r="I172" s="831">
        <v>1.1225000023841858</v>
      </c>
      <c r="J172" s="831">
        <v>3400</v>
      </c>
      <c r="K172" s="832">
        <v>3636</v>
      </c>
    </row>
    <row r="173" spans="1:11" ht="14.45" customHeight="1" x14ac:dyDescent="0.2">
      <c r="A173" s="813" t="s">
        <v>575</v>
      </c>
      <c r="B173" s="814" t="s">
        <v>576</v>
      </c>
      <c r="C173" s="817" t="s">
        <v>585</v>
      </c>
      <c r="D173" s="845" t="s">
        <v>586</v>
      </c>
      <c r="E173" s="817" t="s">
        <v>3229</v>
      </c>
      <c r="F173" s="845" t="s">
        <v>3230</v>
      </c>
      <c r="G173" s="817" t="s">
        <v>3239</v>
      </c>
      <c r="H173" s="817" t="s">
        <v>3248</v>
      </c>
      <c r="I173" s="831">
        <v>1.1850000023841858</v>
      </c>
      <c r="J173" s="831">
        <v>6800</v>
      </c>
      <c r="K173" s="832">
        <v>8188</v>
      </c>
    </row>
    <row r="174" spans="1:11" ht="14.45" customHeight="1" x14ac:dyDescent="0.2">
      <c r="A174" s="813" t="s">
        <v>575</v>
      </c>
      <c r="B174" s="814" t="s">
        <v>576</v>
      </c>
      <c r="C174" s="817" t="s">
        <v>585</v>
      </c>
      <c r="D174" s="845" t="s">
        <v>586</v>
      </c>
      <c r="E174" s="817" t="s">
        <v>3229</v>
      </c>
      <c r="F174" s="845" t="s">
        <v>3230</v>
      </c>
      <c r="G174" s="817" t="s">
        <v>3241</v>
      </c>
      <c r="H174" s="817" t="s">
        <v>3249</v>
      </c>
      <c r="I174" s="831">
        <v>1.1025000214576721</v>
      </c>
      <c r="J174" s="831">
        <v>5000</v>
      </c>
      <c r="K174" s="832">
        <v>5836</v>
      </c>
    </row>
    <row r="175" spans="1:11" ht="14.45" customHeight="1" x14ac:dyDescent="0.2">
      <c r="A175" s="813" t="s">
        <v>575</v>
      </c>
      <c r="B175" s="814" t="s">
        <v>576</v>
      </c>
      <c r="C175" s="817" t="s">
        <v>585</v>
      </c>
      <c r="D175" s="845" t="s">
        <v>586</v>
      </c>
      <c r="E175" s="817" t="s">
        <v>3229</v>
      </c>
      <c r="F175" s="845" t="s">
        <v>3230</v>
      </c>
      <c r="G175" s="817" t="s">
        <v>3250</v>
      </c>
      <c r="H175" s="817" t="s">
        <v>3251</v>
      </c>
      <c r="I175" s="831">
        <v>3.619999885559082</v>
      </c>
      <c r="J175" s="831">
        <v>1800</v>
      </c>
      <c r="K175" s="832">
        <v>6516</v>
      </c>
    </row>
    <row r="176" spans="1:11" ht="14.45" customHeight="1" x14ac:dyDescent="0.2">
      <c r="A176" s="813" t="s">
        <v>575</v>
      </c>
      <c r="B176" s="814" t="s">
        <v>576</v>
      </c>
      <c r="C176" s="817" t="s">
        <v>585</v>
      </c>
      <c r="D176" s="845" t="s">
        <v>586</v>
      </c>
      <c r="E176" s="817" t="s">
        <v>3229</v>
      </c>
      <c r="F176" s="845" t="s">
        <v>3230</v>
      </c>
      <c r="G176" s="817" t="s">
        <v>3252</v>
      </c>
      <c r="H176" s="817" t="s">
        <v>3253</v>
      </c>
      <c r="I176" s="831">
        <v>3.630000114440918</v>
      </c>
      <c r="J176" s="831">
        <v>600</v>
      </c>
      <c r="K176" s="832">
        <v>2178</v>
      </c>
    </row>
    <row r="177" spans="1:11" ht="14.45" customHeight="1" x14ac:dyDescent="0.2">
      <c r="A177" s="813" t="s">
        <v>575</v>
      </c>
      <c r="B177" s="814" t="s">
        <v>576</v>
      </c>
      <c r="C177" s="817" t="s">
        <v>590</v>
      </c>
      <c r="D177" s="845" t="s">
        <v>591</v>
      </c>
      <c r="E177" s="817" t="s">
        <v>2918</v>
      </c>
      <c r="F177" s="845" t="s">
        <v>2919</v>
      </c>
      <c r="G177" s="817" t="s">
        <v>2926</v>
      </c>
      <c r="H177" s="817" t="s">
        <v>2927</v>
      </c>
      <c r="I177" s="831">
        <v>0.95999997854232788</v>
      </c>
      <c r="J177" s="831">
        <v>200</v>
      </c>
      <c r="K177" s="832">
        <v>192</v>
      </c>
    </row>
    <row r="178" spans="1:11" ht="14.45" customHeight="1" x14ac:dyDescent="0.2">
      <c r="A178" s="813" t="s">
        <v>575</v>
      </c>
      <c r="B178" s="814" t="s">
        <v>576</v>
      </c>
      <c r="C178" s="817" t="s">
        <v>590</v>
      </c>
      <c r="D178" s="845" t="s">
        <v>591</v>
      </c>
      <c r="E178" s="817" t="s">
        <v>2918</v>
      </c>
      <c r="F178" s="845" t="s">
        <v>2919</v>
      </c>
      <c r="G178" s="817" t="s">
        <v>2928</v>
      </c>
      <c r="H178" s="817" t="s">
        <v>2929</v>
      </c>
      <c r="I178" s="831">
        <v>0.63999998569488525</v>
      </c>
      <c r="J178" s="831">
        <v>200</v>
      </c>
      <c r="K178" s="832">
        <v>128</v>
      </c>
    </row>
    <row r="179" spans="1:11" ht="14.45" customHeight="1" x14ac:dyDescent="0.2">
      <c r="A179" s="813" t="s">
        <v>575</v>
      </c>
      <c r="B179" s="814" t="s">
        <v>576</v>
      </c>
      <c r="C179" s="817" t="s">
        <v>590</v>
      </c>
      <c r="D179" s="845" t="s">
        <v>591</v>
      </c>
      <c r="E179" s="817" t="s">
        <v>2918</v>
      </c>
      <c r="F179" s="845" t="s">
        <v>2919</v>
      </c>
      <c r="G179" s="817" t="s">
        <v>2930</v>
      </c>
      <c r="H179" s="817" t="s">
        <v>2931</v>
      </c>
      <c r="I179" s="831">
        <v>1.4800000190734863</v>
      </c>
      <c r="J179" s="831">
        <v>500</v>
      </c>
      <c r="K179" s="832">
        <v>740</v>
      </c>
    </row>
    <row r="180" spans="1:11" ht="14.45" customHeight="1" x14ac:dyDescent="0.2">
      <c r="A180" s="813" t="s">
        <v>575</v>
      </c>
      <c r="B180" s="814" t="s">
        <v>576</v>
      </c>
      <c r="C180" s="817" t="s">
        <v>590</v>
      </c>
      <c r="D180" s="845" t="s">
        <v>591</v>
      </c>
      <c r="E180" s="817" t="s">
        <v>2918</v>
      </c>
      <c r="F180" s="845" t="s">
        <v>2919</v>
      </c>
      <c r="G180" s="817" t="s">
        <v>3254</v>
      </c>
      <c r="H180" s="817" t="s">
        <v>3255</v>
      </c>
      <c r="I180" s="831">
        <v>790.875</v>
      </c>
      <c r="J180" s="831">
        <v>3</v>
      </c>
      <c r="K180" s="832">
        <v>2372.6300048828125</v>
      </c>
    </row>
    <row r="181" spans="1:11" ht="14.45" customHeight="1" x14ac:dyDescent="0.2">
      <c r="A181" s="813" t="s">
        <v>575</v>
      </c>
      <c r="B181" s="814" t="s">
        <v>576</v>
      </c>
      <c r="C181" s="817" t="s">
        <v>590</v>
      </c>
      <c r="D181" s="845" t="s">
        <v>591</v>
      </c>
      <c r="E181" s="817" t="s">
        <v>2918</v>
      </c>
      <c r="F181" s="845" t="s">
        <v>2919</v>
      </c>
      <c r="G181" s="817" t="s">
        <v>2940</v>
      </c>
      <c r="H181" s="817" t="s">
        <v>2941</v>
      </c>
      <c r="I181" s="831">
        <v>355.35000610351563</v>
      </c>
      <c r="J181" s="831">
        <v>5</v>
      </c>
      <c r="K181" s="832">
        <v>1776.7500305175781</v>
      </c>
    </row>
    <row r="182" spans="1:11" ht="14.45" customHeight="1" x14ac:dyDescent="0.2">
      <c r="A182" s="813" t="s">
        <v>575</v>
      </c>
      <c r="B182" s="814" t="s">
        <v>576</v>
      </c>
      <c r="C182" s="817" t="s">
        <v>590</v>
      </c>
      <c r="D182" s="845" t="s">
        <v>591</v>
      </c>
      <c r="E182" s="817" t="s">
        <v>2918</v>
      </c>
      <c r="F182" s="845" t="s">
        <v>2919</v>
      </c>
      <c r="G182" s="817" t="s">
        <v>3256</v>
      </c>
      <c r="H182" s="817" t="s">
        <v>3257</v>
      </c>
      <c r="I182" s="831">
        <v>22.149999618530273</v>
      </c>
      <c r="J182" s="831">
        <v>20</v>
      </c>
      <c r="K182" s="832">
        <v>443</v>
      </c>
    </row>
    <row r="183" spans="1:11" ht="14.45" customHeight="1" x14ac:dyDescent="0.2">
      <c r="A183" s="813" t="s">
        <v>575</v>
      </c>
      <c r="B183" s="814" t="s">
        <v>576</v>
      </c>
      <c r="C183" s="817" t="s">
        <v>590</v>
      </c>
      <c r="D183" s="845" t="s">
        <v>591</v>
      </c>
      <c r="E183" s="817" t="s">
        <v>2918</v>
      </c>
      <c r="F183" s="845" t="s">
        <v>2919</v>
      </c>
      <c r="G183" s="817" t="s">
        <v>2946</v>
      </c>
      <c r="H183" s="817" t="s">
        <v>2947</v>
      </c>
      <c r="I183" s="831">
        <v>30.175000190734863</v>
      </c>
      <c r="J183" s="831">
        <v>50</v>
      </c>
      <c r="K183" s="832">
        <v>1508.75</v>
      </c>
    </row>
    <row r="184" spans="1:11" ht="14.45" customHeight="1" x14ac:dyDescent="0.2">
      <c r="A184" s="813" t="s">
        <v>575</v>
      </c>
      <c r="B184" s="814" t="s">
        <v>576</v>
      </c>
      <c r="C184" s="817" t="s">
        <v>590</v>
      </c>
      <c r="D184" s="845" t="s">
        <v>591</v>
      </c>
      <c r="E184" s="817" t="s">
        <v>2918</v>
      </c>
      <c r="F184" s="845" t="s">
        <v>2919</v>
      </c>
      <c r="G184" s="817" t="s">
        <v>3258</v>
      </c>
      <c r="H184" s="817" t="s">
        <v>3259</v>
      </c>
      <c r="I184" s="831">
        <v>2.880000114440918</v>
      </c>
      <c r="J184" s="831">
        <v>50</v>
      </c>
      <c r="K184" s="832">
        <v>144</v>
      </c>
    </row>
    <row r="185" spans="1:11" ht="14.45" customHeight="1" x14ac:dyDescent="0.2">
      <c r="A185" s="813" t="s">
        <v>575</v>
      </c>
      <c r="B185" s="814" t="s">
        <v>576</v>
      </c>
      <c r="C185" s="817" t="s">
        <v>590</v>
      </c>
      <c r="D185" s="845" t="s">
        <v>591</v>
      </c>
      <c r="E185" s="817" t="s">
        <v>2918</v>
      </c>
      <c r="F185" s="845" t="s">
        <v>2919</v>
      </c>
      <c r="G185" s="817" t="s">
        <v>2950</v>
      </c>
      <c r="H185" s="817" t="s">
        <v>2951</v>
      </c>
      <c r="I185" s="831">
        <v>5.2800002098083496</v>
      </c>
      <c r="J185" s="831">
        <v>50</v>
      </c>
      <c r="K185" s="832">
        <v>264</v>
      </c>
    </row>
    <row r="186" spans="1:11" ht="14.45" customHeight="1" x14ac:dyDescent="0.2">
      <c r="A186" s="813" t="s">
        <v>575</v>
      </c>
      <c r="B186" s="814" t="s">
        <v>576</v>
      </c>
      <c r="C186" s="817" t="s">
        <v>590</v>
      </c>
      <c r="D186" s="845" t="s">
        <v>591</v>
      </c>
      <c r="E186" s="817" t="s">
        <v>2918</v>
      </c>
      <c r="F186" s="845" t="s">
        <v>2919</v>
      </c>
      <c r="G186" s="817" t="s">
        <v>2954</v>
      </c>
      <c r="H186" s="817" t="s">
        <v>2955</v>
      </c>
      <c r="I186" s="831">
        <v>214.58000183105469</v>
      </c>
      <c r="J186" s="831">
        <v>5</v>
      </c>
      <c r="K186" s="832">
        <v>1072.9000091552734</v>
      </c>
    </row>
    <row r="187" spans="1:11" ht="14.45" customHeight="1" x14ac:dyDescent="0.2">
      <c r="A187" s="813" t="s">
        <v>575</v>
      </c>
      <c r="B187" s="814" t="s">
        <v>576</v>
      </c>
      <c r="C187" s="817" t="s">
        <v>590</v>
      </c>
      <c r="D187" s="845" t="s">
        <v>591</v>
      </c>
      <c r="E187" s="817" t="s">
        <v>2918</v>
      </c>
      <c r="F187" s="845" t="s">
        <v>2919</v>
      </c>
      <c r="G187" s="817" t="s">
        <v>2960</v>
      </c>
      <c r="H187" s="817" t="s">
        <v>2961</v>
      </c>
      <c r="I187" s="831">
        <v>309.35000610351563</v>
      </c>
      <c r="J187" s="831">
        <v>2</v>
      </c>
      <c r="K187" s="832">
        <v>618.70001220703125</v>
      </c>
    </row>
    <row r="188" spans="1:11" ht="14.45" customHeight="1" x14ac:dyDescent="0.2">
      <c r="A188" s="813" t="s">
        <v>575</v>
      </c>
      <c r="B188" s="814" t="s">
        <v>576</v>
      </c>
      <c r="C188" s="817" t="s">
        <v>590</v>
      </c>
      <c r="D188" s="845" t="s">
        <v>591</v>
      </c>
      <c r="E188" s="817" t="s">
        <v>2918</v>
      </c>
      <c r="F188" s="845" t="s">
        <v>2919</v>
      </c>
      <c r="G188" s="817" t="s">
        <v>3260</v>
      </c>
      <c r="H188" s="817" t="s">
        <v>3261</v>
      </c>
      <c r="I188" s="831">
        <v>895.17999267578125</v>
      </c>
      <c r="J188" s="831">
        <v>1</v>
      </c>
      <c r="K188" s="832">
        <v>895.17999267578125</v>
      </c>
    </row>
    <row r="189" spans="1:11" ht="14.45" customHeight="1" x14ac:dyDescent="0.2">
      <c r="A189" s="813" t="s">
        <v>575</v>
      </c>
      <c r="B189" s="814" t="s">
        <v>576</v>
      </c>
      <c r="C189" s="817" t="s">
        <v>590</v>
      </c>
      <c r="D189" s="845" t="s">
        <v>591</v>
      </c>
      <c r="E189" s="817" t="s">
        <v>2918</v>
      </c>
      <c r="F189" s="845" t="s">
        <v>2919</v>
      </c>
      <c r="G189" s="817" t="s">
        <v>2970</v>
      </c>
      <c r="H189" s="817" t="s">
        <v>2972</v>
      </c>
      <c r="I189" s="831">
        <v>82.080001831054688</v>
      </c>
      <c r="J189" s="831">
        <v>10</v>
      </c>
      <c r="K189" s="832">
        <v>820.79998779296875</v>
      </c>
    </row>
    <row r="190" spans="1:11" ht="14.45" customHeight="1" x14ac:dyDescent="0.2">
      <c r="A190" s="813" t="s">
        <v>575</v>
      </c>
      <c r="B190" s="814" t="s">
        <v>576</v>
      </c>
      <c r="C190" s="817" t="s">
        <v>590</v>
      </c>
      <c r="D190" s="845" t="s">
        <v>591</v>
      </c>
      <c r="E190" s="817" t="s">
        <v>2918</v>
      </c>
      <c r="F190" s="845" t="s">
        <v>2919</v>
      </c>
      <c r="G190" s="817" t="s">
        <v>3262</v>
      </c>
      <c r="H190" s="817" t="s">
        <v>3263</v>
      </c>
      <c r="I190" s="831">
        <v>14.119999885559082</v>
      </c>
      <c r="J190" s="831">
        <v>50</v>
      </c>
      <c r="K190" s="832">
        <v>706</v>
      </c>
    </row>
    <row r="191" spans="1:11" ht="14.45" customHeight="1" x14ac:dyDescent="0.2">
      <c r="A191" s="813" t="s">
        <v>575</v>
      </c>
      <c r="B191" s="814" t="s">
        <v>576</v>
      </c>
      <c r="C191" s="817" t="s">
        <v>590</v>
      </c>
      <c r="D191" s="845" t="s">
        <v>591</v>
      </c>
      <c r="E191" s="817" t="s">
        <v>2918</v>
      </c>
      <c r="F191" s="845" t="s">
        <v>2919</v>
      </c>
      <c r="G191" s="817" t="s">
        <v>2977</v>
      </c>
      <c r="H191" s="817" t="s">
        <v>2978</v>
      </c>
      <c r="I191" s="831">
        <v>10.880000114440918</v>
      </c>
      <c r="J191" s="831">
        <v>15</v>
      </c>
      <c r="K191" s="832">
        <v>163.19999694824219</v>
      </c>
    </row>
    <row r="192" spans="1:11" ht="14.45" customHeight="1" x14ac:dyDescent="0.2">
      <c r="A192" s="813" t="s">
        <v>575</v>
      </c>
      <c r="B192" s="814" t="s">
        <v>576</v>
      </c>
      <c r="C192" s="817" t="s">
        <v>590</v>
      </c>
      <c r="D192" s="845" t="s">
        <v>591</v>
      </c>
      <c r="E192" s="817" t="s">
        <v>2918</v>
      </c>
      <c r="F192" s="845" t="s">
        <v>2919</v>
      </c>
      <c r="G192" s="817" t="s">
        <v>2981</v>
      </c>
      <c r="H192" s="817" t="s">
        <v>2982</v>
      </c>
      <c r="I192" s="831">
        <v>13.020000457763672</v>
      </c>
      <c r="J192" s="831">
        <v>12</v>
      </c>
      <c r="K192" s="832">
        <v>156.24000549316406</v>
      </c>
    </row>
    <row r="193" spans="1:11" ht="14.45" customHeight="1" x14ac:dyDescent="0.2">
      <c r="A193" s="813" t="s">
        <v>575</v>
      </c>
      <c r="B193" s="814" t="s">
        <v>576</v>
      </c>
      <c r="C193" s="817" t="s">
        <v>590</v>
      </c>
      <c r="D193" s="845" t="s">
        <v>591</v>
      </c>
      <c r="E193" s="817" t="s">
        <v>2918</v>
      </c>
      <c r="F193" s="845" t="s">
        <v>2919</v>
      </c>
      <c r="G193" s="817" t="s">
        <v>2983</v>
      </c>
      <c r="H193" s="817" t="s">
        <v>2984</v>
      </c>
      <c r="I193" s="831">
        <v>0.85500001907348633</v>
      </c>
      <c r="J193" s="831">
        <v>1400</v>
      </c>
      <c r="K193" s="832">
        <v>1198</v>
      </c>
    </row>
    <row r="194" spans="1:11" ht="14.45" customHeight="1" x14ac:dyDescent="0.2">
      <c r="A194" s="813" t="s">
        <v>575</v>
      </c>
      <c r="B194" s="814" t="s">
        <v>576</v>
      </c>
      <c r="C194" s="817" t="s">
        <v>590</v>
      </c>
      <c r="D194" s="845" t="s">
        <v>591</v>
      </c>
      <c r="E194" s="817" t="s">
        <v>2918</v>
      </c>
      <c r="F194" s="845" t="s">
        <v>2919</v>
      </c>
      <c r="G194" s="817" t="s">
        <v>2993</v>
      </c>
      <c r="H194" s="817" t="s">
        <v>2994</v>
      </c>
      <c r="I194" s="831">
        <v>14.319999694824219</v>
      </c>
      <c r="J194" s="831">
        <v>12</v>
      </c>
      <c r="K194" s="832">
        <v>171.83999633789063</v>
      </c>
    </row>
    <row r="195" spans="1:11" ht="14.45" customHeight="1" x14ac:dyDescent="0.2">
      <c r="A195" s="813" t="s">
        <v>575</v>
      </c>
      <c r="B195" s="814" t="s">
        <v>576</v>
      </c>
      <c r="C195" s="817" t="s">
        <v>590</v>
      </c>
      <c r="D195" s="845" t="s">
        <v>591</v>
      </c>
      <c r="E195" s="817" t="s">
        <v>2918</v>
      </c>
      <c r="F195" s="845" t="s">
        <v>2919</v>
      </c>
      <c r="G195" s="817" t="s">
        <v>3264</v>
      </c>
      <c r="H195" s="817" t="s">
        <v>3265</v>
      </c>
      <c r="I195" s="831">
        <v>46</v>
      </c>
      <c r="J195" s="831">
        <v>9</v>
      </c>
      <c r="K195" s="832">
        <v>414</v>
      </c>
    </row>
    <row r="196" spans="1:11" ht="14.45" customHeight="1" x14ac:dyDescent="0.2">
      <c r="A196" s="813" t="s">
        <v>575</v>
      </c>
      <c r="B196" s="814" t="s">
        <v>576</v>
      </c>
      <c r="C196" s="817" t="s">
        <v>590</v>
      </c>
      <c r="D196" s="845" t="s">
        <v>591</v>
      </c>
      <c r="E196" s="817" t="s">
        <v>2918</v>
      </c>
      <c r="F196" s="845" t="s">
        <v>2919</v>
      </c>
      <c r="G196" s="817" t="s">
        <v>3266</v>
      </c>
      <c r="H196" s="817" t="s">
        <v>3267</v>
      </c>
      <c r="I196" s="831">
        <v>26.170000076293945</v>
      </c>
      <c r="J196" s="831">
        <v>3</v>
      </c>
      <c r="K196" s="832">
        <v>78.510002136230469</v>
      </c>
    </row>
    <row r="197" spans="1:11" ht="14.45" customHeight="1" x14ac:dyDescent="0.2">
      <c r="A197" s="813" t="s">
        <v>575</v>
      </c>
      <c r="B197" s="814" t="s">
        <v>576</v>
      </c>
      <c r="C197" s="817" t="s">
        <v>590</v>
      </c>
      <c r="D197" s="845" t="s">
        <v>591</v>
      </c>
      <c r="E197" s="817" t="s">
        <v>2918</v>
      </c>
      <c r="F197" s="845" t="s">
        <v>2919</v>
      </c>
      <c r="G197" s="817" t="s">
        <v>3268</v>
      </c>
      <c r="H197" s="817" t="s">
        <v>3269</v>
      </c>
      <c r="I197" s="831">
        <v>15.029999732971191</v>
      </c>
      <c r="J197" s="831">
        <v>96</v>
      </c>
      <c r="K197" s="832">
        <v>1442.47998046875</v>
      </c>
    </row>
    <row r="198" spans="1:11" ht="14.45" customHeight="1" x14ac:dyDescent="0.2">
      <c r="A198" s="813" t="s">
        <v>575</v>
      </c>
      <c r="B198" s="814" t="s">
        <v>576</v>
      </c>
      <c r="C198" s="817" t="s">
        <v>590</v>
      </c>
      <c r="D198" s="845" t="s">
        <v>591</v>
      </c>
      <c r="E198" s="817" t="s">
        <v>2918</v>
      </c>
      <c r="F198" s="845" t="s">
        <v>2919</v>
      </c>
      <c r="G198" s="817" t="s">
        <v>3270</v>
      </c>
      <c r="H198" s="817" t="s">
        <v>3271</v>
      </c>
      <c r="I198" s="831">
        <v>98.379997253417969</v>
      </c>
      <c r="J198" s="831">
        <v>10</v>
      </c>
      <c r="K198" s="832">
        <v>983.79998779296875</v>
      </c>
    </row>
    <row r="199" spans="1:11" ht="14.45" customHeight="1" x14ac:dyDescent="0.2">
      <c r="A199" s="813" t="s">
        <v>575</v>
      </c>
      <c r="B199" s="814" t="s">
        <v>576</v>
      </c>
      <c r="C199" s="817" t="s">
        <v>590</v>
      </c>
      <c r="D199" s="845" t="s">
        <v>591</v>
      </c>
      <c r="E199" s="817" t="s">
        <v>2918</v>
      </c>
      <c r="F199" s="845" t="s">
        <v>2919</v>
      </c>
      <c r="G199" s="817" t="s">
        <v>2995</v>
      </c>
      <c r="H199" s="817" t="s">
        <v>2996</v>
      </c>
      <c r="I199" s="831">
        <v>23.920000076293945</v>
      </c>
      <c r="J199" s="831">
        <v>6</v>
      </c>
      <c r="K199" s="832">
        <v>143.52000427246094</v>
      </c>
    </row>
    <row r="200" spans="1:11" ht="14.45" customHeight="1" x14ac:dyDescent="0.2">
      <c r="A200" s="813" t="s">
        <v>575</v>
      </c>
      <c r="B200" s="814" t="s">
        <v>576</v>
      </c>
      <c r="C200" s="817" t="s">
        <v>590</v>
      </c>
      <c r="D200" s="845" t="s">
        <v>591</v>
      </c>
      <c r="E200" s="817" t="s">
        <v>2918</v>
      </c>
      <c r="F200" s="845" t="s">
        <v>2919</v>
      </c>
      <c r="G200" s="817" t="s">
        <v>2997</v>
      </c>
      <c r="H200" s="817" t="s">
        <v>2998</v>
      </c>
      <c r="I200" s="831">
        <v>46.310001373291016</v>
      </c>
      <c r="J200" s="831">
        <v>4</v>
      </c>
      <c r="K200" s="832">
        <v>185.24000549316406</v>
      </c>
    </row>
    <row r="201" spans="1:11" ht="14.45" customHeight="1" x14ac:dyDescent="0.2">
      <c r="A201" s="813" t="s">
        <v>575</v>
      </c>
      <c r="B201" s="814" t="s">
        <v>576</v>
      </c>
      <c r="C201" s="817" t="s">
        <v>590</v>
      </c>
      <c r="D201" s="845" t="s">
        <v>591</v>
      </c>
      <c r="E201" s="817" t="s">
        <v>2918</v>
      </c>
      <c r="F201" s="845" t="s">
        <v>2919</v>
      </c>
      <c r="G201" s="817" t="s">
        <v>2999</v>
      </c>
      <c r="H201" s="817" t="s">
        <v>3000</v>
      </c>
      <c r="I201" s="831">
        <v>0.37999999523162842</v>
      </c>
      <c r="J201" s="831">
        <v>5</v>
      </c>
      <c r="K201" s="832">
        <v>1.8999999761581421</v>
      </c>
    </row>
    <row r="202" spans="1:11" ht="14.45" customHeight="1" x14ac:dyDescent="0.2">
      <c r="A202" s="813" t="s">
        <v>575</v>
      </c>
      <c r="B202" s="814" t="s">
        <v>576</v>
      </c>
      <c r="C202" s="817" t="s">
        <v>590</v>
      </c>
      <c r="D202" s="845" t="s">
        <v>591</v>
      </c>
      <c r="E202" s="817" t="s">
        <v>2918</v>
      </c>
      <c r="F202" s="845" t="s">
        <v>2919</v>
      </c>
      <c r="G202" s="817" t="s">
        <v>3272</v>
      </c>
      <c r="H202" s="817" t="s">
        <v>3273</v>
      </c>
      <c r="I202" s="831">
        <v>8.0100002288818359</v>
      </c>
      <c r="J202" s="831">
        <v>20</v>
      </c>
      <c r="K202" s="832">
        <v>160.19999694824219</v>
      </c>
    </row>
    <row r="203" spans="1:11" ht="14.45" customHeight="1" x14ac:dyDescent="0.2">
      <c r="A203" s="813" t="s">
        <v>575</v>
      </c>
      <c r="B203" s="814" t="s">
        <v>576</v>
      </c>
      <c r="C203" s="817" t="s">
        <v>590</v>
      </c>
      <c r="D203" s="845" t="s">
        <v>591</v>
      </c>
      <c r="E203" s="817" t="s">
        <v>2918</v>
      </c>
      <c r="F203" s="845" t="s">
        <v>2919</v>
      </c>
      <c r="G203" s="817" t="s">
        <v>3274</v>
      </c>
      <c r="H203" s="817" t="s">
        <v>3275</v>
      </c>
      <c r="I203" s="831">
        <v>13.079999923706055</v>
      </c>
      <c r="J203" s="831">
        <v>20</v>
      </c>
      <c r="K203" s="832">
        <v>261.60000610351563</v>
      </c>
    </row>
    <row r="204" spans="1:11" ht="14.45" customHeight="1" x14ac:dyDescent="0.2">
      <c r="A204" s="813" t="s">
        <v>575</v>
      </c>
      <c r="B204" s="814" t="s">
        <v>576</v>
      </c>
      <c r="C204" s="817" t="s">
        <v>590</v>
      </c>
      <c r="D204" s="845" t="s">
        <v>591</v>
      </c>
      <c r="E204" s="817" t="s">
        <v>2918</v>
      </c>
      <c r="F204" s="845" t="s">
        <v>2919</v>
      </c>
      <c r="G204" s="817" t="s">
        <v>3276</v>
      </c>
      <c r="H204" s="817" t="s">
        <v>3277</v>
      </c>
      <c r="I204" s="831">
        <v>52.150001525878906</v>
      </c>
      <c r="J204" s="831">
        <v>24</v>
      </c>
      <c r="K204" s="832">
        <v>1251.5</v>
      </c>
    </row>
    <row r="205" spans="1:11" ht="14.45" customHeight="1" x14ac:dyDescent="0.2">
      <c r="A205" s="813" t="s">
        <v>575</v>
      </c>
      <c r="B205" s="814" t="s">
        <v>576</v>
      </c>
      <c r="C205" s="817" t="s">
        <v>590</v>
      </c>
      <c r="D205" s="845" t="s">
        <v>591</v>
      </c>
      <c r="E205" s="817" t="s">
        <v>2918</v>
      </c>
      <c r="F205" s="845" t="s">
        <v>2919</v>
      </c>
      <c r="G205" s="817" t="s">
        <v>3005</v>
      </c>
      <c r="H205" s="817" t="s">
        <v>3006</v>
      </c>
      <c r="I205" s="831">
        <v>7.5900001525878906</v>
      </c>
      <c r="J205" s="831">
        <v>20</v>
      </c>
      <c r="K205" s="832">
        <v>151.80000305175781</v>
      </c>
    </row>
    <row r="206" spans="1:11" ht="14.45" customHeight="1" x14ac:dyDescent="0.2">
      <c r="A206" s="813" t="s">
        <v>575</v>
      </c>
      <c r="B206" s="814" t="s">
        <v>576</v>
      </c>
      <c r="C206" s="817" t="s">
        <v>590</v>
      </c>
      <c r="D206" s="845" t="s">
        <v>591</v>
      </c>
      <c r="E206" s="817" t="s">
        <v>2918</v>
      </c>
      <c r="F206" s="845" t="s">
        <v>2919</v>
      </c>
      <c r="G206" s="817" t="s">
        <v>3007</v>
      </c>
      <c r="H206" s="817" t="s">
        <v>3008</v>
      </c>
      <c r="I206" s="831">
        <v>8.869999885559082</v>
      </c>
      <c r="J206" s="831">
        <v>20</v>
      </c>
      <c r="K206" s="832">
        <v>177.39999389648438</v>
      </c>
    </row>
    <row r="207" spans="1:11" ht="14.45" customHeight="1" x14ac:dyDescent="0.2">
      <c r="A207" s="813" t="s">
        <v>575</v>
      </c>
      <c r="B207" s="814" t="s">
        <v>576</v>
      </c>
      <c r="C207" s="817" t="s">
        <v>590</v>
      </c>
      <c r="D207" s="845" t="s">
        <v>591</v>
      </c>
      <c r="E207" s="817" t="s">
        <v>2918</v>
      </c>
      <c r="F207" s="845" t="s">
        <v>2919</v>
      </c>
      <c r="G207" s="817" t="s">
        <v>3009</v>
      </c>
      <c r="H207" s="817" t="s">
        <v>3010</v>
      </c>
      <c r="I207" s="831">
        <v>10.810000419616699</v>
      </c>
      <c r="J207" s="831">
        <v>20</v>
      </c>
      <c r="K207" s="832">
        <v>216.19999694824219</v>
      </c>
    </row>
    <row r="208" spans="1:11" ht="14.45" customHeight="1" x14ac:dyDescent="0.2">
      <c r="A208" s="813" t="s">
        <v>575</v>
      </c>
      <c r="B208" s="814" t="s">
        <v>576</v>
      </c>
      <c r="C208" s="817" t="s">
        <v>590</v>
      </c>
      <c r="D208" s="845" t="s">
        <v>591</v>
      </c>
      <c r="E208" s="817" t="s">
        <v>2918</v>
      </c>
      <c r="F208" s="845" t="s">
        <v>2919</v>
      </c>
      <c r="G208" s="817" t="s">
        <v>3278</v>
      </c>
      <c r="H208" s="817" t="s">
        <v>3279</v>
      </c>
      <c r="I208" s="831">
        <v>13.590000152587891</v>
      </c>
      <c r="J208" s="831">
        <v>20</v>
      </c>
      <c r="K208" s="832">
        <v>271.79998779296875</v>
      </c>
    </row>
    <row r="209" spans="1:11" ht="14.45" customHeight="1" x14ac:dyDescent="0.2">
      <c r="A209" s="813" t="s">
        <v>575</v>
      </c>
      <c r="B209" s="814" t="s">
        <v>576</v>
      </c>
      <c r="C209" s="817" t="s">
        <v>590</v>
      </c>
      <c r="D209" s="845" t="s">
        <v>591</v>
      </c>
      <c r="E209" s="817" t="s">
        <v>2918</v>
      </c>
      <c r="F209" s="845" t="s">
        <v>2919</v>
      </c>
      <c r="G209" s="817" t="s">
        <v>3011</v>
      </c>
      <c r="H209" s="817" t="s">
        <v>3012</v>
      </c>
      <c r="I209" s="831">
        <v>2.5799999237060547</v>
      </c>
      <c r="J209" s="831">
        <v>140</v>
      </c>
      <c r="K209" s="832">
        <v>361.80000305175781</v>
      </c>
    </row>
    <row r="210" spans="1:11" ht="14.45" customHeight="1" x14ac:dyDescent="0.2">
      <c r="A210" s="813" t="s">
        <v>575</v>
      </c>
      <c r="B210" s="814" t="s">
        <v>576</v>
      </c>
      <c r="C210" s="817" t="s">
        <v>590</v>
      </c>
      <c r="D210" s="845" t="s">
        <v>591</v>
      </c>
      <c r="E210" s="817" t="s">
        <v>2918</v>
      </c>
      <c r="F210" s="845" t="s">
        <v>2919</v>
      </c>
      <c r="G210" s="817" t="s">
        <v>3013</v>
      </c>
      <c r="H210" s="817" t="s">
        <v>3014</v>
      </c>
      <c r="I210" s="831">
        <v>3.3549998998641968</v>
      </c>
      <c r="J210" s="831">
        <v>140</v>
      </c>
      <c r="K210" s="832">
        <v>470.60000610351563</v>
      </c>
    </row>
    <row r="211" spans="1:11" ht="14.45" customHeight="1" x14ac:dyDescent="0.2">
      <c r="A211" s="813" t="s">
        <v>575</v>
      </c>
      <c r="B211" s="814" t="s">
        <v>576</v>
      </c>
      <c r="C211" s="817" t="s">
        <v>590</v>
      </c>
      <c r="D211" s="845" t="s">
        <v>591</v>
      </c>
      <c r="E211" s="817" t="s">
        <v>2918</v>
      </c>
      <c r="F211" s="845" t="s">
        <v>2919</v>
      </c>
      <c r="G211" s="817" t="s">
        <v>3015</v>
      </c>
      <c r="H211" s="817" t="s">
        <v>3016</v>
      </c>
      <c r="I211" s="831">
        <v>4.0750000476837158</v>
      </c>
      <c r="J211" s="831">
        <v>140</v>
      </c>
      <c r="K211" s="832">
        <v>571.39999389648438</v>
      </c>
    </row>
    <row r="212" spans="1:11" ht="14.45" customHeight="1" x14ac:dyDescent="0.2">
      <c r="A212" s="813" t="s">
        <v>575</v>
      </c>
      <c r="B212" s="814" t="s">
        <v>576</v>
      </c>
      <c r="C212" s="817" t="s">
        <v>590</v>
      </c>
      <c r="D212" s="845" t="s">
        <v>591</v>
      </c>
      <c r="E212" s="817" t="s">
        <v>2918</v>
      </c>
      <c r="F212" s="845" t="s">
        <v>2919</v>
      </c>
      <c r="G212" s="817" t="s">
        <v>3019</v>
      </c>
      <c r="H212" s="817" t="s">
        <v>3020</v>
      </c>
      <c r="I212" s="831">
        <v>96.19000244140625</v>
      </c>
      <c r="J212" s="831">
        <v>30</v>
      </c>
      <c r="K212" s="832">
        <v>2885.7299194335938</v>
      </c>
    </row>
    <row r="213" spans="1:11" ht="14.45" customHeight="1" x14ac:dyDescent="0.2">
      <c r="A213" s="813" t="s">
        <v>575</v>
      </c>
      <c r="B213" s="814" t="s">
        <v>576</v>
      </c>
      <c r="C213" s="817" t="s">
        <v>590</v>
      </c>
      <c r="D213" s="845" t="s">
        <v>591</v>
      </c>
      <c r="E213" s="817" t="s">
        <v>2918</v>
      </c>
      <c r="F213" s="845" t="s">
        <v>2919</v>
      </c>
      <c r="G213" s="817" t="s">
        <v>3021</v>
      </c>
      <c r="H213" s="817" t="s">
        <v>3022</v>
      </c>
      <c r="I213" s="831">
        <v>7.0900001525878906</v>
      </c>
      <c r="J213" s="831">
        <v>2</v>
      </c>
      <c r="K213" s="832">
        <v>14.170000076293945</v>
      </c>
    </row>
    <row r="214" spans="1:11" ht="14.45" customHeight="1" x14ac:dyDescent="0.2">
      <c r="A214" s="813" t="s">
        <v>575</v>
      </c>
      <c r="B214" s="814" t="s">
        <v>576</v>
      </c>
      <c r="C214" s="817" t="s">
        <v>590</v>
      </c>
      <c r="D214" s="845" t="s">
        <v>591</v>
      </c>
      <c r="E214" s="817" t="s">
        <v>2918</v>
      </c>
      <c r="F214" s="845" t="s">
        <v>2919</v>
      </c>
      <c r="G214" s="817" t="s">
        <v>3280</v>
      </c>
      <c r="H214" s="817" t="s">
        <v>3281</v>
      </c>
      <c r="I214" s="831">
        <v>8.3400001525878906</v>
      </c>
      <c r="J214" s="831">
        <v>2</v>
      </c>
      <c r="K214" s="832">
        <v>16.680000305175781</v>
      </c>
    </row>
    <row r="215" spans="1:11" ht="14.45" customHeight="1" x14ac:dyDescent="0.2">
      <c r="A215" s="813" t="s">
        <v>575</v>
      </c>
      <c r="B215" s="814" t="s">
        <v>576</v>
      </c>
      <c r="C215" s="817" t="s">
        <v>590</v>
      </c>
      <c r="D215" s="845" t="s">
        <v>591</v>
      </c>
      <c r="E215" s="817" t="s">
        <v>2918</v>
      </c>
      <c r="F215" s="845" t="s">
        <v>2919</v>
      </c>
      <c r="G215" s="817" t="s">
        <v>3282</v>
      </c>
      <c r="H215" s="817" t="s">
        <v>3283</v>
      </c>
      <c r="I215" s="831">
        <v>9.5900001525878906</v>
      </c>
      <c r="J215" s="831">
        <v>1</v>
      </c>
      <c r="K215" s="832">
        <v>9.5900001525878906</v>
      </c>
    </row>
    <row r="216" spans="1:11" ht="14.45" customHeight="1" x14ac:dyDescent="0.2">
      <c r="A216" s="813" t="s">
        <v>575</v>
      </c>
      <c r="B216" s="814" t="s">
        <v>576</v>
      </c>
      <c r="C216" s="817" t="s">
        <v>590</v>
      </c>
      <c r="D216" s="845" t="s">
        <v>591</v>
      </c>
      <c r="E216" s="817" t="s">
        <v>2918</v>
      </c>
      <c r="F216" s="845" t="s">
        <v>2919</v>
      </c>
      <c r="G216" s="817" t="s">
        <v>3284</v>
      </c>
      <c r="H216" s="817" t="s">
        <v>3285</v>
      </c>
      <c r="I216" s="831">
        <v>42.439998626708984</v>
      </c>
      <c r="J216" s="831">
        <v>5</v>
      </c>
      <c r="K216" s="832">
        <v>212.19999694824219</v>
      </c>
    </row>
    <row r="217" spans="1:11" ht="14.45" customHeight="1" x14ac:dyDescent="0.2">
      <c r="A217" s="813" t="s">
        <v>575</v>
      </c>
      <c r="B217" s="814" t="s">
        <v>576</v>
      </c>
      <c r="C217" s="817" t="s">
        <v>590</v>
      </c>
      <c r="D217" s="845" t="s">
        <v>591</v>
      </c>
      <c r="E217" s="817" t="s">
        <v>2918</v>
      </c>
      <c r="F217" s="845" t="s">
        <v>2919</v>
      </c>
      <c r="G217" s="817" t="s">
        <v>3029</v>
      </c>
      <c r="H217" s="817" t="s">
        <v>3030</v>
      </c>
      <c r="I217" s="831">
        <v>10.020000457763672</v>
      </c>
      <c r="J217" s="831">
        <v>120</v>
      </c>
      <c r="K217" s="832">
        <v>1201.97998046875</v>
      </c>
    </row>
    <row r="218" spans="1:11" ht="14.45" customHeight="1" x14ac:dyDescent="0.2">
      <c r="A218" s="813" t="s">
        <v>575</v>
      </c>
      <c r="B218" s="814" t="s">
        <v>576</v>
      </c>
      <c r="C218" s="817" t="s">
        <v>590</v>
      </c>
      <c r="D218" s="845" t="s">
        <v>591</v>
      </c>
      <c r="E218" s="817" t="s">
        <v>2918</v>
      </c>
      <c r="F218" s="845" t="s">
        <v>2919</v>
      </c>
      <c r="G218" s="817" t="s">
        <v>3286</v>
      </c>
      <c r="H218" s="817" t="s">
        <v>3287</v>
      </c>
      <c r="I218" s="831">
        <v>7.4800000190734863</v>
      </c>
      <c r="J218" s="831">
        <v>100</v>
      </c>
      <c r="K218" s="832">
        <v>747.5</v>
      </c>
    </row>
    <row r="219" spans="1:11" ht="14.45" customHeight="1" x14ac:dyDescent="0.2">
      <c r="A219" s="813" t="s">
        <v>575</v>
      </c>
      <c r="B219" s="814" t="s">
        <v>576</v>
      </c>
      <c r="C219" s="817" t="s">
        <v>590</v>
      </c>
      <c r="D219" s="845" t="s">
        <v>591</v>
      </c>
      <c r="E219" s="817" t="s">
        <v>2918</v>
      </c>
      <c r="F219" s="845" t="s">
        <v>2919</v>
      </c>
      <c r="G219" s="817" t="s">
        <v>3035</v>
      </c>
      <c r="H219" s="817" t="s">
        <v>3036</v>
      </c>
      <c r="I219" s="831">
        <v>0.73000000417232513</v>
      </c>
      <c r="J219" s="831">
        <v>1200</v>
      </c>
      <c r="K219" s="832">
        <v>859</v>
      </c>
    </row>
    <row r="220" spans="1:11" ht="14.45" customHeight="1" x14ac:dyDescent="0.2">
      <c r="A220" s="813" t="s">
        <v>575</v>
      </c>
      <c r="B220" s="814" t="s">
        <v>576</v>
      </c>
      <c r="C220" s="817" t="s">
        <v>590</v>
      </c>
      <c r="D220" s="845" t="s">
        <v>591</v>
      </c>
      <c r="E220" s="817" t="s">
        <v>2918</v>
      </c>
      <c r="F220" s="845" t="s">
        <v>2919</v>
      </c>
      <c r="G220" s="817" t="s">
        <v>3039</v>
      </c>
      <c r="H220" s="817" t="s">
        <v>3040</v>
      </c>
      <c r="I220" s="831">
        <v>31.430000305175781</v>
      </c>
      <c r="J220" s="831">
        <v>1</v>
      </c>
      <c r="K220" s="832">
        <v>31.430000305175781</v>
      </c>
    </row>
    <row r="221" spans="1:11" ht="14.45" customHeight="1" x14ac:dyDescent="0.2">
      <c r="A221" s="813" t="s">
        <v>575</v>
      </c>
      <c r="B221" s="814" t="s">
        <v>576</v>
      </c>
      <c r="C221" s="817" t="s">
        <v>590</v>
      </c>
      <c r="D221" s="845" t="s">
        <v>591</v>
      </c>
      <c r="E221" s="817" t="s">
        <v>2918</v>
      </c>
      <c r="F221" s="845" t="s">
        <v>2919</v>
      </c>
      <c r="G221" s="817" t="s">
        <v>3041</v>
      </c>
      <c r="H221" s="817" t="s">
        <v>3042</v>
      </c>
      <c r="I221" s="831">
        <v>30.778000640869141</v>
      </c>
      <c r="J221" s="831">
        <v>80</v>
      </c>
      <c r="K221" s="832">
        <v>2462.2000122070313</v>
      </c>
    </row>
    <row r="222" spans="1:11" ht="14.45" customHeight="1" x14ac:dyDescent="0.2">
      <c r="A222" s="813" t="s">
        <v>575</v>
      </c>
      <c r="B222" s="814" t="s">
        <v>576</v>
      </c>
      <c r="C222" s="817" t="s">
        <v>590</v>
      </c>
      <c r="D222" s="845" t="s">
        <v>591</v>
      </c>
      <c r="E222" s="817" t="s">
        <v>3045</v>
      </c>
      <c r="F222" s="845" t="s">
        <v>3046</v>
      </c>
      <c r="G222" s="817" t="s">
        <v>3288</v>
      </c>
      <c r="H222" s="817" t="s">
        <v>3289</v>
      </c>
      <c r="I222" s="831">
        <v>34.229999542236328</v>
      </c>
      <c r="J222" s="831">
        <v>1</v>
      </c>
      <c r="K222" s="832">
        <v>34.229999542236328</v>
      </c>
    </row>
    <row r="223" spans="1:11" ht="14.45" customHeight="1" x14ac:dyDescent="0.2">
      <c r="A223" s="813" t="s">
        <v>575</v>
      </c>
      <c r="B223" s="814" t="s">
        <v>576</v>
      </c>
      <c r="C223" s="817" t="s">
        <v>590</v>
      </c>
      <c r="D223" s="845" t="s">
        <v>591</v>
      </c>
      <c r="E223" s="817" t="s">
        <v>3045</v>
      </c>
      <c r="F223" s="845" t="s">
        <v>3046</v>
      </c>
      <c r="G223" s="817" t="s">
        <v>3290</v>
      </c>
      <c r="H223" s="817" t="s">
        <v>3291</v>
      </c>
      <c r="I223" s="831">
        <v>0.25</v>
      </c>
      <c r="J223" s="831">
        <v>200</v>
      </c>
      <c r="K223" s="832">
        <v>50</v>
      </c>
    </row>
    <row r="224" spans="1:11" ht="14.45" customHeight="1" x14ac:dyDescent="0.2">
      <c r="A224" s="813" t="s">
        <v>575</v>
      </c>
      <c r="B224" s="814" t="s">
        <v>576</v>
      </c>
      <c r="C224" s="817" t="s">
        <v>590</v>
      </c>
      <c r="D224" s="845" t="s">
        <v>591</v>
      </c>
      <c r="E224" s="817" t="s">
        <v>3045</v>
      </c>
      <c r="F224" s="845" t="s">
        <v>3046</v>
      </c>
      <c r="G224" s="817" t="s">
        <v>3092</v>
      </c>
      <c r="H224" s="817" t="s">
        <v>3093</v>
      </c>
      <c r="I224" s="831">
        <v>1.0499999523162842</v>
      </c>
      <c r="J224" s="831">
        <v>200</v>
      </c>
      <c r="K224" s="832">
        <v>210</v>
      </c>
    </row>
    <row r="225" spans="1:11" ht="14.45" customHeight="1" x14ac:dyDescent="0.2">
      <c r="A225" s="813" t="s">
        <v>575</v>
      </c>
      <c r="B225" s="814" t="s">
        <v>576</v>
      </c>
      <c r="C225" s="817" t="s">
        <v>590</v>
      </c>
      <c r="D225" s="845" t="s">
        <v>591</v>
      </c>
      <c r="E225" s="817" t="s">
        <v>3045</v>
      </c>
      <c r="F225" s="845" t="s">
        <v>3046</v>
      </c>
      <c r="G225" s="817" t="s">
        <v>3096</v>
      </c>
      <c r="H225" s="817" t="s">
        <v>3097</v>
      </c>
      <c r="I225" s="831">
        <v>11.739999771118164</v>
      </c>
      <c r="J225" s="831">
        <v>20</v>
      </c>
      <c r="K225" s="832">
        <v>234.80000305175781</v>
      </c>
    </row>
    <row r="226" spans="1:11" ht="14.45" customHeight="1" x14ac:dyDescent="0.2">
      <c r="A226" s="813" t="s">
        <v>575</v>
      </c>
      <c r="B226" s="814" t="s">
        <v>576</v>
      </c>
      <c r="C226" s="817" t="s">
        <v>590</v>
      </c>
      <c r="D226" s="845" t="s">
        <v>591</v>
      </c>
      <c r="E226" s="817" t="s">
        <v>3045</v>
      </c>
      <c r="F226" s="845" t="s">
        <v>3046</v>
      </c>
      <c r="G226" s="817" t="s">
        <v>3099</v>
      </c>
      <c r="H226" s="817" t="s">
        <v>3100</v>
      </c>
      <c r="I226" s="831">
        <v>13.310000419616699</v>
      </c>
      <c r="J226" s="831">
        <v>20</v>
      </c>
      <c r="K226" s="832">
        <v>266.20001220703125</v>
      </c>
    </row>
    <row r="227" spans="1:11" ht="14.45" customHeight="1" x14ac:dyDescent="0.2">
      <c r="A227" s="813" t="s">
        <v>575</v>
      </c>
      <c r="B227" s="814" t="s">
        <v>576</v>
      </c>
      <c r="C227" s="817" t="s">
        <v>590</v>
      </c>
      <c r="D227" s="845" t="s">
        <v>591</v>
      </c>
      <c r="E227" s="817" t="s">
        <v>3045</v>
      </c>
      <c r="F227" s="845" t="s">
        <v>3046</v>
      </c>
      <c r="G227" s="817" t="s">
        <v>3292</v>
      </c>
      <c r="H227" s="817" t="s">
        <v>3293</v>
      </c>
      <c r="I227" s="831">
        <v>214.01499938964844</v>
      </c>
      <c r="J227" s="831">
        <v>4</v>
      </c>
      <c r="K227" s="832">
        <v>856.05999755859375</v>
      </c>
    </row>
    <row r="228" spans="1:11" ht="14.45" customHeight="1" x14ac:dyDescent="0.2">
      <c r="A228" s="813" t="s">
        <v>575</v>
      </c>
      <c r="B228" s="814" t="s">
        <v>576</v>
      </c>
      <c r="C228" s="817" t="s">
        <v>590</v>
      </c>
      <c r="D228" s="845" t="s">
        <v>591</v>
      </c>
      <c r="E228" s="817" t="s">
        <v>3045</v>
      </c>
      <c r="F228" s="845" t="s">
        <v>3046</v>
      </c>
      <c r="G228" s="817" t="s">
        <v>3294</v>
      </c>
      <c r="H228" s="817" t="s">
        <v>3295</v>
      </c>
      <c r="I228" s="831">
        <v>465.85000610351563</v>
      </c>
      <c r="J228" s="831">
        <v>2</v>
      </c>
      <c r="K228" s="832">
        <v>931.70001220703125</v>
      </c>
    </row>
    <row r="229" spans="1:11" ht="14.45" customHeight="1" x14ac:dyDescent="0.2">
      <c r="A229" s="813" t="s">
        <v>575</v>
      </c>
      <c r="B229" s="814" t="s">
        <v>576</v>
      </c>
      <c r="C229" s="817" t="s">
        <v>590</v>
      </c>
      <c r="D229" s="845" t="s">
        <v>591</v>
      </c>
      <c r="E229" s="817" t="s">
        <v>3045</v>
      </c>
      <c r="F229" s="845" t="s">
        <v>3046</v>
      </c>
      <c r="G229" s="817" t="s">
        <v>3117</v>
      </c>
      <c r="H229" s="817" t="s">
        <v>3118</v>
      </c>
      <c r="I229" s="831">
        <v>1040.4555121527778</v>
      </c>
      <c r="J229" s="831">
        <v>13</v>
      </c>
      <c r="K229" s="832">
        <v>13532.199462890625</v>
      </c>
    </row>
    <row r="230" spans="1:11" ht="14.45" customHeight="1" x14ac:dyDescent="0.2">
      <c r="A230" s="813" t="s">
        <v>575</v>
      </c>
      <c r="B230" s="814" t="s">
        <v>576</v>
      </c>
      <c r="C230" s="817" t="s">
        <v>590</v>
      </c>
      <c r="D230" s="845" t="s">
        <v>591</v>
      </c>
      <c r="E230" s="817" t="s">
        <v>3045</v>
      </c>
      <c r="F230" s="845" t="s">
        <v>3046</v>
      </c>
      <c r="G230" s="817" t="s">
        <v>3119</v>
      </c>
      <c r="H230" s="817" t="s">
        <v>3120</v>
      </c>
      <c r="I230" s="831">
        <v>1040.3299560546875</v>
      </c>
      <c r="J230" s="831">
        <v>14</v>
      </c>
      <c r="K230" s="832">
        <v>14571.3994140625</v>
      </c>
    </row>
    <row r="231" spans="1:11" ht="14.45" customHeight="1" x14ac:dyDescent="0.2">
      <c r="A231" s="813" t="s">
        <v>575</v>
      </c>
      <c r="B231" s="814" t="s">
        <v>576</v>
      </c>
      <c r="C231" s="817" t="s">
        <v>590</v>
      </c>
      <c r="D231" s="845" t="s">
        <v>591</v>
      </c>
      <c r="E231" s="817" t="s">
        <v>3045</v>
      </c>
      <c r="F231" s="845" t="s">
        <v>3046</v>
      </c>
      <c r="G231" s="817" t="s">
        <v>3121</v>
      </c>
      <c r="H231" s="817" t="s">
        <v>3122</v>
      </c>
      <c r="I231" s="831">
        <v>1040.3299560546875</v>
      </c>
      <c r="J231" s="831">
        <v>14</v>
      </c>
      <c r="K231" s="832">
        <v>14571.3994140625</v>
      </c>
    </row>
    <row r="232" spans="1:11" ht="14.45" customHeight="1" x14ac:dyDescent="0.2">
      <c r="A232" s="813" t="s">
        <v>575</v>
      </c>
      <c r="B232" s="814" t="s">
        <v>576</v>
      </c>
      <c r="C232" s="817" t="s">
        <v>590</v>
      </c>
      <c r="D232" s="845" t="s">
        <v>591</v>
      </c>
      <c r="E232" s="817" t="s">
        <v>3045</v>
      </c>
      <c r="F232" s="845" t="s">
        <v>3046</v>
      </c>
      <c r="G232" s="817" t="s">
        <v>3127</v>
      </c>
      <c r="H232" s="817" t="s">
        <v>3128</v>
      </c>
      <c r="I232" s="831">
        <v>148.22999572753906</v>
      </c>
      <c r="J232" s="831">
        <v>2</v>
      </c>
      <c r="K232" s="832">
        <v>296.45999145507813</v>
      </c>
    </row>
    <row r="233" spans="1:11" ht="14.45" customHeight="1" x14ac:dyDescent="0.2">
      <c r="A233" s="813" t="s">
        <v>575</v>
      </c>
      <c r="B233" s="814" t="s">
        <v>576</v>
      </c>
      <c r="C233" s="817" t="s">
        <v>590</v>
      </c>
      <c r="D233" s="845" t="s">
        <v>591</v>
      </c>
      <c r="E233" s="817" t="s">
        <v>3045</v>
      </c>
      <c r="F233" s="845" t="s">
        <v>3046</v>
      </c>
      <c r="G233" s="817" t="s">
        <v>3296</v>
      </c>
      <c r="H233" s="817" t="s">
        <v>3297</v>
      </c>
      <c r="I233" s="831">
        <v>77.449996948242188</v>
      </c>
      <c r="J233" s="831">
        <v>4</v>
      </c>
      <c r="K233" s="832">
        <v>309.79998779296875</v>
      </c>
    </row>
    <row r="234" spans="1:11" ht="14.45" customHeight="1" x14ac:dyDescent="0.2">
      <c r="A234" s="813" t="s">
        <v>575</v>
      </c>
      <c r="B234" s="814" t="s">
        <v>576</v>
      </c>
      <c r="C234" s="817" t="s">
        <v>590</v>
      </c>
      <c r="D234" s="845" t="s">
        <v>591</v>
      </c>
      <c r="E234" s="817" t="s">
        <v>3045</v>
      </c>
      <c r="F234" s="845" t="s">
        <v>3046</v>
      </c>
      <c r="G234" s="817" t="s">
        <v>3298</v>
      </c>
      <c r="H234" s="817" t="s">
        <v>3299</v>
      </c>
      <c r="I234" s="831">
        <v>14.149999618530273</v>
      </c>
      <c r="J234" s="831">
        <v>10</v>
      </c>
      <c r="K234" s="832">
        <v>141.50999450683594</v>
      </c>
    </row>
    <row r="235" spans="1:11" ht="14.45" customHeight="1" x14ac:dyDescent="0.2">
      <c r="A235" s="813" t="s">
        <v>575</v>
      </c>
      <c r="B235" s="814" t="s">
        <v>576</v>
      </c>
      <c r="C235" s="817" t="s">
        <v>590</v>
      </c>
      <c r="D235" s="845" t="s">
        <v>591</v>
      </c>
      <c r="E235" s="817" t="s">
        <v>3045</v>
      </c>
      <c r="F235" s="845" t="s">
        <v>3046</v>
      </c>
      <c r="G235" s="817" t="s">
        <v>3147</v>
      </c>
      <c r="H235" s="817" t="s">
        <v>3148</v>
      </c>
      <c r="I235" s="831">
        <v>0.81999999284744263</v>
      </c>
      <c r="J235" s="831">
        <v>200</v>
      </c>
      <c r="K235" s="832">
        <v>164</v>
      </c>
    </row>
    <row r="236" spans="1:11" ht="14.45" customHeight="1" x14ac:dyDescent="0.2">
      <c r="A236" s="813" t="s">
        <v>575</v>
      </c>
      <c r="B236" s="814" t="s">
        <v>576</v>
      </c>
      <c r="C236" s="817" t="s">
        <v>590</v>
      </c>
      <c r="D236" s="845" t="s">
        <v>591</v>
      </c>
      <c r="E236" s="817" t="s">
        <v>3045</v>
      </c>
      <c r="F236" s="845" t="s">
        <v>3046</v>
      </c>
      <c r="G236" s="817" t="s">
        <v>3149</v>
      </c>
      <c r="H236" s="817" t="s">
        <v>3150</v>
      </c>
      <c r="I236" s="831">
        <v>0.43999999761581421</v>
      </c>
      <c r="J236" s="831">
        <v>200</v>
      </c>
      <c r="K236" s="832">
        <v>88</v>
      </c>
    </row>
    <row r="237" spans="1:11" ht="14.45" customHeight="1" x14ac:dyDescent="0.2">
      <c r="A237" s="813" t="s">
        <v>575</v>
      </c>
      <c r="B237" s="814" t="s">
        <v>576</v>
      </c>
      <c r="C237" s="817" t="s">
        <v>590</v>
      </c>
      <c r="D237" s="845" t="s">
        <v>591</v>
      </c>
      <c r="E237" s="817" t="s">
        <v>3045</v>
      </c>
      <c r="F237" s="845" t="s">
        <v>3046</v>
      </c>
      <c r="G237" s="817" t="s">
        <v>3151</v>
      </c>
      <c r="H237" s="817" t="s">
        <v>3152</v>
      </c>
      <c r="I237" s="831">
        <v>1.1399999856948853</v>
      </c>
      <c r="J237" s="831">
        <v>160</v>
      </c>
      <c r="K237" s="832">
        <v>182.39999389648438</v>
      </c>
    </row>
    <row r="238" spans="1:11" ht="14.45" customHeight="1" x14ac:dyDescent="0.2">
      <c r="A238" s="813" t="s">
        <v>575</v>
      </c>
      <c r="B238" s="814" t="s">
        <v>576</v>
      </c>
      <c r="C238" s="817" t="s">
        <v>590</v>
      </c>
      <c r="D238" s="845" t="s">
        <v>591</v>
      </c>
      <c r="E238" s="817" t="s">
        <v>3045</v>
      </c>
      <c r="F238" s="845" t="s">
        <v>3046</v>
      </c>
      <c r="G238" s="817" t="s">
        <v>3300</v>
      </c>
      <c r="H238" s="817" t="s">
        <v>3301</v>
      </c>
      <c r="I238" s="831">
        <v>0.57999998331069946</v>
      </c>
      <c r="J238" s="831">
        <v>200</v>
      </c>
      <c r="K238" s="832">
        <v>116</v>
      </c>
    </row>
    <row r="239" spans="1:11" ht="14.45" customHeight="1" x14ac:dyDescent="0.2">
      <c r="A239" s="813" t="s">
        <v>575</v>
      </c>
      <c r="B239" s="814" t="s">
        <v>576</v>
      </c>
      <c r="C239" s="817" t="s">
        <v>590</v>
      </c>
      <c r="D239" s="845" t="s">
        <v>591</v>
      </c>
      <c r="E239" s="817" t="s">
        <v>3045</v>
      </c>
      <c r="F239" s="845" t="s">
        <v>3046</v>
      </c>
      <c r="G239" s="817" t="s">
        <v>3302</v>
      </c>
      <c r="H239" s="817" t="s">
        <v>3303</v>
      </c>
      <c r="I239" s="831">
        <v>43.439998626708984</v>
      </c>
      <c r="J239" s="831">
        <v>3</v>
      </c>
      <c r="K239" s="832">
        <v>130.32000732421875</v>
      </c>
    </row>
    <row r="240" spans="1:11" ht="14.45" customHeight="1" x14ac:dyDescent="0.2">
      <c r="A240" s="813" t="s">
        <v>575</v>
      </c>
      <c r="B240" s="814" t="s">
        <v>576</v>
      </c>
      <c r="C240" s="817" t="s">
        <v>590</v>
      </c>
      <c r="D240" s="845" t="s">
        <v>591</v>
      </c>
      <c r="E240" s="817" t="s">
        <v>3229</v>
      </c>
      <c r="F240" s="845" t="s">
        <v>3230</v>
      </c>
      <c r="G240" s="817" t="s">
        <v>3304</v>
      </c>
      <c r="H240" s="817" t="s">
        <v>3305</v>
      </c>
      <c r="I240" s="831">
        <v>15.729999542236328</v>
      </c>
      <c r="J240" s="831">
        <v>5</v>
      </c>
      <c r="K240" s="832">
        <v>78.650001525878906</v>
      </c>
    </row>
    <row r="241" spans="1:11" ht="14.45" customHeight="1" x14ac:dyDescent="0.2">
      <c r="A241" s="813" t="s">
        <v>575</v>
      </c>
      <c r="B241" s="814" t="s">
        <v>576</v>
      </c>
      <c r="C241" s="817" t="s">
        <v>590</v>
      </c>
      <c r="D241" s="845" t="s">
        <v>591</v>
      </c>
      <c r="E241" s="817" t="s">
        <v>3229</v>
      </c>
      <c r="F241" s="845" t="s">
        <v>3230</v>
      </c>
      <c r="G241" s="817" t="s">
        <v>3306</v>
      </c>
      <c r="H241" s="817" t="s">
        <v>3307</v>
      </c>
      <c r="I241" s="831">
        <v>7.0199999809265137</v>
      </c>
      <c r="J241" s="831">
        <v>2</v>
      </c>
      <c r="K241" s="832">
        <v>14.039999961853027</v>
      </c>
    </row>
    <row r="242" spans="1:11" ht="14.45" customHeight="1" x14ac:dyDescent="0.2">
      <c r="A242" s="813" t="s">
        <v>575</v>
      </c>
      <c r="B242" s="814" t="s">
        <v>576</v>
      </c>
      <c r="C242" s="817" t="s">
        <v>590</v>
      </c>
      <c r="D242" s="845" t="s">
        <v>591</v>
      </c>
      <c r="E242" s="817" t="s">
        <v>3229</v>
      </c>
      <c r="F242" s="845" t="s">
        <v>3230</v>
      </c>
      <c r="G242" s="817" t="s">
        <v>3237</v>
      </c>
      <c r="H242" s="817" t="s">
        <v>3238</v>
      </c>
      <c r="I242" s="831">
        <v>0.69750000536441803</v>
      </c>
      <c r="J242" s="831">
        <v>2000</v>
      </c>
      <c r="K242" s="832">
        <v>1428</v>
      </c>
    </row>
    <row r="243" spans="1:11" ht="14.45" customHeight="1" x14ac:dyDescent="0.2">
      <c r="A243" s="813" t="s">
        <v>575</v>
      </c>
      <c r="B243" s="814" t="s">
        <v>576</v>
      </c>
      <c r="C243" s="817" t="s">
        <v>590</v>
      </c>
      <c r="D243" s="845" t="s">
        <v>591</v>
      </c>
      <c r="E243" s="817" t="s">
        <v>3229</v>
      </c>
      <c r="F243" s="845" t="s">
        <v>3230</v>
      </c>
      <c r="G243" s="817" t="s">
        <v>3239</v>
      </c>
      <c r="H243" s="817" t="s">
        <v>3240</v>
      </c>
      <c r="I243" s="831">
        <v>0.69399999380111699</v>
      </c>
      <c r="J243" s="831">
        <v>2200</v>
      </c>
      <c r="K243" s="832">
        <v>1580</v>
      </c>
    </row>
    <row r="244" spans="1:11" ht="14.45" customHeight="1" x14ac:dyDescent="0.2">
      <c r="A244" s="813" t="s">
        <v>575</v>
      </c>
      <c r="B244" s="814" t="s">
        <v>576</v>
      </c>
      <c r="C244" s="817" t="s">
        <v>590</v>
      </c>
      <c r="D244" s="845" t="s">
        <v>591</v>
      </c>
      <c r="E244" s="817" t="s">
        <v>3229</v>
      </c>
      <c r="F244" s="845" t="s">
        <v>3230</v>
      </c>
      <c r="G244" s="817" t="s">
        <v>3241</v>
      </c>
      <c r="H244" s="817" t="s">
        <v>3242</v>
      </c>
      <c r="I244" s="831">
        <v>0.69999998807907104</v>
      </c>
      <c r="J244" s="831">
        <v>600</v>
      </c>
      <c r="K244" s="832">
        <v>420</v>
      </c>
    </row>
    <row r="245" spans="1:11" ht="14.45" customHeight="1" x14ac:dyDescent="0.2">
      <c r="A245" s="813" t="s">
        <v>575</v>
      </c>
      <c r="B245" s="814" t="s">
        <v>576</v>
      </c>
      <c r="C245" s="817" t="s">
        <v>590</v>
      </c>
      <c r="D245" s="845" t="s">
        <v>591</v>
      </c>
      <c r="E245" s="817" t="s">
        <v>3229</v>
      </c>
      <c r="F245" s="845" t="s">
        <v>3230</v>
      </c>
      <c r="G245" s="817" t="s">
        <v>3243</v>
      </c>
      <c r="H245" s="817" t="s">
        <v>3244</v>
      </c>
      <c r="I245" s="831">
        <v>0.62999999523162842</v>
      </c>
      <c r="J245" s="831">
        <v>510</v>
      </c>
      <c r="K245" s="832">
        <v>321.29999542236328</v>
      </c>
    </row>
    <row r="246" spans="1:11" ht="14.45" customHeight="1" x14ac:dyDescent="0.2">
      <c r="A246" s="813" t="s">
        <v>575</v>
      </c>
      <c r="B246" s="814" t="s">
        <v>576</v>
      </c>
      <c r="C246" s="817" t="s">
        <v>590</v>
      </c>
      <c r="D246" s="845" t="s">
        <v>591</v>
      </c>
      <c r="E246" s="817" t="s">
        <v>3229</v>
      </c>
      <c r="F246" s="845" t="s">
        <v>3230</v>
      </c>
      <c r="G246" s="817" t="s">
        <v>3237</v>
      </c>
      <c r="H246" s="817" t="s">
        <v>3247</v>
      </c>
      <c r="I246" s="831">
        <v>1.1225000023841858</v>
      </c>
      <c r="J246" s="831">
        <v>1400</v>
      </c>
      <c r="K246" s="832">
        <v>1644</v>
      </c>
    </row>
    <row r="247" spans="1:11" ht="14.45" customHeight="1" x14ac:dyDescent="0.2">
      <c r="A247" s="813" t="s">
        <v>575</v>
      </c>
      <c r="B247" s="814" t="s">
        <v>576</v>
      </c>
      <c r="C247" s="817" t="s">
        <v>590</v>
      </c>
      <c r="D247" s="845" t="s">
        <v>591</v>
      </c>
      <c r="E247" s="817" t="s">
        <v>3229</v>
      </c>
      <c r="F247" s="845" t="s">
        <v>3230</v>
      </c>
      <c r="G247" s="817" t="s">
        <v>3239</v>
      </c>
      <c r="H247" s="817" t="s">
        <v>3248</v>
      </c>
      <c r="I247" s="831">
        <v>1.1433333555857341</v>
      </c>
      <c r="J247" s="831">
        <v>1200</v>
      </c>
      <c r="K247" s="832">
        <v>1468</v>
      </c>
    </row>
    <row r="248" spans="1:11" ht="14.45" customHeight="1" x14ac:dyDescent="0.2">
      <c r="A248" s="813" t="s">
        <v>575</v>
      </c>
      <c r="B248" s="814" t="s">
        <v>576</v>
      </c>
      <c r="C248" s="817" t="s">
        <v>590</v>
      </c>
      <c r="D248" s="845" t="s">
        <v>591</v>
      </c>
      <c r="E248" s="817" t="s">
        <v>3229</v>
      </c>
      <c r="F248" s="845" t="s">
        <v>3230</v>
      </c>
      <c r="G248" s="817" t="s">
        <v>3241</v>
      </c>
      <c r="H248" s="817" t="s">
        <v>3249</v>
      </c>
      <c r="I248" s="831">
        <v>1.0666666428248088</v>
      </c>
      <c r="J248" s="831">
        <v>1000</v>
      </c>
      <c r="K248" s="832">
        <v>1164</v>
      </c>
    </row>
    <row r="249" spans="1:11" ht="14.45" customHeight="1" x14ac:dyDescent="0.2">
      <c r="A249" s="813" t="s">
        <v>575</v>
      </c>
      <c r="B249" s="814" t="s">
        <v>576</v>
      </c>
      <c r="C249" s="817" t="s">
        <v>590</v>
      </c>
      <c r="D249" s="845" t="s">
        <v>591</v>
      </c>
      <c r="E249" s="817" t="s">
        <v>3229</v>
      </c>
      <c r="F249" s="845" t="s">
        <v>3230</v>
      </c>
      <c r="G249" s="817" t="s">
        <v>3243</v>
      </c>
      <c r="H249" s="817" t="s">
        <v>3308</v>
      </c>
      <c r="I249" s="831">
        <v>1.3400000333786011</v>
      </c>
      <c r="J249" s="831">
        <v>170</v>
      </c>
      <c r="K249" s="832">
        <v>227.80000305175781</v>
      </c>
    </row>
    <row r="250" spans="1:11" ht="14.45" customHeight="1" x14ac:dyDescent="0.2">
      <c r="A250" s="813" t="s">
        <v>575</v>
      </c>
      <c r="B250" s="814" t="s">
        <v>576</v>
      </c>
      <c r="C250" s="817" t="s">
        <v>590</v>
      </c>
      <c r="D250" s="845" t="s">
        <v>591</v>
      </c>
      <c r="E250" s="817" t="s">
        <v>3229</v>
      </c>
      <c r="F250" s="845" t="s">
        <v>3230</v>
      </c>
      <c r="G250" s="817" t="s">
        <v>3252</v>
      </c>
      <c r="H250" s="817" t="s">
        <v>3253</v>
      </c>
      <c r="I250" s="831">
        <v>3.630000114440918</v>
      </c>
      <c r="J250" s="831">
        <v>200</v>
      </c>
      <c r="K250" s="832">
        <v>726</v>
      </c>
    </row>
    <row r="251" spans="1:11" ht="14.45" customHeight="1" thickBot="1" x14ac:dyDescent="0.25">
      <c r="A251" s="821" t="s">
        <v>575</v>
      </c>
      <c r="B251" s="822" t="s">
        <v>576</v>
      </c>
      <c r="C251" s="825" t="s">
        <v>590</v>
      </c>
      <c r="D251" s="846" t="s">
        <v>591</v>
      </c>
      <c r="E251" s="825" t="s">
        <v>3229</v>
      </c>
      <c r="F251" s="846" t="s">
        <v>3230</v>
      </c>
      <c r="G251" s="825" t="s">
        <v>3309</v>
      </c>
      <c r="H251" s="825" t="s">
        <v>3310</v>
      </c>
      <c r="I251" s="833">
        <v>4.4499998092651367</v>
      </c>
      <c r="J251" s="833">
        <v>400</v>
      </c>
      <c r="K251" s="834">
        <v>1780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DCA32B6D-3373-44C0-9F81-A3F19E8C65A4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602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1" t="s">
        <v>328</v>
      </c>
      <c r="B2" s="372"/>
    </row>
    <row r="3" spans="1:19" x14ac:dyDescent="0.25">
      <c r="A3" s="614" t="s">
        <v>235</v>
      </c>
      <c r="B3" s="615"/>
      <c r="C3" s="616" t="s">
        <v>224</v>
      </c>
      <c r="D3" s="617"/>
      <c r="E3" s="617"/>
      <c r="F3" s="618"/>
      <c r="G3" s="619" t="s">
        <v>225</v>
      </c>
      <c r="H3" s="620"/>
      <c r="I3" s="620"/>
      <c r="J3" s="621"/>
      <c r="K3" s="622" t="s">
        <v>234</v>
      </c>
      <c r="L3" s="623"/>
      <c r="M3" s="623"/>
      <c r="N3" s="623"/>
      <c r="O3" s="624"/>
      <c r="P3" s="620" t="s">
        <v>293</v>
      </c>
      <c r="Q3" s="620"/>
      <c r="R3" s="620"/>
      <c r="S3" s="621"/>
    </row>
    <row r="4" spans="1:19" ht="15.75" thickBot="1" x14ac:dyDescent="0.3">
      <c r="A4" s="594">
        <v>2020</v>
      </c>
      <c r="B4" s="595"/>
      <c r="C4" s="596" t="s">
        <v>292</v>
      </c>
      <c r="D4" s="598" t="s">
        <v>130</v>
      </c>
      <c r="E4" s="598" t="s">
        <v>95</v>
      </c>
      <c r="F4" s="600" t="s">
        <v>68</v>
      </c>
      <c r="G4" s="588" t="s">
        <v>226</v>
      </c>
      <c r="H4" s="590" t="s">
        <v>230</v>
      </c>
      <c r="I4" s="590" t="s">
        <v>291</v>
      </c>
      <c r="J4" s="592" t="s">
        <v>227</v>
      </c>
      <c r="K4" s="611" t="s">
        <v>290</v>
      </c>
      <c r="L4" s="612"/>
      <c r="M4" s="612"/>
      <c r="N4" s="613"/>
      <c r="O4" s="600" t="s">
        <v>289</v>
      </c>
      <c r="P4" s="603" t="s">
        <v>288</v>
      </c>
      <c r="Q4" s="603" t="s">
        <v>237</v>
      </c>
      <c r="R4" s="605" t="s">
        <v>95</v>
      </c>
      <c r="S4" s="607" t="s">
        <v>236</v>
      </c>
    </row>
    <row r="5" spans="1:19" s="494" customFormat="1" ht="19.149999999999999" customHeight="1" x14ac:dyDescent="0.25">
      <c r="A5" s="609" t="s">
        <v>287</v>
      </c>
      <c r="B5" s="610"/>
      <c r="C5" s="597"/>
      <c r="D5" s="599"/>
      <c r="E5" s="599"/>
      <c r="F5" s="601"/>
      <c r="G5" s="589"/>
      <c r="H5" s="591"/>
      <c r="I5" s="591"/>
      <c r="J5" s="593"/>
      <c r="K5" s="497" t="s">
        <v>228</v>
      </c>
      <c r="L5" s="496" t="s">
        <v>229</v>
      </c>
      <c r="M5" s="496" t="s">
        <v>286</v>
      </c>
      <c r="N5" s="495" t="s">
        <v>3</v>
      </c>
      <c r="O5" s="601"/>
      <c r="P5" s="604"/>
      <c r="Q5" s="604"/>
      <c r="R5" s="606"/>
      <c r="S5" s="608"/>
    </row>
    <row r="6" spans="1:19" ht="15.75" thickBot="1" x14ac:dyDescent="0.3">
      <c r="A6" s="586" t="s">
        <v>223</v>
      </c>
      <c r="B6" s="587"/>
      <c r="C6" s="493">
        <f ca="1">SUM(Tabulka[01 uv_sk])/2</f>
        <v>86.566666666666663</v>
      </c>
      <c r="D6" s="491"/>
      <c r="E6" s="491"/>
      <c r="F6" s="490"/>
      <c r="G6" s="492">
        <f ca="1">SUM(Tabulka[05 h_vram])/2</f>
        <v>142118.29999999999</v>
      </c>
      <c r="H6" s="491">
        <f ca="1">SUM(Tabulka[06 h_naduv])/2</f>
        <v>5167</v>
      </c>
      <c r="I6" s="491">
        <f ca="1">SUM(Tabulka[07 h_nadzk])/2</f>
        <v>62.6</v>
      </c>
      <c r="J6" s="490">
        <f ca="1">SUM(Tabulka[08 h_oon])/2</f>
        <v>2445.75</v>
      </c>
      <c r="K6" s="492">
        <f ca="1">SUM(Tabulka[09 m_kl])/2</f>
        <v>0</v>
      </c>
      <c r="L6" s="491">
        <f ca="1">SUM(Tabulka[10 m_gr])/2</f>
        <v>101833</v>
      </c>
      <c r="M6" s="491">
        <f ca="1">SUM(Tabulka[11 m_jo])/2</f>
        <v>3373396</v>
      </c>
      <c r="N6" s="491">
        <f ca="1">SUM(Tabulka[12 m_oc])/2</f>
        <v>3475229</v>
      </c>
      <c r="O6" s="490">
        <f ca="1">SUM(Tabulka[13 m_sk])/2</f>
        <v>51137422</v>
      </c>
      <c r="P6" s="489">
        <f ca="1">SUM(Tabulka[14_vzsk])/2</f>
        <v>31460</v>
      </c>
      <c r="Q6" s="489">
        <f ca="1">SUM(Tabulka[15_vzpl])/2</f>
        <v>15229.716520039103</v>
      </c>
      <c r="R6" s="488">
        <f ca="1">IF(Q6=0,0,P6/Q6)</f>
        <v>2.0656983311938379</v>
      </c>
      <c r="S6" s="487">
        <f ca="1">Q6-P6</f>
        <v>-16230.283479960897</v>
      </c>
    </row>
    <row r="7" spans="1:19" hidden="1" x14ac:dyDescent="0.25">
      <c r="A7" s="486" t="s">
        <v>285</v>
      </c>
      <c r="B7" s="485" t="s">
        <v>284</v>
      </c>
      <c r="C7" s="484" t="s">
        <v>283</v>
      </c>
      <c r="D7" s="483" t="s">
        <v>282</v>
      </c>
      <c r="E7" s="482" t="s">
        <v>281</v>
      </c>
      <c r="F7" s="481" t="s">
        <v>280</v>
      </c>
      <c r="G7" s="480" t="s">
        <v>279</v>
      </c>
      <c r="H7" s="478" t="s">
        <v>278</v>
      </c>
      <c r="I7" s="478" t="s">
        <v>277</v>
      </c>
      <c r="J7" s="477" t="s">
        <v>276</v>
      </c>
      <c r="K7" s="479" t="s">
        <v>275</v>
      </c>
      <c r="L7" s="478" t="s">
        <v>274</v>
      </c>
      <c r="M7" s="478" t="s">
        <v>273</v>
      </c>
      <c r="N7" s="477" t="s">
        <v>272</v>
      </c>
      <c r="O7" s="476" t="s">
        <v>271</v>
      </c>
      <c r="P7" s="475" t="s">
        <v>270</v>
      </c>
      <c r="Q7" s="474" t="s">
        <v>269</v>
      </c>
      <c r="R7" s="473" t="s">
        <v>268</v>
      </c>
      <c r="S7" s="472" t="s">
        <v>267</v>
      </c>
    </row>
    <row r="8" spans="1:19" x14ac:dyDescent="0.25">
      <c r="A8" s="469" t="s">
        <v>266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7.95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13834.4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2286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62.6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101833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881365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983198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8426033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1896.3831867057672</v>
      </c>
      <c r="R8" s="471">
        <f ca="1">IF(Tabulka[[#This Row],[15_vzpl]]=0,"",Tabulka[[#This Row],[14_vzsk]]/Tabulka[[#This Row],[15_vzpl]])</f>
        <v>0</v>
      </c>
      <c r="S8" s="470">
        <f ca="1">IF(Tabulka[[#This Row],[15_vzpl]]-Tabulka[[#This Row],[14_vzsk]]=0,"",Tabulka[[#This Row],[15_vzpl]]-Tabulka[[#This Row],[14_vzsk]])</f>
        <v>1896.3831867057672</v>
      </c>
    </row>
    <row r="9" spans="1:19" x14ac:dyDescent="0.25">
      <c r="A9" s="469">
        <v>99</v>
      </c>
      <c r="B9" s="468" t="s">
        <v>3327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3724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624.5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77522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77522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1442548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1896.3831867057672</v>
      </c>
      <c r="R9" s="471">
        <f ca="1">IF(Tabulka[[#This Row],[15_vzpl]]=0,"",Tabulka[[#This Row],[14_vzsk]]/Tabulka[[#This Row],[15_vzpl]])</f>
        <v>0</v>
      </c>
      <c r="S9" s="470">
        <f ca="1">IF(Tabulka[[#This Row],[15_vzpl]]-Tabulka[[#This Row],[14_vzsk]]=0,"",Tabulka[[#This Row],[15_vzpl]]-Tabulka[[#This Row],[14_vzsk]])</f>
        <v>1896.3831867057672</v>
      </c>
    </row>
    <row r="10" spans="1:19" x14ac:dyDescent="0.25">
      <c r="A10" s="469">
        <v>100</v>
      </c>
      <c r="B10" s="468" t="s">
        <v>3328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0.16666666666666666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83310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3329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5.7833333333333341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9822.4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1631.5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62.6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101833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803843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905676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6900175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3312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76.616666666666688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124563.89999999998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2881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2445.75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2435121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2435121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41787410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31460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13333.333333333334</v>
      </c>
      <c r="R12" s="471">
        <f ca="1">IF(Tabulka[[#This Row],[15_vzpl]]=0,"",Tabulka[[#This Row],[14_vzsk]]/Tabulka[[#This Row],[15_vzpl]])</f>
        <v>2.3594999999999997</v>
      </c>
      <c r="S12" s="470">
        <f ca="1">IF(Tabulka[[#This Row],[15_vzpl]]-Tabulka[[#This Row],[14_vzsk]]=0,"",Tabulka[[#This Row],[15_vzpl]]-Tabulka[[#This Row],[14_vzsk]])</f>
        <v>-18126.666666666664</v>
      </c>
    </row>
    <row r="13" spans="1:19" x14ac:dyDescent="0.25">
      <c r="A13" s="469">
        <v>303</v>
      </c>
      <c r="B13" s="468" t="s">
        <v>3330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13.75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22029.75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828.5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472048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472048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7505538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31460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13333.333333333334</v>
      </c>
      <c r="R13" s="471">
        <f ca="1">IF(Tabulka[[#This Row],[15_vzpl]]=0,"",Tabulka[[#This Row],[14_vzsk]]/Tabulka[[#This Row],[15_vzpl]])</f>
        <v>2.3594999999999997</v>
      </c>
      <c r="S13" s="470">
        <f ca="1">IF(Tabulka[[#This Row],[15_vzpl]]-Tabulka[[#This Row],[14_vzsk]]=0,"",Tabulka[[#This Row],[15_vzpl]]-Tabulka[[#This Row],[14_vzsk]])</f>
        <v>-18126.666666666664</v>
      </c>
    </row>
    <row r="14" spans="1:19" x14ac:dyDescent="0.25">
      <c r="A14" s="469">
        <v>304</v>
      </c>
      <c r="B14" s="468" t="s">
        <v>3331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4.083333333333333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6693.5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171528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171528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2975084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25">
      <c r="A15" s="469">
        <v>407</v>
      </c>
      <c r="B15" s="468" t="s">
        <v>3332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3393.75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59000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59000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999555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524</v>
      </c>
      <c r="B16" s="468" t="s">
        <v>3333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44.783333333333331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72953.149999999994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1064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2445.75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1450399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1450399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25263007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636</v>
      </c>
      <c r="B17" s="468" t="s">
        <v>3334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6192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94098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94098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1789160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637</v>
      </c>
      <c r="B18" s="468" t="s">
        <v>3335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3183.25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38700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38700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710086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642</v>
      </c>
      <c r="B19" s="468" t="s">
        <v>3336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10118.5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394.5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149348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149348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2544980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 t="s">
        <v>3313</v>
      </c>
      <c r="B20" s="468"/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3720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56910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56910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923979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>
        <v>30</v>
      </c>
      <c r="B21" s="468" t="s">
        <v>3337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3720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56910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56910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923979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295</v>
      </c>
    </row>
    <row r="23" spans="1:19" x14ac:dyDescent="0.25">
      <c r="A23" s="222" t="s">
        <v>201</v>
      </c>
    </row>
    <row r="24" spans="1:19" x14ac:dyDescent="0.25">
      <c r="A24" s="223" t="s">
        <v>265</v>
      </c>
    </row>
    <row r="25" spans="1:19" x14ac:dyDescent="0.25">
      <c r="A25" s="461" t="s">
        <v>264</v>
      </c>
    </row>
    <row r="26" spans="1:19" x14ac:dyDescent="0.25">
      <c r="A26" s="374" t="s">
        <v>233</v>
      </c>
    </row>
    <row r="27" spans="1:19" x14ac:dyDescent="0.25">
      <c r="A27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A8E74DA-1431-4E74-9B81-43178BE932F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79558.718060000014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599.43552999999974</v>
      </c>
      <c r="E7" s="285">
        <f t="shared" ref="E7:E15" si="0">IF(C7=0,0,D7/C7)</f>
        <v>0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0.96527234174450183</v>
      </c>
      <c r="E8" s="285">
        <f t="shared" si="0"/>
        <v>1.0725248241605576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1.4150943396226415E-2</v>
      </c>
      <c r="E9" s="285">
        <f>IF(C9=0,0,D9/C9)</f>
        <v>4.716981132075472E-2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0.30097480274605232</v>
      </c>
      <c r="E11" s="285">
        <f t="shared" si="0"/>
        <v>0.50162467124342058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0.95576036879380777</v>
      </c>
      <c r="E12" s="285">
        <f t="shared" si="0"/>
        <v>1.1947004609922596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358.49308999999994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69191.43161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55172.371940000019</v>
      </c>
      <c r="D18" s="303">
        <f ca="1">IF(ISERROR(VLOOKUP("Výnosy celkem",INDIRECT("HI!$A:$G"),5,0)),0,VLOOKUP("Výnosy celkem",INDIRECT("HI!$A:$G"),5,0))</f>
        <v>35539.834340000023</v>
      </c>
      <c r="E18" s="304">
        <f t="shared" ref="E18:E31" ca="1" si="1">IF(C18=0,0,D18/C18)</f>
        <v>0.64415998606421365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25431.75194000002</v>
      </c>
      <c r="D19" s="284">
        <f ca="1">IF(ISERROR(VLOOKUP("Ambulance *",INDIRECT("HI!$A:$G"),5,0)),0,VLOOKUP("Ambulance *",INDIRECT("HI!$A:$G"),5,0))</f>
        <v>12975.064340000023</v>
      </c>
      <c r="E19" s="285">
        <f t="shared" ca="1" si="1"/>
        <v>0.51019152634908926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0.51019152634908926</v>
      </c>
      <c r="E20" s="285">
        <f t="shared" si="1"/>
        <v>0.51019152634908926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0.51019152634908893</v>
      </c>
      <c r="E21" s="285">
        <f t="shared" si="1"/>
        <v>0.51019152634908893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0.95634510685110785</v>
      </c>
      <c r="E23" s="285">
        <f t="shared" si="1"/>
        <v>1.1251118904130681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29740.62</v>
      </c>
      <c r="D24" s="284">
        <f ca="1">IF(ISERROR(VLOOKUP("Hospitalizace *",INDIRECT("HI!$A:$G"),5,0)),0,VLOOKUP("Hospitalizace *",INDIRECT("HI!$A:$G"),5,0))</f>
        <v>22564.77</v>
      </c>
      <c r="E24" s="285">
        <f ca="1">IF(C24=0,0,D24/C24)</f>
        <v>0.758718883466451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0.758718883466451</v>
      </c>
      <c r="E25" s="285">
        <f t="shared" si="1"/>
        <v>0.758718883466451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0.758718883466451</v>
      </c>
      <c r="E26" s="285">
        <f t="shared" si="1"/>
        <v>0.758718883466451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0.71741778319123017</v>
      </c>
      <c r="E29" s="285">
        <f t="shared" si="1"/>
        <v>0.7551766138855055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1.0009049773755656</v>
      </c>
      <c r="E30" s="285">
        <f t="shared" si="1"/>
        <v>1.0009049773755656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0.46743776693290195</v>
      </c>
      <c r="D31" s="289">
        <f>IF(ISERROR(VLOOKUP("Celkem:",'ZV Vyžád.'!$A:$M,7,0)),"",VLOOKUP("Celkem:",'ZV Vyžád.'!$A:$M,7,0))</f>
        <v>1.0460296039013059</v>
      </c>
      <c r="E31" s="285">
        <f t="shared" si="1"/>
        <v>2.2377943715691626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4272A61-7E8B-408D-83FE-F797716C93EB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7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3326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2020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266</v>
      </c>
      <c r="E4" s="498">
        <v>8</v>
      </c>
      <c r="F4" s="498"/>
      <c r="G4" s="498"/>
      <c r="H4" s="498"/>
      <c r="I4" s="498">
        <v>1256</v>
      </c>
      <c r="J4" s="498">
        <v>201</v>
      </c>
      <c r="K4" s="498"/>
      <c r="L4" s="498"/>
      <c r="M4" s="498"/>
      <c r="N4" s="498"/>
      <c r="O4" s="498"/>
      <c r="P4" s="498"/>
      <c r="Q4" s="498">
        <v>623094</v>
      </c>
      <c r="R4" s="498"/>
      <c r="S4" s="498">
        <v>1896.3831867057672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2</v>
      </c>
      <c r="I5">
        <v>296</v>
      </c>
      <c r="J5">
        <v>34</v>
      </c>
      <c r="Q5">
        <v>105289</v>
      </c>
      <c r="S5">
        <v>1896.3831867057672</v>
      </c>
    </row>
    <row r="6" spans="1:19" x14ac:dyDescent="0.25">
      <c r="A6" s="505" t="s">
        <v>213</v>
      </c>
      <c r="B6" s="504">
        <v>3</v>
      </c>
      <c r="C6">
        <v>1</v>
      </c>
      <c r="D6">
        <v>101</v>
      </c>
      <c r="E6">
        <v>6</v>
      </c>
      <c r="I6">
        <v>960</v>
      </c>
      <c r="J6">
        <v>167</v>
      </c>
      <c r="Q6">
        <v>517805</v>
      </c>
    </row>
    <row r="7" spans="1:19" x14ac:dyDescent="0.25">
      <c r="A7" s="503" t="s">
        <v>214</v>
      </c>
      <c r="B7" s="502">
        <v>4</v>
      </c>
      <c r="C7">
        <v>1</v>
      </c>
      <c r="D7" t="s">
        <v>3312</v>
      </c>
      <c r="E7">
        <v>76.45</v>
      </c>
      <c r="I7">
        <v>12003.970000000001</v>
      </c>
      <c r="J7">
        <v>72</v>
      </c>
      <c r="L7">
        <v>225</v>
      </c>
      <c r="O7">
        <v>16694</v>
      </c>
      <c r="P7">
        <v>16694</v>
      </c>
      <c r="Q7">
        <v>3049306</v>
      </c>
      <c r="R7">
        <v>31460</v>
      </c>
      <c r="S7">
        <v>13333.333333333334</v>
      </c>
    </row>
    <row r="8" spans="1:19" x14ac:dyDescent="0.25">
      <c r="A8" s="505" t="s">
        <v>215</v>
      </c>
      <c r="B8" s="504">
        <v>5</v>
      </c>
      <c r="C8">
        <v>1</v>
      </c>
      <c r="D8">
        <v>303</v>
      </c>
      <c r="E8">
        <v>14</v>
      </c>
      <c r="I8">
        <v>2370.25</v>
      </c>
      <c r="O8">
        <v>1500</v>
      </c>
      <c r="P8">
        <v>1500</v>
      </c>
      <c r="Q8">
        <v>553533</v>
      </c>
      <c r="R8">
        <v>31460</v>
      </c>
      <c r="S8">
        <v>13333.333333333334</v>
      </c>
    </row>
    <row r="9" spans="1:19" x14ac:dyDescent="0.25">
      <c r="A9" s="503" t="s">
        <v>216</v>
      </c>
      <c r="B9" s="502">
        <v>6</v>
      </c>
      <c r="C9">
        <v>1</v>
      </c>
      <c r="D9">
        <v>304</v>
      </c>
      <c r="E9">
        <v>4</v>
      </c>
      <c r="I9">
        <v>634.5</v>
      </c>
      <c r="O9">
        <v>750</v>
      </c>
      <c r="P9">
        <v>750</v>
      </c>
      <c r="Q9">
        <v>188070</v>
      </c>
    </row>
    <row r="10" spans="1:19" x14ac:dyDescent="0.25">
      <c r="A10" s="505" t="s">
        <v>217</v>
      </c>
      <c r="B10" s="504">
        <v>7</v>
      </c>
      <c r="C10">
        <v>1</v>
      </c>
      <c r="D10">
        <v>407</v>
      </c>
      <c r="E10">
        <v>2</v>
      </c>
      <c r="I10">
        <v>280</v>
      </c>
      <c r="Q10">
        <v>68385</v>
      </c>
    </row>
    <row r="11" spans="1:19" x14ac:dyDescent="0.25">
      <c r="A11" s="503" t="s">
        <v>218</v>
      </c>
      <c r="B11" s="502">
        <v>8</v>
      </c>
      <c r="C11">
        <v>1</v>
      </c>
      <c r="D11">
        <v>524</v>
      </c>
      <c r="E11">
        <v>44.45</v>
      </c>
      <c r="I11">
        <v>6683.22</v>
      </c>
      <c r="J11">
        <v>72</v>
      </c>
      <c r="L11">
        <v>225</v>
      </c>
      <c r="O11">
        <v>14444</v>
      </c>
      <c r="P11">
        <v>14444</v>
      </c>
      <c r="Q11">
        <v>1887421</v>
      </c>
    </row>
    <row r="12" spans="1:19" x14ac:dyDescent="0.25">
      <c r="A12" s="505" t="s">
        <v>219</v>
      </c>
      <c r="B12" s="504">
        <v>9</v>
      </c>
      <c r="C12">
        <v>1</v>
      </c>
      <c r="D12">
        <v>636</v>
      </c>
      <c r="E12">
        <v>4</v>
      </c>
      <c r="I12">
        <v>702</v>
      </c>
      <c r="Q12">
        <v>129430</v>
      </c>
    </row>
    <row r="13" spans="1:19" x14ac:dyDescent="0.25">
      <c r="A13" s="503" t="s">
        <v>220</v>
      </c>
      <c r="B13" s="502">
        <v>10</v>
      </c>
      <c r="C13">
        <v>1</v>
      </c>
      <c r="D13">
        <v>637</v>
      </c>
      <c r="E13">
        <v>2</v>
      </c>
      <c r="I13">
        <v>336.5</v>
      </c>
      <c r="Q13">
        <v>57807</v>
      </c>
    </row>
    <row r="14" spans="1:19" x14ac:dyDescent="0.25">
      <c r="A14" s="505" t="s">
        <v>221</v>
      </c>
      <c r="B14" s="504">
        <v>11</v>
      </c>
      <c r="C14">
        <v>1</v>
      </c>
      <c r="D14">
        <v>642</v>
      </c>
      <c r="E14">
        <v>6</v>
      </c>
      <c r="I14">
        <v>997.5</v>
      </c>
      <c r="Q14">
        <v>164660</v>
      </c>
    </row>
    <row r="15" spans="1:19" x14ac:dyDescent="0.25">
      <c r="A15" s="503" t="s">
        <v>222</v>
      </c>
      <c r="B15" s="502">
        <v>12</v>
      </c>
      <c r="C15">
        <v>1</v>
      </c>
      <c r="D15" t="s">
        <v>3313</v>
      </c>
      <c r="E15">
        <v>2</v>
      </c>
      <c r="I15">
        <v>324</v>
      </c>
      <c r="O15">
        <v>5000</v>
      </c>
      <c r="P15">
        <v>5000</v>
      </c>
      <c r="Q15">
        <v>69457</v>
      </c>
    </row>
    <row r="16" spans="1:19" x14ac:dyDescent="0.25">
      <c r="A16" s="501" t="s">
        <v>210</v>
      </c>
      <c r="B16" s="500">
        <v>2020</v>
      </c>
      <c r="C16">
        <v>1</v>
      </c>
      <c r="D16">
        <v>30</v>
      </c>
      <c r="E16">
        <v>2</v>
      </c>
      <c r="I16">
        <v>324</v>
      </c>
      <c r="O16">
        <v>5000</v>
      </c>
      <c r="P16">
        <v>5000</v>
      </c>
      <c r="Q16">
        <v>69457</v>
      </c>
    </row>
    <row r="17" spans="3:19" x14ac:dyDescent="0.25">
      <c r="C17" t="s">
        <v>3314</v>
      </c>
      <c r="E17">
        <v>86.45</v>
      </c>
      <c r="I17">
        <v>13583.970000000001</v>
      </c>
      <c r="J17">
        <v>273</v>
      </c>
      <c r="L17">
        <v>225</v>
      </c>
      <c r="O17">
        <v>21694</v>
      </c>
      <c r="P17">
        <v>21694</v>
      </c>
      <c r="Q17">
        <v>3741857</v>
      </c>
      <c r="R17">
        <v>31460</v>
      </c>
      <c r="S17">
        <v>15229.716520039101</v>
      </c>
    </row>
    <row r="18" spans="3:19" x14ac:dyDescent="0.25">
      <c r="C18">
        <v>2</v>
      </c>
      <c r="D18" t="s">
        <v>266</v>
      </c>
      <c r="E18">
        <v>8</v>
      </c>
      <c r="I18">
        <v>1144</v>
      </c>
      <c r="J18">
        <v>201</v>
      </c>
      <c r="Q18">
        <v>629349</v>
      </c>
    </row>
    <row r="19" spans="3:19" x14ac:dyDescent="0.25">
      <c r="C19">
        <v>2</v>
      </c>
      <c r="D19">
        <v>99</v>
      </c>
      <c r="E19">
        <v>2</v>
      </c>
      <c r="I19">
        <v>320</v>
      </c>
      <c r="J19">
        <v>34</v>
      </c>
      <c r="Q19">
        <v>101052</v>
      </c>
    </row>
    <row r="20" spans="3:19" x14ac:dyDescent="0.25">
      <c r="C20">
        <v>2</v>
      </c>
      <c r="D20">
        <v>101</v>
      </c>
      <c r="E20">
        <v>6</v>
      </c>
      <c r="I20">
        <v>824</v>
      </c>
      <c r="J20">
        <v>167</v>
      </c>
      <c r="Q20">
        <v>528297</v>
      </c>
    </row>
    <row r="21" spans="3:19" x14ac:dyDescent="0.25">
      <c r="C21">
        <v>2</v>
      </c>
      <c r="D21" t="s">
        <v>3312</v>
      </c>
      <c r="E21">
        <v>75.45</v>
      </c>
      <c r="I21">
        <v>9784.0499999999993</v>
      </c>
      <c r="J21">
        <v>80</v>
      </c>
      <c r="L21">
        <v>219</v>
      </c>
      <c r="O21">
        <v>750</v>
      </c>
      <c r="P21">
        <v>750</v>
      </c>
      <c r="Q21">
        <v>2969261</v>
      </c>
    </row>
    <row r="22" spans="3:19" x14ac:dyDescent="0.25">
      <c r="C22">
        <v>2</v>
      </c>
      <c r="D22">
        <v>303</v>
      </c>
      <c r="E22">
        <v>14</v>
      </c>
      <c r="I22">
        <v>1800.5</v>
      </c>
      <c r="Q22">
        <v>563231</v>
      </c>
    </row>
    <row r="23" spans="3:19" x14ac:dyDescent="0.25">
      <c r="C23">
        <v>2</v>
      </c>
      <c r="D23">
        <v>304</v>
      </c>
      <c r="E23">
        <v>4</v>
      </c>
      <c r="I23">
        <v>512</v>
      </c>
      <c r="Q23">
        <v>185552</v>
      </c>
    </row>
    <row r="24" spans="3:19" x14ac:dyDescent="0.25">
      <c r="C24">
        <v>2</v>
      </c>
      <c r="D24">
        <v>407</v>
      </c>
      <c r="E24">
        <v>2</v>
      </c>
      <c r="I24">
        <v>271</v>
      </c>
      <c r="Q24">
        <v>67874</v>
      </c>
    </row>
    <row r="25" spans="3:19" x14ac:dyDescent="0.25">
      <c r="C25">
        <v>2</v>
      </c>
      <c r="D25">
        <v>524</v>
      </c>
      <c r="E25">
        <v>43.45</v>
      </c>
      <c r="I25">
        <v>5636.55</v>
      </c>
      <c r="J25">
        <v>80</v>
      </c>
      <c r="L25">
        <v>219</v>
      </c>
      <c r="O25">
        <v>750</v>
      </c>
      <c r="P25">
        <v>750</v>
      </c>
      <c r="Q25">
        <v>1791381</v>
      </c>
    </row>
    <row r="26" spans="3:19" x14ac:dyDescent="0.25">
      <c r="C26">
        <v>2</v>
      </c>
      <c r="D26">
        <v>636</v>
      </c>
      <c r="E26">
        <v>4</v>
      </c>
      <c r="I26">
        <v>480</v>
      </c>
      <c r="Q26">
        <v>134513</v>
      </c>
    </row>
    <row r="27" spans="3:19" x14ac:dyDescent="0.25">
      <c r="C27">
        <v>2</v>
      </c>
      <c r="D27">
        <v>637</v>
      </c>
      <c r="E27">
        <v>2</v>
      </c>
      <c r="I27">
        <v>280</v>
      </c>
      <c r="Q27">
        <v>56527</v>
      </c>
    </row>
    <row r="28" spans="3:19" x14ac:dyDescent="0.25">
      <c r="C28">
        <v>2</v>
      </c>
      <c r="D28">
        <v>642</v>
      </c>
      <c r="E28">
        <v>6</v>
      </c>
      <c r="I28">
        <v>804</v>
      </c>
      <c r="Q28">
        <v>170183</v>
      </c>
    </row>
    <row r="29" spans="3:19" x14ac:dyDescent="0.25">
      <c r="C29">
        <v>2</v>
      </c>
      <c r="D29" t="s">
        <v>3313</v>
      </c>
      <c r="E29">
        <v>2</v>
      </c>
      <c r="I29">
        <v>300</v>
      </c>
      <c r="Q29">
        <v>68566</v>
      </c>
    </row>
    <row r="30" spans="3:19" x14ac:dyDescent="0.25">
      <c r="C30">
        <v>2</v>
      </c>
      <c r="D30">
        <v>30</v>
      </c>
      <c r="E30">
        <v>2</v>
      </c>
      <c r="I30">
        <v>300</v>
      </c>
      <c r="Q30">
        <v>68566</v>
      </c>
    </row>
    <row r="31" spans="3:19" x14ac:dyDescent="0.25">
      <c r="C31" t="s">
        <v>3315</v>
      </c>
      <c r="E31">
        <v>85.45</v>
      </c>
      <c r="I31">
        <v>11228.05</v>
      </c>
      <c r="J31">
        <v>281</v>
      </c>
      <c r="L31">
        <v>219</v>
      </c>
      <c r="O31">
        <v>750</v>
      </c>
      <c r="P31">
        <v>750</v>
      </c>
      <c r="Q31">
        <v>3667176</v>
      </c>
    </row>
    <row r="32" spans="3:19" x14ac:dyDescent="0.25">
      <c r="C32">
        <v>3</v>
      </c>
      <c r="D32" t="s">
        <v>266</v>
      </c>
      <c r="E32">
        <v>8</v>
      </c>
      <c r="I32">
        <v>1144</v>
      </c>
      <c r="J32">
        <v>179.5</v>
      </c>
      <c r="Q32">
        <v>604969</v>
      </c>
    </row>
    <row r="33" spans="3:17" x14ac:dyDescent="0.25">
      <c r="C33">
        <v>3</v>
      </c>
      <c r="D33">
        <v>99</v>
      </c>
      <c r="E33">
        <v>2</v>
      </c>
      <c r="I33">
        <v>320</v>
      </c>
      <c r="J33">
        <v>34</v>
      </c>
      <c r="Q33">
        <v>102709</v>
      </c>
    </row>
    <row r="34" spans="3:17" x14ac:dyDescent="0.25">
      <c r="C34">
        <v>3</v>
      </c>
      <c r="D34">
        <v>101</v>
      </c>
      <c r="E34">
        <v>6</v>
      </c>
      <c r="I34">
        <v>824</v>
      </c>
      <c r="J34">
        <v>145.5</v>
      </c>
      <c r="Q34">
        <v>502260</v>
      </c>
    </row>
    <row r="35" spans="3:17" x14ac:dyDescent="0.25">
      <c r="C35">
        <v>3</v>
      </c>
      <c r="D35" t="s">
        <v>3312</v>
      </c>
      <c r="E35">
        <v>78.45</v>
      </c>
      <c r="I35">
        <v>9567.92</v>
      </c>
      <c r="J35">
        <v>80</v>
      </c>
      <c r="L35">
        <v>206.5</v>
      </c>
      <c r="O35">
        <v>45048</v>
      </c>
      <c r="P35">
        <v>45048</v>
      </c>
      <c r="Q35">
        <v>2744085</v>
      </c>
    </row>
    <row r="36" spans="3:17" x14ac:dyDescent="0.25">
      <c r="C36">
        <v>3</v>
      </c>
      <c r="D36">
        <v>303</v>
      </c>
      <c r="E36">
        <v>14</v>
      </c>
      <c r="I36">
        <v>1632</v>
      </c>
      <c r="O36">
        <v>22750</v>
      </c>
      <c r="P36">
        <v>22750</v>
      </c>
      <c r="Q36">
        <v>497881</v>
      </c>
    </row>
    <row r="37" spans="3:17" x14ac:dyDescent="0.25">
      <c r="C37">
        <v>3</v>
      </c>
      <c r="D37">
        <v>304</v>
      </c>
      <c r="E37">
        <v>5</v>
      </c>
      <c r="I37">
        <v>496</v>
      </c>
      <c r="O37">
        <v>9282</v>
      </c>
      <c r="P37">
        <v>9282</v>
      </c>
      <c r="Q37">
        <v>227029</v>
      </c>
    </row>
    <row r="38" spans="3:17" x14ac:dyDescent="0.25">
      <c r="C38">
        <v>3</v>
      </c>
      <c r="D38">
        <v>407</v>
      </c>
      <c r="E38">
        <v>2</v>
      </c>
      <c r="I38">
        <v>205.5</v>
      </c>
      <c r="Q38">
        <v>65725</v>
      </c>
    </row>
    <row r="39" spans="3:17" x14ac:dyDescent="0.25">
      <c r="C39">
        <v>3</v>
      </c>
      <c r="D39">
        <v>524</v>
      </c>
      <c r="E39">
        <v>45.45</v>
      </c>
      <c r="I39">
        <v>5664.42</v>
      </c>
      <c r="J39">
        <v>80</v>
      </c>
      <c r="L39">
        <v>206.5</v>
      </c>
      <c r="Q39">
        <v>1621367</v>
      </c>
    </row>
    <row r="40" spans="3:17" x14ac:dyDescent="0.25">
      <c r="C40">
        <v>3</v>
      </c>
      <c r="D40">
        <v>636</v>
      </c>
      <c r="E40">
        <v>4</v>
      </c>
      <c r="I40">
        <v>582</v>
      </c>
      <c r="O40">
        <v>4340</v>
      </c>
      <c r="P40">
        <v>4340</v>
      </c>
      <c r="Q40">
        <v>118020</v>
      </c>
    </row>
    <row r="41" spans="3:17" x14ac:dyDescent="0.25">
      <c r="C41">
        <v>3</v>
      </c>
      <c r="D41">
        <v>637</v>
      </c>
      <c r="E41">
        <v>2</v>
      </c>
      <c r="I41">
        <v>120</v>
      </c>
      <c r="Q41">
        <v>34297</v>
      </c>
    </row>
    <row r="42" spans="3:17" x14ac:dyDescent="0.25">
      <c r="C42">
        <v>3</v>
      </c>
      <c r="D42">
        <v>642</v>
      </c>
      <c r="E42">
        <v>6</v>
      </c>
      <c r="I42">
        <v>868</v>
      </c>
      <c r="O42">
        <v>8676</v>
      </c>
      <c r="P42">
        <v>8676</v>
      </c>
      <c r="Q42">
        <v>179766</v>
      </c>
    </row>
    <row r="43" spans="3:17" x14ac:dyDescent="0.25">
      <c r="C43">
        <v>3</v>
      </c>
      <c r="D43" t="s">
        <v>3313</v>
      </c>
      <c r="E43">
        <v>2</v>
      </c>
      <c r="I43">
        <v>304</v>
      </c>
      <c r="Q43">
        <v>66139</v>
      </c>
    </row>
    <row r="44" spans="3:17" x14ac:dyDescent="0.25">
      <c r="C44">
        <v>3</v>
      </c>
      <c r="D44">
        <v>30</v>
      </c>
      <c r="E44">
        <v>2</v>
      </c>
      <c r="I44">
        <v>304</v>
      </c>
      <c r="Q44">
        <v>66139</v>
      </c>
    </row>
    <row r="45" spans="3:17" x14ac:dyDescent="0.25">
      <c r="C45" t="s">
        <v>3316</v>
      </c>
      <c r="E45">
        <v>88.45</v>
      </c>
      <c r="I45">
        <v>11015.92</v>
      </c>
      <c r="J45">
        <v>259.5</v>
      </c>
      <c r="L45">
        <v>206.5</v>
      </c>
      <c r="O45">
        <v>45048</v>
      </c>
      <c r="P45">
        <v>45048</v>
      </c>
      <c r="Q45">
        <v>3415193</v>
      </c>
    </row>
    <row r="46" spans="3:17" x14ac:dyDescent="0.25">
      <c r="C46">
        <v>4</v>
      </c>
      <c r="D46" t="s">
        <v>266</v>
      </c>
      <c r="E46">
        <v>8</v>
      </c>
      <c r="I46">
        <v>1000</v>
      </c>
      <c r="J46">
        <v>137.5</v>
      </c>
      <c r="Q46">
        <v>525889</v>
      </c>
    </row>
    <row r="47" spans="3:17" x14ac:dyDescent="0.25">
      <c r="C47">
        <v>4</v>
      </c>
      <c r="D47">
        <v>99</v>
      </c>
      <c r="E47">
        <v>2</v>
      </c>
      <c r="I47">
        <v>240</v>
      </c>
      <c r="J47">
        <v>57</v>
      </c>
      <c r="Q47">
        <v>120720</v>
      </c>
    </row>
    <row r="48" spans="3:17" x14ac:dyDescent="0.25">
      <c r="C48">
        <v>4</v>
      </c>
      <c r="D48">
        <v>101</v>
      </c>
      <c r="E48">
        <v>6</v>
      </c>
      <c r="I48">
        <v>760</v>
      </c>
      <c r="J48">
        <v>80.5</v>
      </c>
      <c r="Q48">
        <v>405169</v>
      </c>
    </row>
    <row r="49" spans="3:17" x14ac:dyDescent="0.25">
      <c r="C49">
        <v>4</v>
      </c>
      <c r="D49" t="s">
        <v>3312</v>
      </c>
      <c r="E49">
        <v>77.45</v>
      </c>
      <c r="I49">
        <v>8033.2</v>
      </c>
      <c r="J49">
        <v>80</v>
      </c>
      <c r="L49">
        <v>165.5</v>
      </c>
      <c r="O49">
        <v>84386</v>
      </c>
      <c r="P49">
        <v>84386</v>
      </c>
      <c r="Q49">
        <v>2611387</v>
      </c>
    </row>
    <row r="50" spans="3:17" x14ac:dyDescent="0.25">
      <c r="C50">
        <v>4</v>
      </c>
      <c r="D50">
        <v>303</v>
      </c>
      <c r="E50">
        <v>14</v>
      </c>
      <c r="I50">
        <v>1276</v>
      </c>
      <c r="J50">
        <v>8</v>
      </c>
      <c r="O50">
        <v>14508</v>
      </c>
      <c r="P50">
        <v>14508</v>
      </c>
      <c r="Q50">
        <v>465131</v>
      </c>
    </row>
    <row r="51" spans="3:17" x14ac:dyDescent="0.25">
      <c r="C51">
        <v>4</v>
      </c>
      <c r="D51">
        <v>304</v>
      </c>
      <c r="E51">
        <v>4</v>
      </c>
      <c r="I51">
        <v>424</v>
      </c>
      <c r="J51">
        <v>16</v>
      </c>
      <c r="O51">
        <v>5524</v>
      </c>
      <c r="P51">
        <v>5524</v>
      </c>
      <c r="Q51">
        <v>215784</v>
      </c>
    </row>
    <row r="52" spans="3:17" x14ac:dyDescent="0.25">
      <c r="C52">
        <v>4</v>
      </c>
      <c r="D52">
        <v>407</v>
      </c>
      <c r="E52">
        <v>2</v>
      </c>
      <c r="I52">
        <v>256</v>
      </c>
      <c r="O52">
        <v>2500</v>
      </c>
      <c r="P52">
        <v>2500</v>
      </c>
      <c r="Q52">
        <v>74687</v>
      </c>
    </row>
    <row r="53" spans="3:17" x14ac:dyDescent="0.25">
      <c r="C53">
        <v>4</v>
      </c>
      <c r="D53">
        <v>524</v>
      </c>
      <c r="E53">
        <v>45.45</v>
      </c>
      <c r="I53">
        <v>5093.2</v>
      </c>
      <c r="J53">
        <v>56</v>
      </c>
      <c r="L53">
        <v>165.5</v>
      </c>
      <c r="O53">
        <v>51096</v>
      </c>
      <c r="P53">
        <v>51096</v>
      </c>
      <c r="Q53">
        <v>1564269</v>
      </c>
    </row>
    <row r="54" spans="3:17" x14ac:dyDescent="0.25">
      <c r="C54">
        <v>4</v>
      </c>
      <c r="D54">
        <v>636</v>
      </c>
      <c r="E54">
        <v>4</v>
      </c>
      <c r="I54">
        <v>324</v>
      </c>
      <c r="O54">
        <v>4758</v>
      </c>
      <c r="P54">
        <v>4758</v>
      </c>
      <c r="Q54">
        <v>107039</v>
      </c>
    </row>
    <row r="55" spans="3:17" x14ac:dyDescent="0.25">
      <c r="C55">
        <v>4</v>
      </c>
      <c r="D55">
        <v>637</v>
      </c>
      <c r="E55">
        <v>2</v>
      </c>
    </row>
    <row r="56" spans="3:17" x14ac:dyDescent="0.25">
      <c r="C56">
        <v>4</v>
      </c>
      <c r="D56">
        <v>642</v>
      </c>
      <c r="E56">
        <v>6</v>
      </c>
      <c r="I56">
        <v>660</v>
      </c>
      <c r="O56">
        <v>6000</v>
      </c>
      <c r="P56">
        <v>6000</v>
      </c>
      <c r="Q56">
        <v>184477</v>
      </c>
    </row>
    <row r="57" spans="3:17" x14ac:dyDescent="0.25">
      <c r="C57">
        <v>4</v>
      </c>
      <c r="D57" t="s">
        <v>3313</v>
      </c>
      <c r="E57">
        <v>2</v>
      </c>
      <c r="I57">
        <v>288</v>
      </c>
      <c r="Q57">
        <v>63390</v>
      </c>
    </row>
    <row r="58" spans="3:17" x14ac:dyDescent="0.25">
      <c r="C58">
        <v>4</v>
      </c>
      <c r="D58">
        <v>30</v>
      </c>
      <c r="E58">
        <v>2</v>
      </c>
      <c r="I58">
        <v>288</v>
      </c>
      <c r="Q58">
        <v>63390</v>
      </c>
    </row>
    <row r="59" spans="3:17" x14ac:dyDescent="0.25">
      <c r="C59" t="s">
        <v>3317</v>
      </c>
      <c r="E59">
        <v>87.45</v>
      </c>
      <c r="I59">
        <v>9321.2000000000007</v>
      </c>
      <c r="J59">
        <v>217.5</v>
      </c>
      <c r="L59">
        <v>165.5</v>
      </c>
      <c r="O59">
        <v>84386</v>
      </c>
      <c r="P59">
        <v>84386</v>
      </c>
      <c r="Q59">
        <v>3200666</v>
      </c>
    </row>
    <row r="60" spans="3:17" x14ac:dyDescent="0.25">
      <c r="C60">
        <v>5</v>
      </c>
      <c r="D60" t="s">
        <v>266</v>
      </c>
      <c r="E60">
        <v>7</v>
      </c>
      <c r="I60">
        <v>1104</v>
      </c>
      <c r="J60">
        <v>204</v>
      </c>
      <c r="Q60">
        <v>539155</v>
      </c>
    </row>
    <row r="61" spans="3:17" x14ac:dyDescent="0.25">
      <c r="C61">
        <v>5</v>
      </c>
      <c r="D61">
        <v>99</v>
      </c>
      <c r="E61">
        <v>2</v>
      </c>
      <c r="I61">
        <v>336</v>
      </c>
      <c r="J61">
        <v>68</v>
      </c>
      <c r="Q61">
        <v>121741</v>
      </c>
    </row>
    <row r="62" spans="3:17" x14ac:dyDescent="0.25">
      <c r="C62">
        <v>5</v>
      </c>
      <c r="D62">
        <v>101</v>
      </c>
      <c r="E62">
        <v>5</v>
      </c>
      <c r="I62">
        <v>768</v>
      </c>
      <c r="J62">
        <v>136</v>
      </c>
      <c r="Q62">
        <v>417414</v>
      </c>
    </row>
    <row r="63" spans="3:17" x14ac:dyDescent="0.25">
      <c r="C63">
        <v>5</v>
      </c>
      <c r="D63" t="s">
        <v>3312</v>
      </c>
      <c r="E63">
        <v>76.45</v>
      </c>
      <c r="I63">
        <v>10155.369999999999</v>
      </c>
      <c r="J63">
        <v>107.5</v>
      </c>
      <c r="L63">
        <v>232</v>
      </c>
      <c r="Q63">
        <v>2678021</v>
      </c>
    </row>
    <row r="64" spans="3:17" x14ac:dyDescent="0.25">
      <c r="C64">
        <v>5</v>
      </c>
      <c r="D64">
        <v>303</v>
      </c>
      <c r="E64">
        <v>14</v>
      </c>
      <c r="I64">
        <v>1740</v>
      </c>
      <c r="J64">
        <v>3.5</v>
      </c>
      <c r="Q64">
        <v>439747</v>
      </c>
    </row>
    <row r="65" spans="3:17" x14ac:dyDescent="0.25">
      <c r="C65">
        <v>5</v>
      </c>
      <c r="D65">
        <v>304</v>
      </c>
      <c r="E65">
        <v>4</v>
      </c>
      <c r="I65">
        <v>573.5</v>
      </c>
      <c r="Q65">
        <v>210922</v>
      </c>
    </row>
    <row r="66" spans="3:17" x14ac:dyDescent="0.25">
      <c r="C66">
        <v>5</v>
      </c>
      <c r="D66">
        <v>407</v>
      </c>
      <c r="E66">
        <v>2</v>
      </c>
      <c r="I66">
        <v>320</v>
      </c>
      <c r="Q66">
        <v>70847</v>
      </c>
    </row>
    <row r="67" spans="3:17" x14ac:dyDescent="0.25">
      <c r="C67">
        <v>5</v>
      </c>
      <c r="D67">
        <v>524</v>
      </c>
      <c r="E67">
        <v>44.45</v>
      </c>
      <c r="I67">
        <v>5949.87</v>
      </c>
      <c r="J67">
        <v>104</v>
      </c>
      <c r="L67">
        <v>232</v>
      </c>
      <c r="Q67">
        <v>1624635</v>
      </c>
    </row>
    <row r="68" spans="3:17" x14ac:dyDescent="0.25">
      <c r="C68">
        <v>5</v>
      </c>
      <c r="D68">
        <v>636</v>
      </c>
      <c r="E68">
        <v>4</v>
      </c>
      <c r="I68">
        <v>420</v>
      </c>
      <c r="Q68">
        <v>101493</v>
      </c>
    </row>
    <row r="69" spans="3:17" x14ac:dyDescent="0.25">
      <c r="C69">
        <v>5</v>
      </c>
      <c r="D69">
        <v>637</v>
      </c>
      <c r="E69">
        <v>2</v>
      </c>
      <c r="I69">
        <v>324</v>
      </c>
      <c r="Q69">
        <v>57238</v>
      </c>
    </row>
    <row r="70" spans="3:17" x14ac:dyDescent="0.25">
      <c r="C70">
        <v>5</v>
      </c>
      <c r="D70">
        <v>642</v>
      </c>
      <c r="E70">
        <v>6</v>
      </c>
      <c r="I70">
        <v>828</v>
      </c>
      <c r="Q70">
        <v>173139</v>
      </c>
    </row>
    <row r="71" spans="3:17" x14ac:dyDescent="0.25">
      <c r="C71">
        <v>5</v>
      </c>
      <c r="D71" t="s">
        <v>3313</v>
      </c>
      <c r="E71">
        <v>2</v>
      </c>
      <c r="I71">
        <v>328</v>
      </c>
      <c r="Q71">
        <v>68884</v>
      </c>
    </row>
    <row r="72" spans="3:17" x14ac:dyDescent="0.25">
      <c r="C72">
        <v>5</v>
      </c>
      <c r="D72">
        <v>30</v>
      </c>
      <c r="E72">
        <v>2</v>
      </c>
      <c r="I72">
        <v>328</v>
      </c>
      <c r="Q72">
        <v>68884</v>
      </c>
    </row>
    <row r="73" spans="3:17" x14ac:dyDescent="0.25">
      <c r="C73" t="s">
        <v>3318</v>
      </c>
      <c r="E73">
        <v>85.45</v>
      </c>
      <c r="I73">
        <v>11587.369999999999</v>
      </c>
      <c r="J73">
        <v>311.5</v>
      </c>
      <c r="L73">
        <v>232</v>
      </c>
      <c r="Q73">
        <v>3286060</v>
      </c>
    </row>
    <row r="74" spans="3:17" x14ac:dyDescent="0.25">
      <c r="C74">
        <v>6</v>
      </c>
      <c r="D74" t="s">
        <v>266</v>
      </c>
      <c r="E74">
        <v>8</v>
      </c>
      <c r="I74">
        <v>1376</v>
      </c>
      <c r="J74">
        <v>229</v>
      </c>
      <c r="Q74">
        <v>606954</v>
      </c>
    </row>
    <row r="75" spans="3:17" x14ac:dyDescent="0.25">
      <c r="C75">
        <v>6</v>
      </c>
      <c r="D75">
        <v>99</v>
      </c>
      <c r="E75">
        <v>2</v>
      </c>
      <c r="I75">
        <v>352</v>
      </c>
      <c r="J75">
        <v>68</v>
      </c>
      <c r="Q75">
        <v>113486</v>
      </c>
    </row>
    <row r="76" spans="3:17" x14ac:dyDescent="0.25">
      <c r="C76">
        <v>6</v>
      </c>
      <c r="D76">
        <v>101</v>
      </c>
      <c r="E76">
        <v>6</v>
      </c>
      <c r="I76">
        <v>1024</v>
      </c>
      <c r="J76">
        <v>161</v>
      </c>
      <c r="Q76">
        <v>493468</v>
      </c>
    </row>
    <row r="77" spans="3:17" x14ac:dyDescent="0.25">
      <c r="C77">
        <v>6</v>
      </c>
      <c r="D77" t="s">
        <v>3312</v>
      </c>
      <c r="E77">
        <v>76.45</v>
      </c>
      <c r="I77">
        <v>11098.7</v>
      </c>
      <c r="J77">
        <v>64</v>
      </c>
      <c r="L77">
        <v>176.75</v>
      </c>
      <c r="O77">
        <v>49814</v>
      </c>
      <c r="P77">
        <v>49814</v>
      </c>
      <c r="Q77">
        <v>2848799</v>
      </c>
    </row>
    <row r="78" spans="3:17" x14ac:dyDescent="0.25">
      <c r="C78">
        <v>6</v>
      </c>
      <c r="D78">
        <v>303</v>
      </c>
      <c r="E78">
        <v>14</v>
      </c>
      <c r="I78">
        <v>1966.5</v>
      </c>
      <c r="O78">
        <v>13524</v>
      </c>
      <c r="P78">
        <v>13524</v>
      </c>
      <c r="Q78">
        <v>481336</v>
      </c>
    </row>
    <row r="79" spans="3:17" x14ac:dyDescent="0.25">
      <c r="C79">
        <v>6</v>
      </c>
      <c r="D79">
        <v>304</v>
      </c>
      <c r="E79">
        <v>4</v>
      </c>
      <c r="I79">
        <v>598</v>
      </c>
      <c r="O79">
        <v>9000</v>
      </c>
      <c r="P79">
        <v>9000</v>
      </c>
      <c r="Q79">
        <v>212602</v>
      </c>
    </row>
    <row r="80" spans="3:17" x14ac:dyDescent="0.25">
      <c r="C80">
        <v>6</v>
      </c>
      <c r="D80">
        <v>407</v>
      </c>
      <c r="E80">
        <v>2</v>
      </c>
      <c r="I80">
        <v>348</v>
      </c>
      <c r="Q80">
        <v>70810</v>
      </c>
    </row>
    <row r="81" spans="3:17" x14ac:dyDescent="0.25">
      <c r="C81">
        <v>6</v>
      </c>
      <c r="D81">
        <v>524</v>
      </c>
      <c r="E81">
        <v>44.45</v>
      </c>
      <c r="I81">
        <v>6634.2</v>
      </c>
      <c r="J81">
        <v>64</v>
      </c>
      <c r="L81">
        <v>176.75</v>
      </c>
      <c r="O81">
        <v>19274</v>
      </c>
      <c r="P81">
        <v>19274</v>
      </c>
      <c r="Q81">
        <v>1752200</v>
      </c>
    </row>
    <row r="82" spans="3:17" x14ac:dyDescent="0.25">
      <c r="C82">
        <v>6</v>
      </c>
      <c r="D82">
        <v>636</v>
      </c>
      <c r="E82">
        <v>4</v>
      </c>
      <c r="I82">
        <v>396</v>
      </c>
      <c r="O82">
        <v>4500</v>
      </c>
      <c r="P82">
        <v>4500</v>
      </c>
      <c r="Q82">
        <v>102107</v>
      </c>
    </row>
    <row r="83" spans="3:17" x14ac:dyDescent="0.25">
      <c r="C83">
        <v>6</v>
      </c>
      <c r="D83">
        <v>637</v>
      </c>
      <c r="E83">
        <v>2</v>
      </c>
      <c r="I83">
        <v>300</v>
      </c>
      <c r="Q83">
        <v>57832</v>
      </c>
    </row>
    <row r="84" spans="3:17" x14ac:dyDescent="0.25">
      <c r="C84">
        <v>6</v>
      </c>
      <c r="D84">
        <v>642</v>
      </c>
      <c r="E84">
        <v>6</v>
      </c>
      <c r="I84">
        <v>856</v>
      </c>
      <c r="O84">
        <v>3516</v>
      </c>
      <c r="P84">
        <v>3516</v>
      </c>
      <c r="Q84">
        <v>171912</v>
      </c>
    </row>
    <row r="85" spans="3:17" x14ac:dyDescent="0.25">
      <c r="C85">
        <v>6</v>
      </c>
      <c r="D85" t="s">
        <v>3313</v>
      </c>
      <c r="E85">
        <v>2</v>
      </c>
      <c r="I85">
        <v>352</v>
      </c>
      <c r="Q85">
        <v>68840</v>
      </c>
    </row>
    <row r="86" spans="3:17" x14ac:dyDescent="0.25">
      <c r="C86">
        <v>6</v>
      </c>
      <c r="D86">
        <v>30</v>
      </c>
      <c r="E86">
        <v>2</v>
      </c>
      <c r="I86">
        <v>352</v>
      </c>
      <c r="Q86">
        <v>68840</v>
      </c>
    </row>
    <row r="87" spans="3:17" x14ac:dyDescent="0.25">
      <c r="C87" t="s">
        <v>3319</v>
      </c>
      <c r="E87">
        <v>86.45</v>
      </c>
      <c r="I87">
        <v>12826.7</v>
      </c>
      <c r="J87">
        <v>293</v>
      </c>
      <c r="L87">
        <v>176.75</v>
      </c>
      <c r="O87">
        <v>49814</v>
      </c>
      <c r="P87">
        <v>49814</v>
      </c>
      <c r="Q87">
        <v>3524593</v>
      </c>
    </row>
    <row r="88" spans="3:17" x14ac:dyDescent="0.25">
      <c r="C88">
        <v>7</v>
      </c>
      <c r="D88" t="s">
        <v>266</v>
      </c>
      <c r="E88">
        <v>8</v>
      </c>
      <c r="I88">
        <v>1144</v>
      </c>
      <c r="J88">
        <v>217.5</v>
      </c>
      <c r="O88">
        <v>308623</v>
      </c>
      <c r="P88">
        <v>308623</v>
      </c>
      <c r="Q88">
        <v>975176</v>
      </c>
    </row>
    <row r="89" spans="3:17" x14ac:dyDescent="0.25">
      <c r="C89">
        <v>7</v>
      </c>
      <c r="D89">
        <v>99</v>
      </c>
      <c r="E89">
        <v>2</v>
      </c>
      <c r="I89">
        <v>328</v>
      </c>
      <c r="J89">
        <v>64.5</v>
      </c>
      <c r="O89">
        <v>36714</v>
      </c>
      <c r="P89">
        <v>36714</v>
      </c>
      <c r="Q89">
        <v>154372</v>
      </c>
    </row>
    <row r="90" spans="3:17" x14ac:dyDescent="0.25">
      <c r="C90">
        <v>7</v>
      </c>
      <c r="D90">
        <v>101</v>
      </c>
      <c r="E90">
        <v>6</v>
      </c>
      <c r="I90">
        <v>816</v>
      </c>
      <c r="J90">
        <v>153</v>
      </c>
      <c r="O90">
        <v>271909</v>
      </c>
      <c r="P90">
        <v>271909</v>
      </c>
      <c r="Q90">
        <v>820804</v>
      </c>
    </row>
    <row r="91" spans="3:17" x14ac:dyDescent="0.25">
      <c r="C91">
        <v>7</v>
      </c>
      <c r="D91" t="s">
        <v>3312</v>
      </c>
      <c r="E91">
        <v>76.45</v>
      </c>
      <c r="I91">
        <v>10871.2</v>
      </c>
      <c r="J91">
        <v>219.5</v>
      </c>
      <c r="L91">
        <v>192</v>
      </c>
      <c r="O91">
        <v>916539</v>
      </c>
      <c r="P91">
        <v>916539</v>
      </c>
      <c r="Q91">
        <v>4090563</v>
      </c>
    </row>
    <row r="92" spans="3:17" x14ac:dyDescent="0.25">
      <c r="C92">
        <v>7</v>
      </c>
      <c r="D92">
        <v>303</v>
      </c>
      <c r="E92">
        <v>14</v>
      </c>
      <c r="I92">
        <v>1919.75</v>
      </c>
      <c r="J92">
        <v>96</v>
      </c>
      <c r="O92">
        <v>167250</v>
      </c>
      <c r="P92">
        <v>167250</v>
      </c>
      <c r="Q92">
        <v>746674</v>
      </c>
    </row>
    <row r="93" spans="3:17" x14ac:dyDescent="0.25">
      <c r="C93">
        <v>7</v>
      </c>
      <c r="D93">
        <v>304</v>
      </c>
      <c r="E93">
        <v>4</v>
      </c>
      <c r="I93">
        <v>506</v>
      </c>
      <c r="J93">
        <v>19.5</v>
      </c>
      <c r="O93">
        <v>59667</v>
      </c>
      <c r="P93">
        <v>59667</v>
      </c>
      <c r="Q93">
        <v>279606</v>
      </c>
    </row>
    <row r="94" spans="3:17" x14ac:dyDescent="0.25">
      <c r="C94">
        <v>7</v>
      </c>
      <c r="D94">
        <v>407</v>
      </c>
      <c r="E94">
        <v>2</v>
      </c>
      <c r="I94">
        <v>268</v>
      </c>
      <c r="O94">
        <v>26500</v>
      </c>
      <c r="P94">
        <v>26500</v>
      </c>
      <c r="Q94">
        <v>98753</v>
      </c>
    </row>
    <row r="95" spans="3:17" x14ac:dyDescent="0.25">
      <c r="C95">
        <v>7</v>
      </c>
      <c r="D95">
        <v>524</v>
      </c>
      <c r="E95">
        <v>44.45</v>
      </c>
      <c r="I95">
        <v>6498.7</v>
      </c>
      <c r="J95">
        <v>80</v>
      </c>
      <c r="L95">
        <v>192</v>
      </c>
      <c r="O95">
        <v>571622</v>
      </c>
      <c r="P95">
        <v>571622</v>
      </c>
      <c r="Q95">
        <v>2491306</v>
      </c>
    </row>
    <row r="96" spans="3:17" x14ac:dyDescent="0.25">
      <c r="C96">
        <v>7</v>
      </c>
      <c r="D96">
        <v>636</v>
      </c>
      <c r="E96">
        <v>4</v>
      </c>
      <c r="I96">
        <v>516</v>
      </c>
      <c r="J96">
        <v>24</v>
      </c>
      <c r="O96">
        <v>28000</v>
      </c>
      <c r="P96">
        <v>28000</v>
      </c>
      <c r="Q96">
        <v>170367</v>
      </c>
    </row>
    <row r="97" spans="3:17" x14ac:dyDescent="0.25">
      <c r="C97">
        <v>7</v>
      </c>
      <c r="D97">
        <v>637</v>
      </c>
      <c r="E97">
        <v>2</v>
      </c>
      <c r="I97">
        <v>322.75</v>
      </c>
      <c r="O97">
        <v>16500</v>
      </c>
      <c r="P97">
        <v>16500</v>
      </c>
      <c r="Q97">
        <v>74177</v>
      </c>
    </row>
    <row r="98" spans="3:17" x14ac:dyDescent="0.25">
      <c r="C98">
        <v>7</v>
      </c>
      <c r="D98">
        <v>642</v>
      </c>
      <c r="E98">
        <v>6</v>
      </c>
      <c r="I98">
        <v>840</v>
      </c>
      <c r="O98">
        <v>47000</v>
      </c>
      <c r="P98">
        <v>47000</v>
      </c>
      <c r="Q98">
        <v>229680</v>
      </c>
    </row>
    <row r="99" spans="3:17" x14ac:dyDescent="0.25">
      <c r="C99">
        <v>7</v>
      </c>
      <c r="D99" t="s">
        <v>3313</v>
      </c>
      <c r="E99">
        <v>2</v>
      </c>
      <c r="I99">
        <v>320</v>
      </c>
      <c r="O99">
        <v>20106</v>
      </c>
      <c r="P99">
        <v>20106</v>
      </c>
      <c r="Q99">
        <v>89504</v>
      </c>
    </row>
    <row r="100" spans="3:17" x14ac:dyDescent="0.25">
      <c r="C100">
        <v>7</v>
      </c>
      <c r="D100">
        <v>30</v>
      </c>
      <c r="E100">
        <v>2</v>
      </c>
      <c r="I100">
        <v>320</v>
      </c>
      <c r="O100">
        <v>20106</v>
      </c>
      <c r="P100">
        <v>20106</v>
      </c>
      <c r="Q100">
        <v>89504</v>
      </c>
    </row>
    <row r="101" spans="3:17" x14ac:dyDescent="0.25">
      <c r="C101" t="s">
        <v>3320</v>
      </c>
      <c r="E101">
        <v>86.45</v>
      </c>
      <c r="I101">
        <v>12335.2</v>
      </c>
      <c r="J101">
        <v>437</v>
      </c>
      <c r="L101">
        <v>192</v>
      </c>
      <c r="O101">
        <v>1245268</v>
      </c>
      <c r="P101">
        <v>1245268</v>
      </c>
      <c r="Q101">
        <v>5155243</v>
      </c>
    </row>
    <row r="102" spans="3:17" x14ac:dyDescent="0.25">
      <c r="C102">
        <v>8</v>
      </c>
      <c r="D102" t="s">
        <v>266</v>
      </c>
      <c r="E102">
        <v>8</v>
      </c>
      <c r="I102">
        <v>992</v>
      </c>
      <c r="J102">
        <v>238</v>
      </c>
      <c r="O102">
        <v>750</v>
      </c>
      <c r="P102">
        <v>750</v>
      </c>
      <c r="Q102">
        <v>626496</v>
      </c>
    </row>
    <row r="103" spans="3:17" x14ac:dyDescent="0.25">
      <c r="C103">
        <v>8</v>
      </c>
      <c r="D103">
        <v>99</v>
      </c>
      <c r="E103">
        <v>2</v>
      </c>
      <c r="I103">
        <v>248</v>
      </c>
      <c r="J103">
        <v>68</v>
      </c>
      <c r="O103">
        <v>750</v>
      </c>
      <c r="P103">
        <v>750</v>
      </c>
      <c r="Q103">
        <v>118762</v>
      </c>
    </row>
    <row r="104" spans="3:17" x14ac:dyDescent="0.25">
      <c r="C104">
        <v>8</v>
      </c>
      <c r="D104">
        <v>101</v>
      </c>
      <c r="E104">
        <v>6</v>
      </c>
      <c r="I104">
        <v>744</v>
      </c>
      <c r="J104">
        <v>170</v>
      </c>
      <c r="Q104">
        <v>507734</v>
      </c>
    </row>
    <row r="105" spans="3:17" x14ac:dyDescent="0.25">
      <c r="C105">
        <v>8</v>
      </c>
      <c r="D105" t="s">
        <v>3312</v>
      </c>
      <c r="E105">
        <v>76.45</v>
      </c>
      <c r="I105">
        <v>9232.48</v>
      </c>
      <c r="J105">
        <v>574</v>
      </c>
      <c r="L105">
        <v>203.5</v>
      </c>
      <c r="O105">
        <v>8750</v>
      </c>
      <c r="P105">
        <v>8750</v>
      </c>
      <c r="Q105">
        <v>3268711</v>
      </c>
    </row>
    <row r="106" spans="3:17" x14ac:dyDescent="0.25">
      <c r="C106">
        <v>8</v>
      </c>
      <c r="D106">
        <v>303</v>
      </c>
      <c r="E106">
        <v>14</v>
      </c>
      <c r="I106">
        <v>1692.5</v>
      </c>
      <c r="J106">
        <v>204</v>
      </c>
      <c r="O106">
        <v>750</v>
      </c>
      <c r="P106">
        <v>750</v>
      </c>
      <c r="Q106">
        <v>665528</v>
      </c>
    </row>
    <row r="107" spans="3:17" x14ac:dyDescent="0.25">
      <c r="C107">
        <v>8</v>
      </c>
      <c r="D107">
        <v>304</v>
      </c>
      <c r="E107">
        <v>4</v>
      </c>
      <c r="I107">
        <v>413</v>
      </c>
      <c r="J107">
        <v>42</v>
      </c>
      <c r="Q107">
        <v>228134</v>
      </c>
    </row>
    <row r="108" spans="3:17" x14ac:dyDescent="0.25">
      <c r="C108">
        <v>8</v>
      </c>
      <c r="D108">
        <v>407</v>
      </c>
      <c r="E108">
        <v>2</v>
      </c>
      <c r="I108">
        <v>312</v>
      </c>
      <c r="Q108">
        <v>70675</v>
      </c>
    </row>
    <row r="109" spans="3:17" x14ac:dyDescent="0.25">
      <c r="C109">
        <v>8</v>
      </c>
      <c r="D109">
        <v>524</v>
      </c>
      <c r="E109">
        <v>44.45</v>
      </c>
      <c r="I109">
        <v>5234.9799999999996</v>
      </c>
      <c r="J109">
        <v>112</v>
      </c>
      <c r="L109">
        <v>203.5</v>
      </c>
      <c r="O109">
        <v>8000</v>
      </c>
      <c r="P109">
        <v>8000</v>
      </c>
      <c r="Q109">
        <v>1882225</v>
      </c>
    </row>
    <row r="110" spans="3:17" x14ac:dyDescent="0.25">
      <c r="C110">
        <v>8</v>
      </c>
      <c r="D110">
        <v>636</v>
      </c>
      <c r="E110">
        <v>4</v>
      </c>
      <c r="I110">
        <v>492</v>
      </c>
      <c r="J110">
        <v>90</v>
      </c>
      <c r="Q110">
        <v>161530</v>
      </c>
    </row>
    <row r="111" spans="3:17" x14ac:dyDescent="0.25">
      <c r="C111">
        <v>8</v>
      </c>
      <c r="D111">
        <v>637</v>
      </c>
      <c r="E111">
        <v>2</v>
      </c>
      <c r="I111">
        <v>264</v>
      </c>
      <c r="Q111">
        <v>56927</v>
      </c>
    </row>
    <row r="112" spans="3:17" x14ac:dyDescent="0.25">
      <c r="C112">
        <v>8</v>
      </c>
      <c r="D112">
        <v>642</v>
      </c>
      <c r="E112">
        <v>6</v>
      </c>
      <c r="I112">
        <v>824</v>
      </c>
      <c r="J112">
        <v>126</v>
      </c>
      <c r="Q112">
        <v>203692</v>
      </c>
    </row>
    <row r="113" spans="3:17" x14ac:dyDescent="0.25">
      <c r="C113">
        <v>8</v>
      </c>
      <c r="D113" t="s">
        <v>3313</v>
      </c>
      <c r="E113">
        <v>2</v>
      </c>
      <c r="I113">
        <v>248</v>
      </c>
      <c r="Q113">
        <v>68292</v>
      </c>
    </row>
    <row r="114" spans="3:17" x14ac:dyDescent="0.25">
      <c r="C114">
        <v>8</v>
      </c>
      <c r="D114">
        <v>30</v>
      </c>
      <c r="E114">
        <v>2</v>
      </c>
      <c r="I114">
        <v>248</v>
      </c>
      <c r="Q114">
        <v>68292</v>
      </c>
    </row>
    <row r="115" spans="3:17" x14ac:dyDescent="0.25">
      <c r="C115" t="s">
        <v>3321</v>
      </c>
      <c r="E115">
        <v>86.45</v>
      </c>
      <c r="I115">
        <v>10472.48</v>
      </c>
      <c r="J115">
        <v>812</v>
      </c>
      <c r="L115">
        <v>203.5</v>
      </c>
      <c r="O115">
        <v>9500</v>
      </c>
      <c r="P115">
        <v>9500</v>
      </c>
      <c r="Q115">
        <v>3963499</v>
      </c>
    </row>
    <row r="116" spans="3:17" x14ac:dyDescent="0.25">
      <c r="C116">
        <v>9</v>
      </c>
      <c r="D116" t="s">
        <v>266</v>
      </c>
      <c r="E116">
        <v>8</v>
      </c>
      <c r="I116">
        <v>1280</v>
      </c>
      <c r="J116">
        <v>228.5</v>
      </c>
      <c r="Q116">
        <v>616940</v>
      </c>
    </row>
    <row r="117" spans="3:17" x14ac:dyDescent="0.25">
      <c r="C117">
        <v>9</v>
      </c>
      <c r="D117">
        <v>99</v>
      </c>
      <c r="E117">
        <v>2</v>
      </c>
      <c r="I117">
        <v>288</v>
      </c>
      <c r="J117">
        <v>64.5</v>
      </c>
      <c r="Q117">
        <v>117842</v>
      </c>
    </row>
    <row r="118" spans="3:17" x14ac:dyDescent="0.25">
      <c r="C118">
        <v>9</v>
      </c>
      <c r="D118">
        <v>101</v>
      </c>
      <c r="E118">
        <v>6</v>
      </c>
      <c r="I118">
        <v>992</v>
      </c>
      <c r="J118">
        <v>164</v>
      </c>
      <c r="Q118">
        <v>499098</v>
      </c>
    </row>
    <row r="119" spans="3:17" x14ac:dyDescent="0.25">
      <c r="C119">
        <v>9</v>
      </c>
      <c r="D119" t="s">
        <v>3312</v>
      </c>
      <c r="E119">
        <v>76.45</v>
      </c>
      <c r="I119">
        <v>11585.28</v>
      </c>
      <c r="J119">
        <v>256</v>
      </c>
      <c r="L119">
        <v>166</v>
      </c>
      <c r="O119">
        <v>38548</v>
      </c>
      <c r="P119">
        <v>38548</v>
      </c>
      <c r="Q119">
        <v>3190000</v>
      </c>
    </row>
    <row r="120" spans="3:17" x14ac:dyDescent="0.25">
      <c r="C120">
        <v>9</v>
      </c>
      <c r="D120">
        <v>303</v>
      </c>
      <c r="E120">
        <v>14</v>
      </c>
      <c r="I120">
        <v>2142.75</v>
      </c>
      <c r="J120">
        <v>48</v>
      </c>
      <c r="Q120">
        <v>615760</v>
      </c>
    </row>
    <row r="121" spans="3:17" x14ac:dyDescent="0.25">
      <c r="C121">
        <v>9</v>
      </c>
      <c r="D121">
        <v>304</v>
      </c>
      <c r="E121">
        <v>4</v>
      </c>
      <c r="I121">
        <v>636</v>
      </c>
      <c r="J121">
        <v>24</v>
      </c>
      <c r="O121">
        <v>5750</v>
      </c>
      <c r="P121">
        <v>5750</v>
      </c>
      <c r="Q121">
        <v>212559</v>
      </c>
    </row>
    <row r="122" spans="3:17" x14ac:dyDescent="0.25">
      <c r="C122">
        <v>9</v>
      </c>
      <c r="D122">
        <v>407</v>
      </c>
      <c r="E122">
        <v>2</v>
      </c>
      <c r="I122">
        <v>261</v>
      </c>
      <c r="Q122">
        <v>67007</v>
      </c>
    </row>
    <row r="123" spans="3:17" x14ac:dyDescent="0.25">
      <c r="C123">
        <v>9</v>
      </c>
      <c r="D123">
        <v>524</v>
      </c>
      <c r="E123">
        <v>44.45</v>
      </c>
      <c r="I123">
        <v>6757.5300000000007</v>
      </c>
      <c r="J123">
        <v>88</v>
      </c>
      <c r="L123">
        <v>166</v>
      </c>
      <c r="O123">
        <v>32798</v>
      </c>
      <c r="P123">
        <v>32798</v>
      </c>
      <c r="Q123">
        <v>1899712</v>
      </c>
    </row>
    <row r="124" spans="3:17" x14ac:dyDescent="0.25">
      <c r="C124">
        <v>9</v>
      </c>
      <c r="D124">
        <v>636</v>
      </c>
      <c r="E124">
        <v>4</v>
      </c>
      <c r="I124">
        <v>636</v>
      </c>
      <c r="J124">
        <v>36</v>
      </c>
      <c r="Q124">
        <v>147072</v>
      </c>
    </row>
    <row r="125" spans="3:17" x14ac:dyDescent="0.25">
      <c r="C125">
        <v>9</v>
      </c>
      <c r="D125">
        <v>637</v>
      </c>
      <c r="E125">
        <v>2</v>
      </c>
      <c r="I125">
        <v>268</v>
      </c>
      <c r="Q125">
        <v>57560</v>
      </c>
    </row>
    <row r="126" spans="3:17" x14ac:dyDescent="0.25">
      <c r="C126">
        <v>9</v>
      </c>
      <c r="D126">
        <v>642</v>
      </c>
      <c r="E126">
        <v>6</v>
      </c>
      <c r="I126">
        <v>884</v>
      </c>
      <c r="J126">
        <v>60</v>
      </c>
      <c r="Q126">
        <v>190330</v>
      </c>
    </row>
    <row r="127" spans="3:17" x14ac:dyDescent="0.25">
      <c r="C127">
        <v>9</v>
      </c>
      <c r="D127" t="s">
        <v>3313</v>
      </c>
      <c r="E127">
        <v>2</v>
      </c>
      <c r="I127">
        <v>280</v>
      </c>
      <c r="Q127">
        <v>69074</v>
      </c>
    </row>
    <row r="128" spans="3:17" x14ac:dyDescent="0.25">
      <c r="C128">
        <v>9</v>
      </c>
      <c r="D128">
        <v>30</v>
      </c>
      <c r="E128">
        <v>2</v>
      </c>
      <c r="I128">
        <v>280</v>
      </c>
      <c r="Q128">
        <v>69074</v>
      </c>
    </row>
    <row r="129" spans="3:17" x14ac:dyDescent="0.25">
      <c r="C129" t="s">
        <v>3322</v>
      </c>
      <c r="E129">
        <v>86.45</v>
      </c>
      <c r="I129">
        <v>13145.28</v>
      </c>
      <c r="J129">
        <v>484.5</v>
      </c>
      <c r="L129">
        <v>166</v>
      </c>
      <c r="O129">
        <v>38548</v>
      </c>
      <c r="P129">
        <v>38548</v>
      </c>
      <c r="Q129">
        <v>3876014</v>
      </c>
    </row>
    <row r="130" spans="3:17" x14ac:dyDescent="0.25">
      <c r="C130">
        <v>10</v>
      </c>
      <c r="D130" t="s">
        <v>266</v>
      </c>
      <c r="E130">
        <v>8</v>
      </c>
      <c r="I130">
        <v>1168</v>
      </c>
      <c r="J130">
        <v>235</v>
      </c>
      <c r="Q130">
        <v>1058816</v>
      </c>
    </row>
    <row r="131" spans="3:17" x14ac:dyDescent="0.25">
      <c r="C131">
        <v>10</v>
      </c>
      <c r="D131">
        <v>99</v>
      </c>
      <c r="E131">
        <v>2</v>
      </c>
      <c r="I131">
        <v>320</v>
      </c>
      <c r="J131">
        <v>68</v>
      </c>
      <c r="Q131">
        <v>234154</v>
      </c>
    </row>
    <row r="132" spans="3:17" x14ac:dyDescent="0.25">
      <c r="C132">
        <v>10</v>
      </c>
      <c r="D132">
        <v>101</v>
      </c>
      <c r="E132">
        <v>6</v>
      </c>
      <c r="I132">
        <v>848</v>
      </c>
      <c r="J132">
        <v>167</v>
      </c>
      <c r="Q132">
        <v>824662</v>
      </c>
    </row>
    <row r="133" spans="3:17" x14ac:dyDescent="0.25">
      <c r="C133">
        <v>10</v>
      </c>
      <c r="D133" t="s">
        <v>3312</v>
      </c>
      <c r="E133">
        <v>76.45</v>
      </c>
      <c r="I133">
        <v>10944.18</v>
      </c>
      <c r="J133">
        <v>252</v>
      </c>
      <c r="L133">
        <v>208.5</v>
      </c>
      <c r="O133">
        <v>9750</v>
      </c>
      <c r="P133">
        <v>9750</v>
      </c>
      <c r="Q133">
        <v>7086852</v>
      </c>
    </row>
    <row r="134" spans="3:17" x14ac:dyDescent="0.25">
      <c r="C134">
        <v>10</v>
      </c>
      <c r="D134">
        <v>303</v>
      </c>
      <c r="E134">
        <v>13</v>
      </c>
      <c r="I134">
        <v>1744</v>
      </c>
      <c r="J134">
        <v>96</v>
      </c>
      <c r="O134">
        <v>750</v>
      </c>
      <c r="P134">
        <v>750</v>
      </c>
      <c r="Q134">
        <v>1211037</v>
      </c>
    </row>
    <row r="135" spans="3:17" x14ac:dyDescent="0.25">
      <c r="C135">
        <v>10</v>
      </c>
      <c r="D135">
        <v>304</v>
      </c>
      <c r="E135">
        <v>4</v>
      </c>
      <c r="I135">
        <v>668</v>
      </c>
      <c r="J135">
        <v>48</v>
      </c>
      <c r="Q135">
        <v>446701</v>
      </c>
    </row>
    <row r="136" spans="3:17" x14ac:dyDescent="0.25">
      <c r="C136">
        <v>10</v>
      </c>
      <c r="D136">
        <v>407</v>
      </c>
      <c r="E136">
        <v>2</v>
      </c>
      <c r="I136">
        <v>256</v>
      </c>
      <c r="Q136">
        <v>169943</v>
      </c>
    </row>
    <row r="137" spans="3:17" x14ac:dyDescent="0.25">
      <c r="C137">
        <v>10</v>
      </c>
      <c r="D137">
        <v>524</v>
      </c>
      <c r="E137">
        <v>45.45</v>
      </c>
      <c r="I137">
        <v>6424.18</v>
      </c>
      <c r="J137">
        <v>96</v>
      </c>
      <c r="L137">
        <v>208.5</v>
      </c>
      <c r="O137">
        <v>9000</v>
      </c>
      <c r="P137">
        <v>9000</v>
      </c>
      <c r="Q137">
        <v>4354581</v>
      </c>
    </row>
    <row r="138" spans="3:17" x14ac:dyDescent="0.25">
      <c r="C138">
        <v>10</v>
      </c>
      <c r="D138">
        <v>636</v>
      </c>
      <c r="E138">
        <v>4</v>
      </c>
      <c r="I138">
        <v>648</v>
      </c>
      <c r="Q138">
        <v>303353</v>
      </c>
    </row>
    <row r="139" spans="3:17" x14ac:dyDescent="0.25">
      <c r="C139">
        <v>10</v>
      </c>
      <c r="D139">
        <v>637</v>
      </c>
      <c r="E139">
        <v>2</v>
      </c>
      <c r="I139">
        <v>344</v>
      </c>
      <c r="Q139">
        <v>122515</v>
      </c>
    </row>
    <row r="140" spans="3:17" x14ac:dyDescent="0.25">
      <c r="C140">
        <v>10</v>
      </c>
      <c r="D140">
        <v>642</v>
      </c>
      <c r="E140">
        <v>6</v>
      </c>
      <c r="I140">
        <v>860</v>
      </c>
      <c r="J140">
        <v>12</v>
      </c>
      <c r="Q140">
        <v>478722</v>
      </c>
    </row>
    <row r="141" spans="3:17" x14ac:dyDescent="0.25">
      <c r="C141">
        <v>10</v>
      </c>
      <c r="D141" t="s">
        <v>3313</v>
      </c>
      <c r="E141">
        <v>2</v>
      </c>
      <c r="I141">
        <v>352</v>
      </c>
      <c r="Q141">
        <v>121090</v>
      </c>
    </row>
    <row r="142" spans="3:17" x14ac:dyDescent="0.25">
      <c r="C142">
        <v>10</v>
      </c>
      <c r="D142">
        <v>30</v>
      </c>
      <c r="E142">
        <v>2</v>
      </c>
      <c r="I142">
        <v>352</v>
      </c>
      <c r="Q142">
        <v>121090</v>
      </c>
    </row>
    <row r="143" spans="3:17" x14ac:dyDescent="0.25">
      <c r="C143" t="s">
        <v>3323</v>
      </c>
      <c r="E143">
        <v>86.45</v>
      </c>
      <c r="I143">
        <v>12464.18</v>
      </c>
      <c r="J143">
        <v>487</v>
      </c>
      <c r="L143">
        <v>208.5</v>
      </c>
      <c r="O143">
        <v>9750</v>
      </c>
      <c r="P143">
        <v>9750</v>
      </c>
      <c r="Q143">
        <v>8266758</v>
      </c>
    </row>
    <row r="144" spans="3:17" x14ac:dyDescent="0.25">
      <c r="C144">
        <v>11</v>
      </c>
      <c r="D144" t="s">
        <v>266</v>
      </c>
      <c r="E144">
        <v>8.1999999999999993</v>
      </c>
      <c r="I144">
        <v>1184</v>
      </c>
      <c r="J144">
        <v>76</v>
      </c>
      <c r="K144">
        <v>57.5</v>
      </c>
      <c r="N144">
        <v>101833</v>
      </c>
      <c r="O144">
        <v>132435</v>
      </c>
      <c r="P144">
        <v>234268</v>
      </c>
      <c r="Q144">
        <v>714485</v>
      </c>
    </row>
    <row r="145" spans="3:17" x14ac:dyDescent="0.25">
      <c r="C145">
        <v>11</v>
      </c>
      <c r="D145">
        <v>99</v>
      </c>
      <c r="E145">
        <v>2</v>
      </c>
      <c r="I145">
        <v>328</v>
      </c>
      <c r="J145">
        <v>15.5</v>
      </c>
      <c r="O145">
        <v>40058</v>
      </c>
      <c r="P145">
        <v>40058</v>
      </c>
      <c r="Q145">
        <v>61647</v>
      </c>
    </row>
    <row r="146" spans="3:17" x14ac:dyDescent="0.25">
      <c r="C146">
        <v>11</v>
      </c>
      <c r="D146">
        <v>100</v>
      </c>
      <c r="E146">
        <v>1</v>
      </c>
      <c r="I146">
        <v>160</v>
      </c>
      <c r="J146">
        <v>15</v>
      </c>
      <c r="Q146">
        <v>44950</v>
      </c>
    </row>
    <row r="147" spans="3:17" x14ac:dyDescent="0.25">
      <c r="C147">
        <v>11</v>
      </c>
      <c r="D147">
        <v>101</v>
      </c>
      <c r="E147">
        <v>5.2</v>
      </c>
      <c r="I147">
        <v>696</v>
      </c>
      <c r="J147">
        <v>45.5</v>
      </c>
      <c r="K147">
        <v>57.5</v>
      </c>
      <c r="N147">
        <v>101833</v>
      </c>
      <c r="O147">
        <v>92377</v>
      </c>
      <c r="P147">
        <v>194210</v>
      </c>
      <c r="Q147">
        <v>607888</v>
      </c>
    </row>
    <row r="148" spans="3:17" x14ac:dyDescent="0.25">
      <c r="C148">
        <v>11</v>
      </c>
      <c r="D148" t="s">
        <v>3312</v>
      </c>
      <c r="E148">
        <v>76.45</v>
      </c>
      <c r="I148">
        <v>10589.8</v>
      </c>
      <c r="J148">
        <v>424</v>
      </c>
      <c r="L148">
        <v>199</v>
      </c>
      <c r="O148">
        <v>1208928</v>
      </c>
      <c r="P148">
        <v>1208928</v>
      </c>
      <c r="Q148">
        <v>4215611</v>
      </c>
    </row>
    <row r="149" spans="3:17" x14ac:dyDescent="0.25">
      <c r="C149">
        <v>11</v>
      </c>
      <c r="D149">
        <v>303</v>
      </c>
      <c r="E149">
        <v>13</v>
      </c>
      <c r="I149">
        <v>1976</v>
      </c>
      <c r="J149">
        <v>152</v>
      </c>
      <c r="O149">
        <v>219500</v>
      </c>
      <c r="P149">
        <v>219500</v>
      </c>
      <c r="Q149">
        <v>728102</v>
      </c>
    </row>
    <row r="150" spans="3:17" x14ac:dyDescent="0.25">
      <c r="C150">
        <v>11</v>
      </c>
      <c r="D150">
        <v>304</v>
      </c>
      <c r="E150">
        <v>4</v>
      </c>
      <c r="I150">
        <v>672</v>
      </c>
      <c r="J150">
        <v>68</v>
      </c>
      <c r="O150">
        <v>77555</v>
      </c>
      <c r="P150">
        <v>77555</v>
      </c>
      <c r="Q150">
        <v>319164</v>
      </c>
    </row>
    <row r="151" spans="3:17" x14ac:dyDescent="0.25">
      <c r="C151">
        <v>11</v>
      </c>
      <c r="D151">
        <v>407</v>
      </c>
      <c r="E151">
        <v>2</v>
      </c>
      <c r="I151">
        <v>321.5</v>
      </c>
      <c r="O151">
        <v>30000</v>
      </c>
      <c r="P151">
        <v>30000</v>
      </c>
      <c r="Q151">
        <v>101740</v>
      </c>
    </row>
    <row r="152" spans="3:17" x14ac:dyDescent="0.25">
      <c r="C152">
        <v>11</v>
      </c>
      <c r="D152">
        <v>524</v>
      </c>
      <c r="E152">
        <v>45.45</v>
      </c>
      <c r="I152">
        <v>5912.3</v>
      </c>
      <c r="J152">
        <v>112</v>
      </c>
      <c r="L152">
        <v>199</v>
      </c>
      <c r="O152">
        <v>732673</v>
      </c>
      <c r="P152">
        <v>732673</v>
      </c>
      <c r="Q152">
        <v>2616479</v>
      </c>
    </row>
    <row r="153" spans="3:17" x14ac:dyDescent="0.25">
      <c r="C153">
        <v>11</v>
      </c>
      <c r="D153">
        <v>636</v>
      </c>
      <c r="E153">
        <v>4</v>
      </c>
      <c r="I153">
        <v>480</v>
      </c>
      <c r="J153">
        <v>32</v>
      </c>
      <c r="O153">
        <v>49500</v>
      </c>
      <c r="P153">
        <v>49500</v>
      </c>
      <c r="Q153">
        <v>163941</v>
      </c>
    </row>
    <row r="154" spans="3:17" x14ac:dyDescent="0.25">
      <c r="C154">
        <v>11</v>
      </c>
      <c r="D154">
        <v>637</v>
      </c>
      <c r="E154">
        <v>2</v>
      </c>
      <c r="I154">
        <v>328</v>
      </c>
      <c r="O154">
        <v>22200</v>
      </c>
      <c r="P154">
        <v>22200</v>
      </c>
      <c r="Q154">
        <v>79393</v>
      </c>
    </row>
    <row r="155" spans="3:17" x14ac:dyDescent="0.25">
      <c r="C155">
        <v>11</v>
      </c>
      <c r="D155">
        <v>642</v>
      </c>
      <c r="E155">
        <v>6</v>
      </c>
      <c r="I155">
        <v>900</v>
      </c>
      <c r="J155">
        <v>60</v>
      </c>
      <c r="O155">
        <v>77500</v>
      </c>
      <c r="P155">
        <v>77500</v>
      </c>
      <c r="Q155">
        <v>206792</v>
      </c>
    </row>
    <row r="156" spans="3:17" x14ac:dyDescent="0.25">
      <c r="C156">
        <v>11</v>
      </c>
      <c r="D156" t="s">
        <v>3313</v>
      </c>
      <c r="E156">
        <v>2</v>
      </c>
      <c r="I156">
        <v>328</v>
      </c>
      <c r="O156">
        <v>31804</v>
      </c>
      <c r="P156">
        <v>31804</v>
      </c>
      <c r="Q156">
        <v>100638</v>
      </c>
    </row>
    <row r="157" spans="3:17" x14ac:dyDescent="0.25">
      <c r="C157">
        <v>11</v>
      </c>
      <c r="D157">
        <v>30</v>
      </c>
      <c r="E157">
        <v>2</v>
      </c>
      <c r="I157">
        <v>328</v>
      </c>
      <c r="O157">
        <v>31804</v>
      </c>
      <c r="P157">
        <v>31804</v>
      </c>
      <c r="Q157">
        <v>100638</v>
      </c>
    </row>
    <row r="158" spans="3:17" x14ac:dyDescent="0.25">
      <c r="C158" t="s">
        <v>3324</v>
      </c>
      <c r="E158">
        <v>86.65</v>
      </c>
      <c r="I158">
        <v>12101.8</v>
      </c>
      <c r="J158">
        <v>500</v>
      </c>
      <c r="K158">
        <v>57.5</v>
      </c>
      <c r="L158">
        <v>199</v>
      </c>
      <c r="N158">
        <v>101833</v>
      </c>
      <c r="O158">
        <v>1373167</v>
      </c>
      <c r="P158">
        <v>1475000</v>
      </c>
      <c r="Q158">
        <v>5030734</v>
      </c>
    </row>
    <row r="159" spans="3:17" x14ac:dyDescent="0.25">
      <c r="C159">
        <v>12</v>
      </c>
      <c r="D159" t="s">
        <v>266</v>
      </c>
      <c r="E159">
        <v>8.1999999999999993</v>
      </c>
      <c r="I159">
        <v>1042.4000000000001</v>
      </c>
      <c r="J159">
        <v>139</v>
      </c>
      <c r="K159">
        <v>5.0999999999999996</v>
      </c>
      <c r="O159">
        <v>439557</v>
      </c>
      <c r="P159">
        <v>439557</v>
      </c>
      <c r="Q159">
        <v>904710</v>
      </c>
    </row>
    <row r="160" spans="3:17" x14ac:dyDescent="0.25">
      <c r="C160">
        <v>12</v>
      </c>
      <c r="D160">
        <v>99</v>
      </c>
      <c r="E160">
        <v>2</v>
      </c>
      <c r="I160">
        <v>348</v>
      </c>
      <c r="J160">
        <v>49</v>
      </c>
      <c r="Q160">
        <v>90774</v>
      </c>
    </row>
    <row r="161" spans="3:17" x14ac:dyDescent="0.25">
      <c r="C161">
        <v>12</v>
      </c>
      <c r="D161">
        <v>100</v>
      </c>
      <c r="E161">
        <v>1</v>
      </c>
      <c r="I161">
        <v>128</v>
      </c>
      <c r="J161">
        <v>15</v>
      </c>
      <c r="Q161">
        <v>38360</v>
      </c>
    </row>
    <row r="162" spans="3:17" x14ac:dyDescent="0.25">
      <c r="C162">
        <v>12</v>
      </c>
      <c r="D162">
        <v>101</v>
      </c>
      <c r="E162">
        <v>5.2</v>
      </c>
      <c r="I162">
        <v>566.4</v>
      </c>
      <c r="J162">
        <v>75</v>
      </c>
      <c r="K162">
        <v>5.0999999999999996</v>
      </c>
      <c r="O162">
        <v>439557</v>
      </c>
      <c r="P162">
        <v>439557</v>
      </c>
      <c r="Q162">
        <v>775576</v>
      </c>
    </row>
    <row r="163" spans="3:17" x14ac:dyDescent="0.25">
      <c r="C163">
        <v>12</v>
      </c>
      <c r="D163" t="s">
        <v>3312</v>
      </c>
      <c r="E163">
        <v>76.45</v>
      </c>
      <c r="I163">
        <v>10697.75</v>
      </c>
      <c r="J163">
        <v>672</v>
      </c>
      <c r="L163">
        <v>252</v>
      </c>
      <c r="O163">
        <v>55914</v>
      </c>
      <c r="P163">
        <v>55914</v>
      </c>
      <c r="Q163">
        <v>3034814</v>
      </c>
    </row>
    <row r="164" spans="3:17" x14ac:dyDescent="0.25">
      <c r="C164">
        <v>12</v>
      </c>
      <c r="D164">
        <v>303</v>
      </c>
      <c r="E164">
        <v>13</v>
      </c>
      <c r="I164">
        <v>1769.5</v>
      </c>
      <c r="J164">
        <v>221</v>
      </c>
      <c r="O164">
        <v>31516</v>
      </c>
      <c r="P164">
        <v>31516</v>
      </c>
      <c r="Q164">
        <v>537578</v>
      </c>
    </row>
    <row r="165" spans="3:17" x14ac:dyDescent="0.25">
      <c r="C165">
        <v>12</v>
      </c>
      <c r="D165">
        <v>304</v>
      </c>
      <c r="E165">
        <v>4</v>
      </c>
      <c r="I165">
        <v>560.5</v>
      </c>
      <c r="J165">
        <v>91.5</v>
      </c>
      <c r="O165">
        <v>4000</v>
      </c>
      <c r="P165">
        <v>4000</v>
      </c>
      <c r="Q165">
        <v>248961</v>
      </c>
    </row>
    <row r="166" spans="3:17" x14ac:dyDescent="0.25">
      <c r="C166">
        <v>12</v>
      </c>
      <c r="D166">
        <v>407</v>
      </c>
      <c r="E166">
        <v>2</v>
      </c>
      <c r="I166">
        <v>294.75</v>
      </c>
      <c r="Q166">
        <v>73109</v>
      </c>
    </row>
    <row r="167" spans="3:17" x14ac:dyDescent="0.25">
      <c r="C167">
        <v>12</v>
      </c>
      <c r="D167">
        <v>524</v>
      </c>
      <c r="E167">
        <v>45.45</v>
      </c>
      <c r="I167">
        <v>6464</v>
      </c>
      <c r="J167">
        <v>120</v>
      </c>
      <c r="L167">
        <v>252</v>
      </c>
      <c r="O167">
        <v>10742</v>
      </c>
      <c r="P167">
        <v>10742</v>
      </c>
      <c r="Q167">
        <v>1777431</v>
      </c>
    </row>
    <row r="168" spans="3:17" x14ac:dyDescent="0.25">
      <c r="C168">
        <v>12</v>
      </c>
      <c r="D168">
        <v>636</v>
      </c>
      <c r="E168">
        <v>4</v>
      </c>
      <c r="I168">
        <v>516</v>
      </c>
      <c r="J168">
        <v>103</v>
      </c>
      <c r="O168">
        <v>3000</v>
      </c>
      <c r="P168">
        <v>3000</v>
      </c>
      <c r="Q168">
        <v>150295</v>
      </c>
    </row>
    <row r="169" spans="3:17" x14ac:dyDescent="0.25">
      <c r="C169">
        <v>12</v>
      </c>
      <c r="D169">
        <v>637</v>
      </c>
      <c r="E169">
        <v>2</v>
      </c>
      <c r="I169">
        <v>296</v>
      </c>
      <c r="Q169">
        <v>55813</v>
      </c>
    </row>
    <row r="170" spans="3:17" x14ac:dyDescent="0.25">
      <c r="C170">
        <v>12</v>
      </c>
      <c r="D170">
        <v>642</v>
      </c>
      <c r="E170">
        <v>6</v>
      </c>
      <c r="I170">
        <v>797</v>
      </c>
      <c r="J170">
        <v>136.5</v>
      </c>
      <c r="O170">
        <v>6656</v>
      </c>
      <c r="P170">
        <v>6656</v>
      </c>
      <c r="Q170">
        <v>191627</v>
      </c>
    </row>
    <row r="171" spans="3:17" x14ac:dyDescent="0.25">
      <c r="C171">
        <v>12</v>
      </c>
      <c r="D171" t="s">
        <v>3313</v>
      </c>
      <c r="E171">
        <v>2</v>
      </c>
      <c r="I171">
        <v>296</v>
      </c>
      <c r="Q171">
        <v>70105</v>
      </c>
    </row>
    <row r="172" spans="3:17" x14ac:dyDescent="0.25">
      <c r="C172">
        <v>12</v>
      </c>
      <c r="D172">
        <v>30</v>
      </c>
      <c r="E172">
        <v>2</v>
      </c>
      <c r="I172">
        <v>296</v>
      </c>
      <c r="Q172">
        <v>70105</v>
      </c>
    </row>
    <row r="173" spans="3:17" x14ac:dyDescent="0.25">
      <c r="C173" t="s">
        <v>3325</v>
      </c>
      <c r="E173">
        <v>86.65</v>
      </c>
      <c r="I173">
        <v>12036.15</v>
      </c>
      <c r="J173">
        <v>811</v>
      </c>
      <c r="K173">
        <v>5.0999999999999996</v>
      </c>
      <c r="L173">
        <v>252</v>
      </c>
      <c r="O173">
        <v>495471</v>
      </c>
      <c r="P173">
        <v>495471</v>
      </c>
      <c r="Q173">
        <v>4009629</v>
      </c>
    </row>
  </sheetData>
  <hyperlinks>
    <hyperlink ref="A2" location="Obsah!A1" display="Zpět na Obsah  KL 01  1.-4.měsíc" xr:uid="{871131C6-470F-4AA3-924C-72987599FB45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6" t="s">
        <v>3343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18081195.310000002</v>
      </c>
      <c r="C3" s="344">
        <f t="shared" ref="C3:Z3" si="0">SUBTOTAL(9,C6:C1048576)</f>
        <v>7</v>
      </c>
      <c r="D3" s="344"/>
      <c r="E3" s="344">
        <f>SUBTOTAL(9,E6:E1048576)/4</f>
        <v>25431751.94000002</v>
      </c>
      <c r="F3" s="344"/>
      <c r="G3" s="344">
        <f t="shared" si="0"/>
        <v>8</v>
      </c>
      <c r="H3" s="344">
        <f>SUBTOTAL(9,H6:H1048576)/4</f>
        <v>12975064.340000022</v>
      </c>
      <c r="I3" s="347">
        <f>IF(B3&lt;&gt;0,H3/B3,"")</f>
        <v>0.71759992177198717</v>
      </c>
      <c r="J3" s="345">
        <f>IF(E3&lt;&gt;0,H3/E3,"")</f>
        <v>0.51019152634908926</v>
      </c>
      <c r="K3" s="346">
        <f t="shared" si="0"/>
        <v>392.12</v>
      </c>
      <c r="L3" s="346"/>
      <c r="M3" s="344">
        <f t="shared" si="0"/>
        <v>1.0683595346429444</v>
      </c>
      <c r="N3" s="344">
        <f t="shared" si="0"/>
        <v>734.06000000000017</v>
      </c>
      <c r="O3" s="344"/>
      <c r="P3" s="344">
        <f t="shared" si="0"/>
        <v>2</v>
      </c>
      <c r="Q3" s="344">
        <f t="shared" si="0"/>
        <v>6405.6</v>
      </c>
      <c r="R3" s="347">
        <f>IF(K3&lt;&gt;0,Q3/K3,"")</f>
        <v>16.335815566663268</v>
      </c>
      <c r="S3" s="347">
        <f>IF(N3&lt;&gt;0,Q3/N3,"")</f>
        <v>8.7262621584066675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7"/>
      <c r="B5" s="848">
        <v>2018</v>
      </c>
      <c r="C5" s="849"/>
      <c r="D5" s="849"/>
      <c r="E5" s="849">
        <v>2019</v>
      </c>
      <c r="F5" s="849"/>
      <c r="G5" s="849"/>
      <c r="H5" s="849">
        <v>2020</v>
      </c>
      <c r="I5" s="850" t="s">
        <v>324</v>
      </c>
      <c r="J5" s="851" t="s">
        <v>2</v>
      </c>
      <c r="K5" s="848">
        <v>2015</v>
      </c>
      <c r="L5" s="849"/>
      <c r="M5" s="849"/>
      <c r="N5" s="849">
        <v>2019</v>
      </c>
      <c r="O5" s="849"/>
      <c r="P5" s="849"/>
      <c r="Q5" s="849">
        <v>2020</v>
      </c>
      <c r="R5" s="850" t="s">
        <v>324</v>
      </c>
      <c r="S5" s="851" t="s">
        <v>2</v>
      </c>
      <c r="T5" s="848">
        <v>2015</v>
      </c>
      <c r="U5" s="849"/>
      <c r="V5" s="849"/>
      <c r="W5" s="849">
        <v>2019</v>
      </c>
      <c r="X5" s="849"/>
      <c r="Y5" s="849"/>
      <c r="Z5" s="849">
        <v>2020</v>
      </c>
      <c r="AA5" s="850" t="s">
        <v>324</v>
      </c>
      <c r="AB5" s="851" t="s">
        <v>2</v>
      </c>
    </row>
    <row r="6" spans="1:28" ht="14.45" customHeight="1" x14ac:dyDescent="0.25">
      <c r="A6" s="852" t="s">
        <v>3338</v>
      </c>
      <c r="B6" s="853">
        <v>18081195.310000002</v>
      </c>
      <c r="C6" s="854">
        <v>1</v>
      </c>
      <c r="D6" s="854">
        <v>0.71096931712208233</v>
      </c>
      <c r="E6" s="853">
        <v>25431751.940000013</v>
      </c>
      <c r="F6" s="854">
        <v>1.4065304590750538</v>
      </c>
      <c r="G6" s="854">
        <v>1</v>
      </c>
      <c r="H6" s="853">
        <v>12975064.340000011</v>
      </c>
      <c r="I6" s="854">
        <v>0.7175999217719865</v>
      </c>
      <c r="J6" s="854">
        <v>0.51019152634908893</v>
      </c>
      <c r="K6" s="853">
        <v>196.06</v>
      </c>
      <c r="L6" s="854">
        <v>1</v>
      </c>
      <c r="M6" s="854">
        <v>0.53417976732147221</v>
      </c>
      <c r="N6" s="853">
        <v>367.03000000000009</v>
      </c>
      <c r="O6" s="854">
        <v>1.8720289707232485</v>
      </c>
      <c r="P6" s="854">
        <v>1</v>
      </c>
      <c r="Q6" s="853">
        <v>3202.8</v>
      </c>
      <c r="R6" s="854">
        <v>16.335815566663268</v>
      </c>
      <c r="S6" s="854">
        <v>8.7262621584066675</v>
      </c>
      <c r="T6" s="853"/>
      <c r="U6" s="854"/>
      <c r="V6" s="854"/>
      <c r="W6" s="853"/>
      <c r="X6" s="854"/>
      <c r="Y6" s="854"/>
      <c r="Z6" s="853"/>
      <c r="AA6" s="854"/>
      <c r="AB6" s="855"/>
    </row>
    <row r="7" spans="1:28" ht="14.45" customHeight="1" x14ac:dyDescent="0.25">
      <c r="A7" s="862" t="s">
        <v>3339</v>
      </c>
      <c r="B7" s="856">
        <v>2452105.3100000042</v>
      </c>
      <c r="C7" s="857">
        <v>1</v>
      </c>
      <c r="D7" s="857">
        <v>0.78872130588986489</v>
      </c>
      <c r="E7" s="856">
        <v>3108962.9400000134</v>
      </c>
      <c r="F7" s="857">
        <v>1.2678749674091314</v>
      </c>
      <c r="G7" s="857">
        <v>1</v>
      </c>
      <c r="H7" s="856">
        <v>2559033.340000011</v>
      </c>
      <c r="I7" s="857">
        <v>1.0436066222620783</v>
      </c>
      <c r="J7" s="857">
        <v>0.82311477794585741</v>
      </c>
      <c r="K7" s="856">
        <v>196.06</v>
      </c>
      <c r="L7" s="857">
        <v>1</v>
      </c>
      <c r="M7" s="857">
        <v>0.53417976732147221</v>
      </c>
      <c r="N7" s="856">
        <v>367.03000000000009</v>
      </c>
      <c r="O7" s="857">
        <v>1.8720289707232485</v>
      </c>
      <c r="P7" s="857">
        <v>1</v>
      </c>
      <c r="Q7" s="856">
        <v>3202.8</v>
      </c>
      <c r="R7" s="857">
        <v>16.335815566663268</v>
      </c>
      <c r="S7" s="857">
        <v>8.7262621584066675</v>
      </c>
      <c r="T7" s="856"/>
      <c r="U7" s="857"/>
      <c r="V7" s="857"/>
      <c r="W7" s="856"/>
      <c r="X7" s="857"/>
      <c r="Y7" s="857"/>
      <c r="Z7" s="856"/>
      <c r="AA7" s="857"/>
      <c r="AB7" s="858"/>
    </row>
    <row r="8" spans="1:28" ht="14.45" customHeight="1" x14ac:dyDescent="0.25">
      <c r="A8" s="862" t="s">
        <v>3340</v>
      </c>
      <c r="B8" s="856">
        <v>113592</v>
      </c>
      <c r="C8" s="857">
        <v>1</v>
      </c>
      <c r="D8" s="857">
        <v>0.83371499031178442</v>
      </c>
      <c r="E8" s="856">
        <v>136248</v>
      </c>
      <c r="F8" s="857">
        <v>1.1994506655398267</v>
      </c>
      <c r="G8" s="857">
        <v>1</v>
      </c>
      <c r="H8" s="856">
        <v>65465</v>
      </c>
      <c r="I8" s="857">
        <v>0.57631699415451787</v>
      </c>
      <c r="J8" s="857">
        <v>0.48048411719805062</v>
      </c>
      <c r="K8" s="856"/>
      <c r="L8" s="857"/>
      <c r="M8" s="857"/>
      <c r="N8" s="856"/>
      <c r="O8" s="857"/>
      <c r="P8" s="857"/>
      <c r="Q8" s="856"/>
      <c r="R8" s="857"/>
      <c r="S8" s="857"/>
      <c r="T8" s="856"/>
      <c r="U8" s="857"/>
      <c r="V8" s="857"/>
      <c r="W8" s="856"/>
      <c r="X8" s="857"/>
      <c r="Y8" s="857"/>
      <c r="Z8" s="856"/>
      <c r="AA8" s="857"/>
      <c r="AB8" s="858"/>
    </row>
    <row r="9" spans="1:28" ht="14.45" customHeight="1" x14ac:dyDescent="0.25">
      <c r="A9" s="862" t="s">
        <v>3341</v>
      </c>
      <c r="B9" s="856">
        <v>15515498</v>
      </c>
      <c r="C9" s="857">
        <v>1</v>
      </c>
      <c r="D9" s="857">
        <v>0.70017946402316755</v>
      </c>
      <c r="E9" s="856">
        <v>22159316</v>
      </c>
      <c r="F9" s="857">
        <v>1.4282052693377938</v>
      </c>
      <c r="G9" s="857">
        <v>1</v>
      </c>
      <c r="H9" s="856">
        <v>10289837</v>
      </c>
      <c r="I9" s="857">
        <v>0.66319733984690665</v>
      </c>
      <c r="J9" s="857">
        <v>0.46435715795559757</v>
      </c>
      <c r="K9" s="856"/>
      <c r="L9" s="857"/>
      <c r="M9" s="857"/>
      <c r="N9" s="856"/>
      <c r="O9" s="857"/>
      <c r="P9" s="857"/>
      <c r="Q9" s="856"/>
      <c r="R9" s="857"/>
      <c r="S9" s="857"/>
      <c r="T9" s="856"/>
      <c r="U9" s="857"/>
      <c r="V9" s="857"/>
      <c r="W9" s="856"/>
      <c r="X9" s="857"/>
      <c r="Y9" s="857"/>
      <c r="Z9" s="856"/>
      <c r="AA9" s="857"/>
      <c r="AB9" s="858"/>
    </row>
    <row r="10" spans="1:28" ht="14.45" customHeight="1" thickBot="1" x14ac:dyDescent="0.3">
      <c r="A10" s="863" t="s">
        <v>3342</v>
      </c>
      <c r="B10" s="859"/>
      <c r="C10" s="860"/>
      <c r="D10" s="860"/>
      <c r="E10" s="859">
        <v>27225</v>
      </c>
      <c r="F10" s="860"/>
      <c r="G10" s="860">
        <v>1</v>
      </c>
      <c r="H10" s="859">
        <v>60729</v>
      </c>
      <c r="I10" s="860"/>
      <c r="J10" s="860">
        <v>2.230633608815427</v>
      </c>
      <c r="K10" s="859"/>
      <c r="L10" s="860"/>
      <c r="M10" s="860"/>
      <c r="N10" s="859"/>
      <c r="O10" s="860"/>
      <c r="P10" s="860"/>
      <c r="Q10" s="859"/>
      <c r="R10" s="860"/>
      <c r="S10" s="860"/>
      <c r="T10" s="859"/>
      <c r="U10" s="860"/>
      <c r="V10" s="860"/>
      <c r="W10" s="859"/>
      <c r="X10" s="860"/>
      <c r="Y10" s="860"/>
      <c r="Z10" s="859"/>
      <c r="AA10" s="860"/>
      <c r="AB10" s="861"/>
    </row>
    <row r="11" spans="1:28" ht="14.45" customHeight="1" thickBot="1" x14ac:dyDescent="0.25"/>
    <row r="12" spans="1:28" ht="14.45" customHeight="1" x14ac:dyDescent="0.25">
      <c r="A12" s="852" t="s">
        <v>590</v>
      </c>
      <c r="B12" s="853">
        <v>18081195.310000006</v>
      </c>
      <c r="C12" s="854">
        <v>1</v>
      </c>
      <c r="D12" s="854">
        <v>0.71096931712208233</v>
      </c>
      <c r="E12" s="853">
        <v>25431751.94000002</v>
      </c>
      <c r="F12" s="854">
        <v>1.4065304590750538</v>
      </c>
      <c r="G12" s="854">
        <v>1</v>
      </c>
      <c r="H12" s="853">
        <v>12975064.34000003</v>
      </c>
      <c r="I12" s="854">
        <v>0.71759992177198739</v>
      </c>
      <c r="J12" s="855">
        <v>0.5101915263490896</v>
      </c>
    </row>
    <row r="13" spans="1:28" ht="14.45" customHeight="1" x14ac:dyDescent="0.25">
      <c r="A13" s="862" t="s">
        <v>3344</v>
      </c>
      <c r="B13" s="856">
        <v>15523507</v>
      </c>
      <c r="C13" s="857">
        <v>1</v>
      </c>
      <c r="D13" s="857">
        <v>1.43938329312872</v>
      </c>
      <c r="E13" s="856">
        <v>10784832</v>
      </c>
      <c r="F13" s="857">
        <v>0.69474198066197279</v>
      </c>
      <c r="G13" s="857">
        <v>1</v>
      </c>
      <c r="H13" s="856">
        <v>17316</v>
      </c>
      <c r="I13" s="857">
        <v>1.1154695907310121E-3</v>
      </c>
      <c r="J13" s="858">
        <v>1.6055882928913497E-3</v>
      </c>
    </row>
    <row r="14" spans="1:28" ht="14.45" customHeight="1" thickBot="1" x14ac:dyDescent="0.3">
      <c r="A14" s="863" t="s">
        <v>3345</v>
      </c>
      <c r="B14" s="859">
        <v>2557688.3100000061</v>
      </c>
      <c r="C14" s="860">
        <v>1</v>
      </c>
      <c r="D14" s="860">
        <v>0.17462294601714073</v>
      </c>
      <c r="E14" s="859">
        <v>14646919.940000022</v>
      </c>
      <c r="F14" s="860">
        <v>5.7266242656439976</v>
      </c>
      <c r="G14" s="860">
        <v>1</v>
      </c>
      <c r="H14" s="859">
        <v>12957748.34000003</v>
      </c>
      <c r="I14" s="860">
        <v>5.0661952394035064</v>
      </c>
      <c r="J14" s="861">
        <v>0.8846739378026538</v>
      </c>
    </row>
    <row r="15" spans="1:28" ht="14.45" customHeight="1" x14ac:dyDescent="0.2">
      <c r="A15" s="786" t="s">
        <v>295</v>
      </c>
    </row>
    <row r="16" spans="1:28" ht="14.45" customHeight="1" x14ac:dyDescent="0.2">
      <c r="A16" s="787" t="s">
        <v>1611</v>
      </c>
    </row>
    <row r="17" spans="1:1" ht="14.45" customHeight="1" x14ac:dyDescent="0.2">
      <c r="A17" s="786" t="s">
        <v>3346</v>
      </c>
    </row>
    <row r="18" spans="1:1" ht="14.45" customHeight="1" x14ac:dyDescent="0.2">
      <c r="A18" s="786" t="s">
        <v>3347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1BC39413-F277-4E29-9228-E043050BACF7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7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3407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98304</v>
      </c>
      <c r="C3" s="404">
        <f t="shared" si="0"/>
        <v>134362</v>
      </c>
      <c r="D3" s="438">
        <f t="shared" si="0"/>
        <v>71915</v>
      </c>
      <c r="E3" s="346">
        <f t="shared" si="0"/>
        <v>18081195.310000002</v>
      </c>
      <c r="F3" s="344">
        <f t="shared" si="0"/>
        <v>25431751.940000005</v>
      </c>
      <c r="G3" s="405">
        <f t="shared" si="0"/>
        <v>12975064.340000002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7"/>
      <c r="B5" s="848">
        <v>2018</v>
      </c>
      <c r="C5" s="849">
        <v>2019</v>
      </c>
      <c r="D5" s="864">
        <v>2020</v>
      </c>
      <c r="E5" s="848">
        <v>2018</v>
      </c>
      <c r="F5" s="849">
        <v>2019</v>
      </c>
      <c r="G5" s="864">
        <v>2020</v>
      </c>
    </row>
    <row r="6" spans="1:7" ht="14.45" customHeight="1" x14ac:dyDescent="0.2">
      <c r="A6" s="838" t="s">
        <v>3348</v>
      </c>
      <c r="B6" s="225"/>
      <c r="C6" s="225">
        <v>463</v>
      </c>
      <c r="D6" s="225">
        <v>68</v>
      </c>
      <c r="E6" s="865"/>
      <c r="F6" s="865">
        <v>97055</v>
      </c>
      <c r="G6" s="866">
        <v>15243</v>
      </c>
    </row>
    <row r="7" spans="1:7" ht="14.45" customHeight="1" x14ac:dyDescent="0.2">
      <c r="A7" s="839" t="s">
        <v>3349</v>
      </c>
      <c r="B7" s="831"/>
      <c r="C7" s="831">
        <v>2134</v>
      </c>
      <c r="D7" s="831"/>
      <c r="E7" s="867"/>
      <c r="F7" s="867">
        <v>464174</v>
      </c>
      <c r="G7" s="868"/>
    </row>
    <row r="8" spans="1:7" ht="14.45" customHeight="1" x14ac:dyDescent="0.2">
      <c r="A8" s="839" t="s">
        <v>3350</v>
      </c>
      <c r="B8" s="831"/>
      <c r="C8" s="831"/>
      <c r="D8" s="831">
        <v>10</v>
      </c>
      <c r="E8" s="867"/>
      <c r="F8" s="867"/>
      <c r="G8" s="868">
        <v>2936</v>
      </c>
    </row>
    <row r="9" spans="1:7" ht="14.45" customHeight="1" x14ac:dyDescent="0.2">
      <c r="A9" s="839" t="s">
        <v>3351</v>
      </c>
      <c r="B9" s="831"/>
      <c r="C9" s="831">
        <v>989</v>
      </c>
      <c r="D9" s="831">
        <v>1070</v>
      </c>
      <c r="E9" s="867"/>
      <c r="F9" s="867">
        <v>235906</v>
      </c>
      <c r="G9" s="868">
        <v>258278</v>
      </c>
    </row>
    <row r="10" spans="1:7" ht="14.45" customHeight="1" x14ac:dyDescent="0.2">
      <c r="A10" s="839" t="s">
        <v>3352</v>
      </c>
      <c r="B10" s="831"/>
      <c r="C10" s="831">
        <v>340</v>
      </c>
      <c r="D10" s="831">
        <v>356</v>
      </c>
      <c r="E10" s="867"/>
      <c r="F10" s="867">
        <v>81093</v>
      </c>
      <c r="G10" s="868">
        <v>88643</v>
      </c>
    </row>
    <row r="11" spans="1:7" ht="14.45" customHeight="1" x14ac:dyDescent="0.2">
      <c r="A11" s="839" t="s">
        <v>3353</v>
      </c>
      <c r="B11" s="831"/>
      <c r="C11" s="831">
        <v>227</v>
      </c>
      <c r="D11" s="831">
        <v>108</v>
      </c>
      <c r="E11" s="867"/>
      <c r="F11" s="867">
        <v>48899</v>
      </c>
      <c r="G11" s="868">
        <v>18861</v>
      </c>
    </row>
    <row r="12" spans="1:7" ht="14.45" customHeight="1" x14ac:dyDescent="0.2">
      <c r="A12" s="839" t="s">
        <v>3344</v>
      </c>
      <c r="B12" s="831">
        <v>84109</v>
      </c>
      <c r="C12" s="831">
        <v>53868</v>
      </c>
      <c r="D12" s="831">
        <v>148</v>
      </c>
      <c r="E12" s="867">
        <v>15523507</v>
      </c>
      <c r="F12" s="867">
        <v>10784832</v>
      </c>
      <c r="G12" s="868">
        <v>17316</v>
      </c>
    </row>
    <row r="13" spans="1:7" ht="14.45" customHeight="1" x14ac:dyDescent="0.2">
      <c r="A13" s="839" t="s">
        <v>3354</v>
      </c>
      <c r="B13" s="831"/>
      <c r="C13" s="831">
        <v>16</v>
      </c>
      <c r="D13" s="831"/>
      <c r="E13" s="867"/>
      <c r="F13" s="867">
        <v>1952</v>
      </c>
      <c r="G13" s="868"/>
    </row>
    <row r="14" spans="1:7" ht="14.45" customHeight="1" x14ac:dyDescent="0.2">
      <c r="A14" s="839" t="s">
        <v>3355</v>
      </c>
      <c r="B14" s="831"/>
      <c r="C14" s="831">
        <v>4244</v>
      </c>
      <c r="D14" s="831">
        <v>5357</v>
      </c>
      <c r="E14" s="867"/>
      <c r="F14" s="867">
        <v>919400</v>
      </c>
      <c r="G14" s="868">
        <v>1188670</v>
      </c>
    </row>
    <row r="15" spans="1:7" ht="14.45" customHeight="1" x14ac:dyDescent="0.2">
      <c r="A15" s="839" t="s">
        <v>3356</v>
      </c>
      <c r="B15" s="831"/>
      <c r="C15" s="831">
        <v>1891</v>
      </c>
      <c r="D15" s="831">
        <v>5031</v>
      </c>
      <c r="E15" s="867"/>
      <c r="F15" s="867">
        <v>406492</v>
      </c>
      <c r="G15" s="868">
        <v>1130464</v>
      </c>
    </row>
    <row r="16" spans="1:7" ht="14.45" customHeight="1" x14ac:dyDescent="0.2">
      <c r="A16" s="839" t="s">
        <v>3357</v>
      </c>
      <c r="B16" s="831"/>
      <c r="C16" s="831">
        <v>2065</v>
      </c>
      <c r="D16" s="831">
        <v>2142</v>
      </c>
      <c r="E16" s="867"/>
      <c r="F16" s="867">
        <v>351534</v>
      </c>
      <c r="G16" s="868">
        <v>474426</v>
      </c>
    </row>
    <row r="17" spans="1:7" ht="14.45" customHeight="1" x14ac:dyDescent="0.2">
      <c r="A17" s="839" t="s">
        <v>3358</v>
      </c>
      <c r="B17" s="831"/>
      <c r="C17" s="831">
        <v>84</v>
      </c>
      <c r="D17" s="831">
        <v>54</v>
      </c>
      <c r="E17" s="867"/>
      <c r="F17" s="867">
        <v>22926</v>
      </c>
      <c r="G17" s="868">
        <v>13772</v>
      </c>
    </row>
    <row r="18" spans="1:7" ht="14.45" customHeight="1" x14ac:dyDescent="0.2">
      <c r="A18" s="839" t="s">
        <v>3359</v>
      </c>
      <c r="B18" s="831"/>
      <c r="C18" s="831">
        <v>4322</v>
      </c>
      <c r="D18" s="831">
        <v>4542</v>
      </c>
      <c r="E18" s="867"/>
      <c r="F18" s="867">
        <v>960850</v>
      </c>
      <c r="G18" s="868">
        <v>1012483</v>
      </c>
    </row>
    <row r="19" spans="1:7" ht="14.45" customHeight="1" x14ac:dyDescent="0.2">
      <c r="A19" s="839" t="s">
        <v>3360</v>
      </c>
      <c r="B19" s="831"/>
      <c r="C19" s="831">
        <v>161</v>
      </c>
      <c r="D19" s="831">
        <v>1</v>
      </c>
      <c r="E19" s="867"/>
      <c r="F19" s="867">
        <v>32631</v>
      </c>
      <c r="G19" s="868">
        <v>169</v>
      </c>
    </row>
    <row r="20" spans="1:7" ht="14.45" customHeight="1" x14ac:dyDescent="0.2">
      <c r="A20" s="839" t="s">
        <v>3361</v>
      </c>
      <c r="B20" s="831"/>
      <c r="C20" s="831">
        <v>758</v>
      </c>
      <c r="D20" s="831">
        <v>46</v>
      </c>
      <c r="E20" s="867"/>
      <c r="F20" s="867">
        <v>162334</v>
      </c>
      <c r="G20" s="868">
        <v>9784</v>
      </c>
    </row>
    <row r="21" spans="1:7" ht="14.45" customHeight="1" x14ac:dyDescent="0.2">
      <c r="A21" s="839" t="s">
        <v>3362</v>
      </c>
      <c r="B21" s="831"/>
      <c r="C21" s="831">
        <v>466</v>
      </c>
      <c r="D21" s="831">
        <v>368</v>
      </c>
      <c r="E21" s="867"/>
      <c r="F21" s="867">
        <v>104326</v>
      </c>
      <c r="G21" s="868">
        <v>84668</v>
      </c>
    </row>
    <row r="22" spans="1:7" ht="14.45" customHeight="1" x14ac:dyDescent="0.2">
      <c r="A22" s="839" t="s">
        <v>3363</v>
      </c>
      <c r="B22" s="831"/>
      <c r="C22" s="831">
        <v>177</v>
      </c>
      <c r="D22" s="831">
        <v>114</v>
      </c>
      <c r="E22" s="867"/>
      <c r="F22" s="867">
        <v>36845</v>
      </c>
      <c r="G22" s="868">
        <v>22998</v>
      </c>
    </row>
    <row r="23" spans="1:7" ht="14.45" customHeight="1" x14ac:dyDescent="0.2">
      <c r="A23" s="839" t="s">
        <v>3364</v>
      </c>
      <c r="B23" s="831"/>
      <c r="C23" s="831">
        <v>9</v>
      </c>
      <c r="D23" s="831">
        <v>483</v>
      </c>
      <c r="E23" s="867"/>
      <c r="F23" s="867">
        <v>2626</v>
      </c>
      <c r="G23" s="868">
        <v>112378</v>
      </c>
    </row>
    <row r="24" spans="1:7" ht="14.45" customHeight="1" x14ac:dyDescent="0.2">
      <c r="A24" s="839" t="s">
        <v>1613</v>
      </c>
      <c r="B24" s="831">
        <v>10578</v>
      </c>
      <c r="C24" s="831">
        <v>10829</v>
      </c>
      <c r="D24" s="831">
        <v>7863</v>
      </c>
      <c r="E24" s="867">
        <v>1924412.1300000031</v>
      </c>
      <c r="F24" s="867">
        <v>1904669.0500000066</v>
      </c>
      <c r="G24" s="868">
        <v>1392264.5600000031</v>
      </c>
    </row>
    <row r="25" spans="1:7" ht="14.45" customHeight="1" x14ac:dyDescent="0.2">
      <c r="A25" s="839" t="s">
        <v>1614</v>
      </c>
      <c r="B25" s="831">
        <v>199</v>
      </c>
      <c r="C25" s="831">
        <v>1520</v>
      </c>
      <c r="D25" s="831">
        <v>1576</v>
      </c>
      <c r="E25" s="867">
        <v>42067</v>
      </c>
      <c r="F25" s="867">
        <v>259242.46999999971</v>
      </c>
      <c r="G25" s="868">
        <v>271934.61999999988</v>
      </c>
    </row>
    <row r="26" spans="1:7" ht="14.45" customHeight="1" x14ac:dyDescent="0.2">
      <c r="A26" s="839" t="s">
        <v>3365</v>
      </c>
      <c r="B26" s="831"/>
      <c r="C26" s="831">
        <v>5855</v>
      </c>
      <c r="D26" s="831">
        <v>5988</v>
      </c>
      <c r="E26" s="867"/>
      <c r="F26" s="867">
        <v>592414</v>
      </c>
      <c r="G26" s="868">
        <v>651734</v>
      </c>
    </row>
    <row r="27" spans="1:7" ht="14.45" customHeight="1" x14ac:dyDescent="0.2">
      <c r="A27" s="839" t="s">
        <v>3366</v>
      </c>
      <c r="B27" s="831"/>
      <c r="C27" s="831">
        <v>660</v>
      </c>
      <c r="D27" s="831">
        <v>350</v>
      </c>
      <c r="E27" s="867"/>
      <c r="F27" s="867">
        <v>140288</v>
      </c>
      <c r="G27" s="868">
        <v>75699</v>
      </c>
    </row>
    <row r="28" spans="1:7" ht="14.45" customHeight="1" x14ac:dyDescent="0.2">
      <c r="A28" s="839" t="s">
        <v>3367</v>
      </c>
      <c r="B28" s="831"/>
      <c r="C28" s="831">
        <v>5485</v>
      </c>
      <c r="D28" s="831">
        <v>7713</v>
      </c>
      <c r="E28" s="867"/>
      <c r="F28" s="867">
        <v>545666</v>
      </c>
      <c r="G28" s="868">
        <v>732668</v>
      </c>
    </row>
    <row r="29" spans="1:7" ht="14.45" customHeight="1" x14ac:dyDescent="0.2">
      <c r="A29" s="839" t="s">
        <v>3368</v>
      </c>
      <c r="B29" s="831"/>
      <c r="C29" s="831">
        <v>109</v>
      </c>
      <c r="D29" s="831">
        <v>140</v>
      </c>
      <c r="E29" s="867"/>
      <c r="F29" s="867">
        <v>25872</v>
      </c>
      <c r="G29" s="868">
        <v>33989</v>
      </c>
    </row>
    <row r="30" spans="1:7" ht="14.45" customHeight="1" x14ac:dyDescent="0.2">
      <c r="A30" s="839" t="s">
        <v>3369</v>
      </c>
      <c r="B30" s="831"/>
      <c r="C30" s="831"/>
      <c r="D30" s="831">
        <v>8</v>
      </c>
      <c r="E30" s="867"/>
      <c r="F30" s="867"/>
      <c r="G30" s="868">
        <v>1748</v>
      </c>
    </row>
    <row r="31" spans="1:7" ht="14.45" customHeight="1" x14ac:dyDescent="0.2">
      <c r="A31" s="839" t="s">
        <v>1615</v>
      </c>
      <c r="B31" s="831"/>
      <c r="C31" s="831"/>
      <c r="D31" s="831">
        <v>4</v>
      </c>
      <c r="E31" s="867"/>
      <c r="F31" s="867"/>
      <c r="G31" s="868">
        <v>817.56</v>
      </c>
    </row>
    <row r="32" spans="1:7" ht="14.45" customHeight="1" x14ac:dyDescent="0.2">
      <c r="A32" s="839" t="s">
        <v>3370</v>
      </c>
      <c r="B32" s="831"/>
      <c r="C32" s="831">
        <v>294</v>
      </c>
      <c r="D32" s="831">
        <v>69</v>
      </c>
      <c r="E32" s="867"/>
      <c r="F32" s="867">
        <v>65795</v>
      </c>
      <c r="G32" s="868">
        <v>15760</v>
      </c>
    </row>
    <row r="33" spans="1:7" ht="14.45" customHeight="1" x14ac:dyDescent="0.2">
      <c r="A33" s="839" t="s">
        <v>3371</v>
      </c>
      <c r="B33" s="831"/>
      <c r="C33" s="831">
        <v>80</v>
      </c>
      <c r="D33" s="831">
        <v>16</v>
      </c>
      <c r="E33" s="867"/>
      <c r="F33" s="867">
        <v>17124</v>
      </c>
      <c r="G33" s="868">
        <v>3288</v>
      </c>
    </row>
    <row r="34" spans="1:7" ht="14.45" customHeight="1" x14ac:dyDescent="0.2">
      <c r="A34" s="839" t="s">
        <v>3372</v>
      </c>
      <c r="B34" s="831"/>
      <c r="C34" s="831">
        <v>1257</v>
      </c>
      <c r="D34" s="831">
        <v>867</v>
      </c>
      <c r="E34" s="867"/>
      <c r="F34" s="867">
        <v>277630</v>
      </c>
      <c r="G34" s="868">
        <v>194169</v>
      </c>
    </row>
    <row r="35" spans="1:7" ht="14.45" customHeight="1" x14ac:dyDescent="0.2">
      <c r="A35" s="839" t="s">
        <v>1616</v>
      </c>
      <c r="B35" s="831">
        <v>932</v>
      </c>
      <c r="C35" s="831">
        <v>3116</v>
      </c>
      <c r="D35" s="831">
        <v>2102</v>
      </c>
      <c r="E35" s="867">
        <v>168716.64</v>
      </c>
      <c r="F35" s="867">
        <v>489194.87000000017</v>
      </c>
      <c r="G35" s="868">
        <v>341286.80000000005</v>
      </c>
    </row>
    <row r="36" spans="1:7" ht="14.45" customHeight="1" x14ac:dyDescent="0.2">
      <c r="A36" s="839" t="s">
        <v>3373</v>
      </c>
      <c r="B36" s="831"/>
      <c r="C36" s="831">
        <v>473</v>
      </c>
      <c r="D36" s="831">
        <v>191</v>
      </c>
      <c r="E36" s="867"/>
      <c r="F36" s="867">
        <v>80078</v>
      </c>
      <c r="G36" s="868">
        <v>36341</v>
      </c>
    </row>
    <row r="37" spans="1:7" ht="14.45" customHeight="1" x14ac:dyDescent="0.2">
      <c r="A37" s="839" t="s">
        <v>3374</v>
      </c>
      <c r="B37" s="831"/>
      <c r="C37" s="831">
        <v>222</v>
      </c>
      <c r="D37" s="831">
        <v>93</v>
      </c>
      <c r="E37" s="867"/>
      <c r="F37" s="867">
        <v>43387</v>
      </c>
      <c r="G37" s="868">
        <v>21343</v>
      </c>
    </row>
    <row r="38" spans="1:7" ht="14.45" customHeight="1" x14ac:dyDescent="0.2">
      <c r="A38" s="839" t="s">
        <v>3375</v>
      </c>
      <c r="B38" s="831"/>
      <c r="C38" s="831"/>
      <c r="D38" s="831">
        <v>48</v>
      </c>
      <c r="E38" s="867"/>
      <c r="F38" s="867"/>
      <c r="G38" s="868">
        <v>10268</v>
      </c>
    </row>
    <row r="39" spans="1:7" ht="14.45" customHeight="1" x14ac:dyDescent="0.2">
      <c r="A39" s="839" t="s">
        <v>1617</v>
      </c>
      <c r="B39" s="831">
        <v>227</v>
      </c>
      <c r="C39" s="831">
        <v>351</v>
      </c>
      <c r="D39" s="831">
        <v>640</v>
      </c>
      <c r="E39" s="867">
        <v>43795.65</v>
      </c>
      <c r="F39" s="867">
        <v>61239.679999999993</v>
      </c>
      <c r="G39" s="868">
        <v>106749.31000000001</v>
      </c>
    </row>
    <row r="40" spans="1:7" ht="14.45" customHeight="1" x14ac:dyDescent="0.2">
      <c r="A40" s="839" t="s">
        <v>3376</v>
      </c>
      <c r="B40" s="831"/>
      <c r="C40" s="831">
        <v>4553</v>
      </c>
      <c r="D40" s="831">
        <v>5868</v>
      </c>
      <c r="E40" s="867"/>
      <c r="F40" s="867">
        <v>875446</v>
      </c>
      <c r="G40" s="868">
        <v>1131842</v>
      </c>
    </row>
    <row r="41" spans="1:7" ht="14.45" customHeight="1" x14ac:dyDescent="0.2">
      <c r="A41" s="839" t="s">
        <v>3377</v>
      </c>
      <c r="B41" s="831"/>
      <c r="C41" s="831">
        <v>424</v>
      </c>
      <c r="D41" s="831">
        <v>1260</v>
      </c>
      <c r="E41" s="867"/>
      <c r="F41" s="867">
        <v>89393</v>
      </c>
      <c r="G41" s="868">
        <v>279386</v>
      </c>
    </row>
    <row r="42" spans="1:7" ht="14.45" customHeight="1" x14ac:dyDescent="0.2">
      <c r="A42" s="839" t="s">
        <v>3378</v>
      </c>
      <c r="B42" s="831"/>
      <c r="C42" s="831">
        <v>67</v>
      </c>
      <c r="D42" s="831">
        <v>138</v>
      </c>
      <c r="E42" s="867"/>
      <c r="F42" s="867">
        <v>13158</v>
      </c>
      <c r="G42" s="868">
        <v>27296</v>
      </c>
    </row>
    <row r="43" spans="1:7" ht="14.45" customHeight="1" x14ac:dyDescent="0.2">
      <c r="A43" s="839" t="s">
        <v>3379</v>
      </c>
      <c r="B43" s="831"/>
      <c r="C43" s="831">
        <v>1218</v>
      </c>
      <c r="D43" s="831">
        <v>2236</v>
      </c>
      <c r="E43" s="867"/>
      <c r="F43" s="867">
        <v>163405</v>
      </c>
      <c r="G43" s="868">
        <v>304876</v>
      </c>
    </row>
    <row r="44" spans="1:7" ht="14.45" customHeight="1" x14ac:dyDescent="0.2">
      <c r="A44" s="839" t="s">
        <v>3380</v>
      </c>
      <c r="B44" s="831"/>
      <c r="C44" s="831">
        <v>113</v>
      </c>
      <c r="D44" s="831">
        <v>96</v>
      </c>
      <c r="E44" s="867"/>
      <c r="F44" s="867">
        <v>28134</v>
      </c>
      <c r="G44" s="868">
        <v>21529</v>
      </c>
    </row>
    <row r="45" spans="1:7" ht="14.45" customHeight="1" x14ac:dyDescent="0.2">
      <c r="A45" s="839" t="s">
        <v>3381</v>
      </c>
      <c r="B45" s="831"/>
      <c r="C45" s="831">
        <v>163</v>
      </c>
      <c r="D45" s="831">
        <v>101</v>
      </c>
      <c r="E45" s="867"/>
      <c r="F45" s="867">
        <v>35244</v>
      </c>
      <c r="G45" s="868">
        <v>20896</v>
      </c>
    </row>
    <row r="46" spans="1:7" ht="14.45" customHeight="1" x14ac:dyDescent="0.2">
      <c r="A46" s="839" t="s">
        <v>1618</v>
      </c>
      <c r="B46" s="831">
        <v>7</v>
      </c>
      <c r="C46" s="831"/>
      <c r="D46" s="831">
        <v>2</v>
      </c>
      <c r="E46" s="867">
        <v>1300.6599999999999</v>
      </c>
      <c r="F46" s="867"/>
      <c r="G46" s="868">
        <v>595</v>
      </c>
    </row>
    <row r="47" spans="1:7" ht="14.45" customHeight="1" x14ac:dyDescent="0.2">
      <c r="A47" s="839" t="s">
        <v>3382</v>
      </c>
      <c r="B47" s="831"/>
      <c r="C47" s="831">
        <v>419</v>
      </c>
      <c r="D47" s="831">
        <v>434</v>
      </c>
      <c r="E47" s="867"/>
      <c r="F47" s="867">
        <v>100393</v>
      </c>
      <c r="G47" s="868">
        <v>106889</v>
      </c>
    </row>
    <row r="48" spans="1:7" ht="14.45" customHeight="1" x14ac:dyDescent="0.2">
      <c r="A48" s="839" t="s">
        <v>1619</v>
      </c>
      <c r="B48" s="831">
        <v>747</v>
      </c>
      <c r="C48" s="831">
        <v>1534</v>
      </c>
      <c r="D48" s="831">
        <v>1987</v>
      </c>
      <c r="E48" s="867">
        <v>146859.30000000002</v>
      </c>
      <c r="F48" s="867">
        <v>270653.89999999985</v>
      </c>
      <c r="G48" s="868">
        <v>359666.27000000008</v>
      </c>
    </row>
    <row r="49" spans="1:7" ht="14.45" customHeight="1" x14ac:dyDescent="0.2">
      <c r="A49" s="839" t="s">
        <v>3383</v>
      </c>
      <c r="B49" s="831"/>
      <c r="C49" s="831">
        <v>73</v>
      </c>
      <c r="D49" s="831">
        <v>290</v>
      </c>
      <c r="E49" s="867"/>
      <c r="F49" s="867">
        <v>10583</v>
      </c>
      <c r="G49" s="868">
        <v>49206</v>
      </c>
    </row>
    <row r="50" spans="1:7" ht="14.45" customHeight="1" x14ac:dyDescent="0.2">
      <c r="A50" s="839" t="s">
        <v>3384</v>
      </c>
      <c r="B50" s="831"/>
      <c r="C50" s="831">
        <v>128</v>
      </c>
      <c r="D50" s="831"/>
      <c r="E50" s="867"/>
      <c r="F50" s="867">
        <v>28078</v>
      </c>
      <c r="G50" s="868"/>
    </row>
    <row r="51" spans="1:7" ht="14.45" customHeight="1" x14ac:dyDescent="0.2">
      <c r="A51" s="839" t="s">
        <v>3385</v>
      </c>
      <c r="B51" s="831"/>
      <c r="C51" s="831">
        <v>1715</v>
      </c>
      <c r="D51" s="831">
        <v>686</v>
      </c>
      <c r="E51" s="867"/>
      <c r="F51" s="867">
        <v>365254</v>
      </c>
      <c r="G51" s="868">
        <v>147085</v>
      </c>
    </row>
    <row r="52" spans="1:7" ht="14.45" customHeight="1" x14ac:dyDescent="0.2">
      <c r="A52" s="839" t="s">
        <v>3386</v>
      </c>
      <c r="B52" s="831"/>
      <c r="C52" s="831">
        <v>186</v>
      </c>
      <c r="D52" s="831">
        <v>174</v>
      </c>
      <c r="E52" s="867"/>
      <c r="F52" s="867">
        <v>41510</v>
      </c>
      <c r="G52" s="868">
        <v>37884</v>
      </c>
    </row>
    <row r="53" spans="1:7" ht="14.45" customHeight="1" x14ac:dyDescent="0.2">
      <c r="A53" s="839" t="s">
        <v>3387</v>
      </c>
      <c r="B53" s="831"/>
      <c r="C53" s="831">
        <v>1099</v>
      </c>
      <c r="D53" s="831">
        <v>99</v>
      </c>
      <c r="E53" s="867"/>
      <c r="F53" s="867">
        <v>232187</v>
      </c>
      <c r="G53" s="868">
        <v>22254</v>
      </c>
    </row>
    <row r="54" spans="1:7" ht="14.45" customHeight="1" x14ac:dyDescent="0.2">
      <c r="A54" s="839" t="s">
        <v>3388</v>
      </c>
      <c r="B54" s="831"/>
      <c r="C54" s="831">
        <v>18</v>
      </c>
      <c r="D54" s="831">
        <v>58</v>
      </c>
      <c r="E54" s="867"/>
      <c r="F54" s="867">
        <v>3856</v>
      </c>
      <c r="G54" s="868">
        <v>12346</v>
      </c>
    </row>
    <row r="55" spans="1:7" ht="14.45" customHeight="1" x14ac:dyDescent="0.2">
      <c r="A55" s="839" t="s">
        <v>1620</v>
      </c>
      <c r="B55" s="831">
        <v>1505</v>
      </c>
      <c r="C55" s="831">
        <v>1652</v>
      </c>
      <c r="D55" s="831">
        <v>898</v>
      </c>
      <c r="E55" s="867">
        <v>230536.92999999991</v>
      </c>
      <c r="F55" s="867">
        <v>245223.96999999994</v>
      </c>
      <c r="G55" s="868">
        <v>133868.22</v>
      </c>
    </row>
    <row r="56" spans="1:7" ht="14.45" customHeight="1" x14ac:dyDescent="0.2">
      <c r="A56" s="839" t="s">
        <v>3389</v>
      </c>
      <c r="B56" s="831"/>
      <c r="C56" s="831">
        <v>1024</v>
      </c>
      <c r="D56" s="831">
        <v>65</v>
      </c>
      <c r="E56" s="867"/>
      <c r="F56" s="867">
        <v>205318</v>
      </c>
      <c r="G56" s="868">
        <v>11106</v>
      </c>
    </row>
    <row r="57" spans="1:7" ht="14.45" customHeight="1" x14ac:dyDescent="0.2">
      <c r="A57" s="839" t="s">
        <v>3390</v>
      </c>
      <c r="B57" s="831"/>
      <c r="C57" s="831">
        <v>2869</v>
      </c>
      <c r="D57" s="831">
        <v>2511</v>
      </c>
      <c r="E57" s="867"/>
      <c r="F57" s="867">
        <v>387128</v>
      </c>
      <c r="G57" s="868">
        <v>353992</v>
      </c>
    </row>
    <row r="58" spans="1:7" ht="14.45" customHeight="1" x14ac:dyDescent="0.2">
      <c r="A58" s="839" t="s">
        <v>3391</v>
      </c>
      <c r="B58" s="831"/>
      <c r="C58" s="831">
        <v>149</v>
      </c>
      <c r="D58" s="831">
        <v>104</v>
      </c>
      <c r="E58" s="867"/>
      <c r="F58" s="867">
        <v>31143</v>
      </c>
      <c r="G58" s="868">
        <v>22564</v>
      </c>
    </row>
    <row r="59" spans="1:7" ht="14.45" customHeight="1" x14ac:dyDescent="0.2">
      <c r="A59" s="839" t="s">
        <v>3392</v>
      </c>
      <c r="B59" s="831"/>
      <c r="C59" s="831">
        <v>5488</v>
      </c>
      <c r="D59" s="831">
        <v>85</v>
      </c>
      <c r="E59" s="867"/>
      <c r="F59" s="867">
        <v>1147795</v>
      </c>
      <c r="G59" s="868">
        <v>18770</v>
      </c>
    </row>
    <row r="60" spans="1:7" ht="14.45" customHeight="1" x14ac:dyDescent="0.2">
      <c r="A60" s="839" t="s">
        <v>3393</v>
      </c>
      <c r="B60" s="831"/>
      <c r="C60" s="831">
        <v>168</v>
      </c>
      <c r="D60" s="831">
        <v>56</v>
      </c>
      <c r="E60" s="867"/>
      <c r="F60" s="867">
        <v>37578</v>
      </c>
      <c r="G60" s="868">
        <v>10186</v>
      </c>
    </row>
    <row r="61" spans="1:7" ht="14.45" customHeight="1" x14ac:dyDescent="0.2">
      <c r="A61" s="839" t="s">
        <v>3394</v>
      </c>
      <c r="B61" s="831"/>
      <c r="C61" s="831">
        <v>148</v>
      </c>
      <c r="D61" s="831">
        <v>52</v>
      </c>
      <c r="E61" s="867"/>
      <c r="F61" s="867">
        <v>36018</v>
      </c>
      <c r="G61" s="868">
        <v>15094</v>
      </c>
    </row>
    <row r="62" spans="1:7" ht="14.45" customHeight="1" x14ac:dyDescent="0.2">
      <c r="A62" s="839" t="s">
        <v>3395</v>
      </c>
      <c r="B62" s="831"/>
      <c r="C62" s="831">
        <v>487</v>
      </c>
      <c r="D62" s="831">
        <v>130</v>
      </c>
      <c r="E62" s="867"/>
      <c r="F62" s="867">
        <v>99269</v>
      </c>
      <c r="G62" s="868">
        <v>26845</v>
      </c>
    </row>
    <row r="63" spans="1:7" ht="14.45" customHeight="1" x14ac:dyDescent="0.2">
      <c r="A63" s="839" t="s">
        <v>3396</v>
      </c>
      <c r="B63" s="831"/>
      <c r="C63" s="831">
        <v>141</v>
      </c>
      <c r="D63" s="831">
        <v>118</v>
      </c>
      <c r="E63" s="867"/>
      <c r="F63" s="867">
        <v>30059</v>
      </c>
      <c r="G63" s="868">
        <v>24678</v>
      </c>
    </row>
    <row r="64" spans="1:7" ht="14.45" customHeight="1" x14ac:dyDescent="0.2">
      <c r="A64" s="839" t="s">
        <v>3397</v>
      </c>
      <c r="B64" s="831"/>
      <c r="C64" s="831">
        <v>417</v>
      </c>
      <c r="D64" s="831">
        <v>182</v>
      </c>
      <c r="E64" s="867"/>
      <c r="F64" s="867">
        <v>91064</v>
      </c>
      <c r="G64" s="868">
        <v>39833</v>
      </c>
    </row>
    <row r="65" spans="1:7" ht="14.45" customHeight="1" x14ac:dyDescent="0.2">
      <c r="A65" s="839" t="s">
        <v>3398</v>
      </c>
      <c r="B65" s="831"/>
      <c r="C65" s="831">
        <v>233</v>
      </c>
      <c r="D65" s="831">
        <v>216</v>
      </c>
      <c r="E65" s="867"/>
      <c r="F65" s="867">
        <v>55250</v>
      </c>
      <c r="G65" s="868">
        <v>53109</v>
      </c>
    </row>
    <row r="66" spans="1:7" ht="14.45" customHeight="1" x14ac:dyDescent="0.2">
      <c r="A66" s="839" t="s">
        <v>3399</v>
      </c>
      <c r="B66" s="831"/>
      <c r="C66" s="831">
        <v>43</v>
      </c>
      <c r="D66" s="831"/>
      <c r="E66" s="867"/>
      <c r="F66" s="867">
        <v>3633</v>
      </c>
      <c r="G66" s="868"/>
    </row>
    <row r="67" spans="1:7" ht="14.45" customHeight="1" x14ac:dyDescent="0.2">
      <c r="A67" s="839" t="s">
        <v>3400</v>
      </c>
      <c r="B67" s="831"/>
      <c r="C67" s="831">
        <v>88</v>
      </c>
      <c r="D67" s="831"/>
      <c r="E67" s="867"/>
      <c r="F67" s="867">
        <v>18625</v>
      </c>
      <c r="G67" s="868"/>
    </row>
    <row r="68" spans="1:7" ht="14.45" customHeight="1" x14ac:dyDescent="0.2">
      <c r="A68" s="839" t="s">
        <v>3401</v>
      </c>
      <c r="B68" s="831"/>
      <c r="C68" s="831">
        <v>70</v>
      </c>
      <c r="D68" s="831">
        <v>47</v>
      </c>
      <c r="E68" s="867"/>
      <c r="F68" s="867">
        <v>17001</v>
      </c>
      <c r="G68" s="868">
        <v>11968</v>
      </c>
    </row>
    <row r="69" spans="1:7" ht="14.45" customHeight="1" x14ac:dyDescent="0.2">
      <c r="A69" s="839" t="s">
        <v>3402</v>
      </c>
      <c r="B69" s="831"/>
      <c r="C69" s="831">
        <v>339</v>
      </c>
      <c r="D69" s="831">
        <v>163</v>
      </c>
      <c r="E69" s="867"/>
      <c r="F69" s="867">
        <v>66699</v>
      </c>
      <c r="G69" s="868">
        <v>33433</v>
      </c>
    </row>
    <row r="70" spans="1:7" ht="14.45" customHeight="1" x14ac:dyDescent="0.2">
      <c r="A70" s="839" t="s">
        <v>3403</v>
      </c>
      <c r="B70" s="831"/>
      <c r="C70" s="831">
        <v>625</v>
      </c>
      <c r="D70" s="831">
        <v>25</v>
      </c>
      <c r="E70" s="867"/>
      <c r="F70" s="867">
        <v>129917</v>
      </c>
      <c r="G70" s="868">
        <v>5098</v>
      </c>
    </row>
    <row r="71" spans="1:7" ht="14.45" customHeight="1" x14ac:dyDescent="0.2">
      <c r="A71" s="839" t="s">
        <v>3404</v>
      </c>
      <c r="B71" s="831"/>
      <c r="C71" s="831">
        <v>91</v>
      </c>
      <c r="D71" s="831">
        <v>161</v>
      </c>
      <c r="E71" s="867"/>
      <c r="F71" s="867">
        <v>23267</v>
      </c>
      <c r="G71" s="868">
        <v>39105</v>
      </c>
    </row>
    <row r="72" spans="1:7" ht="14.45" customHeight="1" x14ac:dyDescent="0.2">
      <c r="A72" s="839" t="s">
        <v>3405</v>
      </c>
      <c r="B72" s="831"/>
      <c r="C72" s="831">
        <v>900</v>
      </c>
      <c r="D72" s="831">
        <v>117</v>
      </c>
      <c r="E72" s="867"/>
      <c r="F72" s="867">
        <v>198762</v>
      </c>
      <c r="G72" s="868">
        <v>25075</v>
      </c>
    </row>
    <row r="73" spans="1:7" ht="14.45" customHeight="1" thickBot="1" x14ac:dyDescent="0.25">
      <c r="A73" s="871" t="s">
        <v>3406</v>
      </c>
      <c r="B73" s="833"/>
      <c r="C73" s="833">
        <v>5255</v>
      </c>
      <c r="D73" s="833">
        <v>5990</v>
      </c>
      <c r="E73" s="869"/>
      <c r="F73" s="869">
        <v>1134232</v>
      </c>
      <c r="G73" s="870">
        <v>1287441</v>
      </c>
    </row>
    <row r="74" spans="1:7" ht="14.45" customHeight="1" x14ac:dyDescent="0.2">
      <c r="A74" s="786" t="s">
        <v>295</v>
      </c>
    </row>
    <row r="75" spans="1:7" ht="14.45" customHeight="1" x14ac:dyDescent="0.2">
      <c r="A75" s="787" t="s">
        <v>1611</v>
      </c>
    </row>
    <row r="76" spans="1:7" ht="14.45" customHeight="1" x14ac:dyDescent="0.2">
      <c r="A76" s="786" t="s">
        <v>3346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DCC68419-FF30-4700-96A7-B7DD4EB0BBBD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6" t="s">
        <v>3522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98304.7</v>
      </c>
      <c r="H3" s="208">
        <f t="shared" si="0"/>
        <v>18081391.370000001</v>
      </c>
      <c r="I3" s="78"/>
      <c r="J3" s="78"/>
      <c r="K3" s="208">
        <f t="shared" si="0"/>
        <v>134365.1</v>
      </c>
      <c r="L3" s="208">
        <f t="shared" si="0"/>
        <v>25432118.969999999</v>
      </c>
      <c r="M3" s="78"/>
      <c r="N3" s="78"/>
      <c r="O3" s="208">
        <f t="shared" si="0"/>
        <v>71992.899999999994</v>
      </c>
      <c r="P3" s="208">
        <f t="shared" si="0"/>
        <v>12978267.140000001</v>
      </c>
      <c r="Q3" s="79">
        <f>IF(L3=0,0,P3/L3)</f>
        <v>0.51031009863194265</v>
      </c>
      <c r="R3" s="209">
        <f>IF(O3=0,0,P3/O3)</f>
        <v>180.2714870494174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2018</v>
      </c>
      <c r="H4" s="639"/>
      <c r="I4" s="206"/>
      <c r="J4" s="206"/>
      <c r="K4" s="638">
        <v>2019</v>
      </c>
      <c r="L4" s="639"/>
      <c r="M4" s="206"/>
      <c r="N4" s="206"/>
      <c r="O4" s="638">
        <v>2020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2"/>
      <c r="B5" s="872"/>
      <c r="C5" s="873"/>
      <c r="D5" s="874"/>
      <c r="E5" s="875"/>
      <c r="F5" s="876"/>
      <c r="G5" s="877" t="s">
        <v>90</v>
      </c>
      <c r="H5" s="878" t="s">
        <v>14</v>
      </c>
      <c r="I5" s="879"/>
      <c r="J5" s="879"/>
      <c r="K5" s="877" t="s">
        <v>90</v>
      </c>
      <c r="L5" s="878" t="s">
        <v>14</v>
      </c>
      <c r="M5" s="879"/>
      <c r="N5" s="879"/>
      <c r="O5" s="877" t="s">
        <v>90</v>
      </c>
      <c r="P5" s="878" t="s">
        <v>14</v>
      </c>
      <c r="Q5" s="880"/>
      <c r="R5" s="881"/>
    </row>
    <row r="6" spans="1:18" ht="14.45" customHeight="1" x14ac:dyDescent="0.2">
      <c r="A6" s="806"/>
      <c r="B6" s="807" t="s">
        <v>3408</v>
      </c>
      <c r="C6" s="807" t="s">
        <v>590</v>
      </c>
      <c r="D6" s="807" t="s">
        <v>3409</v>
      </c>
      <c r="E6" s="807" t="s">
        <v>3410</v>
      </c>
      <c r="F6" s="807" t="s">
        <v>3411</v>
      </c>
      <c r="G6" s="225"/>
      <c r="H6" s="225"/>
      <c r="I6" s="807"/>
      <c r="J6" s="807"/>
      <c r="K6" s="225">
        <v>60</v>
      </c>
      <c r="L6" s="225">
        <v>12360</v>
      </c>
      <c r="M6" s="807">
        <v>1</v>
      </c>
      <c r="N6" s="807">
        <v>206</v>
      </c>
      <c r="O6" s="225">
        <v>128</v>
      </c>
      <c r="P6" s="225">
        <v>26624</v>
      </c>
      <c r="Q6" s="812">
        <v>2.1540453074433659</v>
      </c>
      <c r="R6" s="830">
        <v>208</v>
      </c>
    </row>
    <row r="7" spans="1:18" ht="14.45" customHeight="1" x14ac:dyDescent="0.2">
      <c r="A7" s="813"/>
      <c r="B7" s="814" t="s">
        <v>3408</v>
      </c>
      <c r="C7" s="814" t="s">
        <v>590</v>
      </c>
      <c r="D7" s="814" t="s">
        <v>3409</v>
      </c>
      <c r="E7" s="814" t="s">
        <v>3412</v>
      </c>
      <c r="F7" s="814" t="s">
        <v>3413</v>
      </c>
      <c r="G7" s="831"/>
      <c r="H7" s="831"/>
      <c r="I7" s="814"/>
      <c r="J7" s="814"/>
      <c r="K7" s="831">
        <v>4</v>
      </c>
      <c r="L7" s="831">
        <v>688</v>
      </c>
      <c r="M7" s="814">
        <v>1</v>
      </c>
      <c r="N7" s="814">
        <v>172</v>
      </c>
      <c r="O7" s="831">
        <v>13</v>
      </c>
      <c r="P7" s="831">
        <v>2262</v>
      </c>
      <c r="Q7" s="819">
        <v>3.2877906976744184</v>
      </c>
      <c r="R7" s="832">
        <v>174</v>
      </c>
    </row>
    <row r="8" spans="1:18" ht="14.45" customHeight="1" x14ac:dyDescent="0.2">
      <c r="A8" s="813"/>
      <c r="B8" s="814" t="s">
        <v>3408</v>
      </c>
      <c r="C8" s="814" t="s">
        <v>590</v>
      </c>
      <c r="D8" s="814" t="s">
        <v>3409</v>
      </c>
      <c r="E8" s="814" t="s">
        <v>3414</v>
      </c>
      <c r="F8" s="814" t="s">
        <v>3415</v>
      </c>
      <c r="G8" s="831"/>
      <c r="H8" s="831"/>
      <c r="I8" s="814"/>
      <c r="J8" s="814"/>
      <c r="K8" s="831">
        <v>4</v>
      </c>
      <c r="L8" s="831">
        <v>1032</v>
      </c>
      <c r="M8" s="814">
        <v>1</v>
      </c>
      <c r="N8" s="814">
        <v>258</v>
      </c>
      <c r="O8" s="831">
        <v>13</v>
      </c>
      <c r="P8" s="831">
        <v>3406</v>
      </c>
      <c r="Q8" s="819">
        <v>3.3003875968992249</v>
      </c>
      <c r="R8" s="832">
        <v>262</v>
      </c>
    </row>
    <row r="9" spans="1:18" ht="14.45" customHeight="1" x14ac:dyDescent="0.2">
      <c r="A9" s="813"/>
      <c r="B9" s="814" t="s">
        <v>3408</v>
      </c>
      <c r="C9" s="814" t="s">
        <v>590</v>
      </c>
      <c r="D9" s="814" t="s">
        <v>3409</v>
      </c>
      <c r="E9" s="814" t="s">
        <v>3416</v>
      </c>
      <c r="F9" s="814" t="s">
        <v>3417</v>
      </c>
      <c r="G9" s="831"/>
      <c r="H9" s="831"/>
      <c r="I9" s="814"/>
      <c r="J9" s="814"/>
      <c r="K9" s="831">
        <v>52</v>
      </c>
      <c r="L9" s="831">
        <v>9412</v>
      </c>
      <c r="M9" s="814">
        <v>1</v>
      </c>
      <c r="N9" s="814">
        <v>181</v>
      </c>
      <c r="O9" s="831">
        <v>122</v>
      </c>
      <c r="P9" s="831">
        <v>22326</v>
      </c>
      <c r="Q9" s="819">
        <v>2.3720781980450489</v>
      </c>
      <c r="R9" s="832">
        <v>183</v>
      </c>
    </row>
    <row r="10" spans="1:18" ht="14.45" customHeight="1" x14ac:dyDescent="0.2">
      <c r="A10" s="813"/>
      <c r="B10" s="814" t="s">
        <v>3408</v>
      </c>
      <c r="C10" s="814" t="s">
        <v>590</v>
      </c>
      <c r="D10" s="814" t="s">
        <v>3409</v>
      </c>
      <c r="E10" s="814" t="s">
        <v>3418</v>
      </c>
      <c r="F10" s="814" t="s">
        <v>3419</v>
      </c>
      <c r="G10" s="831"/>
      <c r="H10" s="831"/>
      <c r="I10" s="814"/>
      <c r="J10" s="814"/>
      <c r="K10" s="831">
        <v>11</v>
      </c>
      <c r="L10" s="831">
        <v>3157</v>
      </c>
      <c r="M10" s="814">
        <v>1</v>
      </c>
      <c r="N10" s="814">
        <v>287</v>
      </c>
      <c r="O10" s="831">
        <v>13</v>
      </c>
      <c r="P10" s="831">
        <v>3783</v>
      </c>
      <c r="Q10" s="819">
        <v>1.198289515362686</v>
      </c>
      <c r="R10" s="832">
        <v>291</v>
      </c>
    </row>
    <row r="11" spans="1:18" ht="14.45" customHeight="1" x14ac:dyDescent="0.2">
      <c r="A11" s="813"/>
      <c r="B11" s="814" t="s">
        <v>3408</v>
      </c>
      <c r="C11" s="814" t="s">
        <v>590</v>
      </c>
      <c r="D11" s="814" t="s">
        <v>3409</v>
      </c>
      <c r="E11" s="814" t="s">
        <v>3420</v>
      </c>
      <c r="F11" s="814" t="s">
        <v>3421</v>
      </c>
      <c r="G11" s="831"/>
      <c r="H11" s="831"/>
      <c r="I11" s="814"/>
      <c r="J11" s="814"/>
      <c r="K11" s="831">
        <v>3</v>
      </c>
      <c r="L11" s="831">
        <v>576</v>
      </c>
      <c r="M11" s="814">
        <v>1</v>
      </c>
      <c r="N11" s="814">
        <v>192</v>
      </c>
      <c r="O11" s="831">
        <v>12</v>
      </c>
      <c r="P11" s="831">
        <v>2328</v>
      </c>
      <c r="Q11" s="819">
        <v>4.041666666666667</v>
      </c>
      <c r="R11" s="832">
        <v>194</v>
      </c>
    </row>
    <row r="12" spans="1:18" ht="14.45" customHeight="1" x14ac:dyDescent="0.2">
      <c r="A12" s="813" t="s">
        <v>3422</v>
      </c>
      <c r="B12" s="814" t="s">
        <v>3423</v>
      </c>
      <c r="C12" s="814" t="s">
        <v>590</v>
      </c>
      <c r="D12" s="814" t="s">
        <v>3424</v>
      </c>
      <c r="E12" s="814" t="s">
        <v>3425</v>
      </c>
      <c r="F12" s="814" t="s">
        <v>3426</v>
      </c>
      <c r="G12" s="831">
        <v>0.1</v>
      </c>
      <c r="H12" s="831">
        <v>6.97</v>
      </c>
      <c r="I12" s="814">
        <v>0.33333333333333331</v>
      </c>
      <c r="J12" s="814">
        <v>69.699999999999989</v>
      </c>
      <c r="K12" s="831">
        <v>0.30000000000000004</v>
      </c>
      <c r="L12" s="831">
        <v>20.91</v>
      </c>
      <c r="M12" s="814">
        <v>1</v>
      </c>
      <c r="N12" s="814">
        <v>69.699999999999989</v>
      </c>
      <c r="O12" s="831">
        <v>35.700000000000003</v>
      </c>
      <c r="P12" s="831">
        <v>2489.4</v>
      </c>
      <c r="Q12" s="819">
        <v>119.05308464849355</v>
      </c>
      <c r="R12" s="832">
        <v>69.731092436974791</v>
      </c>
    </row>
    <row r="13" spans="1:18" ht="14.45" customHeight="1" x14ac:dyDescent="0.2">
      <c r="A13" s="813" t="s">
        <v>3422</v>
      </c>
      <c r="B13" s="814" t="s">
        <v>3423</v>
      </c>
      <c r="C13" s="814" t="s">
        <v>590</v>
      </c>
      <c r="D13" s="814" t="s">
        <v>3424</v>
      </c>
      <c r="E13" s="814" t="s">
        <v>3427</v>
      </c>
      <c r="F13" s="814" t="s">
        <v>958</v>
      </c>
      <c r="G13" s="831">
        <v>0.2</v>
      </c>
      <c r="H13" s="831">
        <v>73.540000000000006</v>
      </c>
      <c r="I13" s="814">
        <v>0.5</v>
      </c>
      <c r="J13" s="814">
        <v>367.7</v>
      </c>
      <c r="K13" s="831">
        <v>0.4</v>
      </c>
      <c r="L13" s="831">
        <v>147.08000000000001</v>
      </c>
      <c r="M13" s="814">
        <v>1</v>
      </c>
      <c r="N13" s="814">
        <v>367.7</v>
      </c>
      <c r="O13" s="831"/>
      <c r="P13" s="831"/>
      <c r="Q13" s="819"/>
      <c r="R13" s="832"/>
    </row>
    <row r="14" spans="1:18" ht="14.45" customHeight="1" x14ac:dyDescent="0.2">
      <c r="A14" s="813" t="s">
        <v>3422</v>
      </c>
      <c r="B14" s="814" t="s">
        <v>3423</v>
      </c>
      <c r="C14" s="814" t="s">
        <v>590</v>
      </c>
      <c r="D14" s="814" t="s">
        <v>3424</v>
      </c>
      <c r="E14" s="814" t="s">
        <v>3428</v>
      </c>
      <c r="F14" s="814" t="s">
        <v>726</v>
      </c>
      <c r="G14" s="831"/>
      <c r="H14" s="831"/>
      <c r="I14" s="814"/>
      <c r="J14" s="814"/>
      <c r="K14" s="831">
        <v>1</v>
      </c>
      <c r="L14" s="831">
        <v>68.2</v>
      </c>
      <c r="M14" s="814">
        <v>1</v>
      </c>
      <c r="N14" s="814">
        <v>68.2</v>
      </c>
      <c r="O14" s="831"/>
      <c r="P14" s="831"/>
      <c r="Q14" s="819"/>
      <c r="R14" s="832"/>
    </row>
    <row r="15" spans="1:18" ht="14.45" customHeight="1" x14ac:dyDescent="0.2">
      <c r="A15" s="813" t="s">
        <v>3422</v>
      </c>
      <c r="B15" s="814" t="s">
        <v>3423</v>
      </c>
      <c r="C15" s="814" t="s">
        <v>590</v>
      </c>
      <c r="D15" s="814" t="s">
        <v>3424</v>
      </c>
      <c r="E15" s="814" t="s">
        <v>3429</v>
      </c>
      <c r="F15" s="814" t="s">
        <v>1696</v>
      </c>
      <c r="G15" s="831"/>
      <c r="H15" s="831"/>
      <c r="I15" s="814"/>
      <c r="J15" s="814"/>
      <c r="K15" s="831"/>
      <c r="L15" s="831"/>
      <c r="M15" s="814"/>
      <c r="N15" s="814"/>
      <c r="O15" s="831">
        <v>0.2</v>
      </c>
      <c r="P15" s="831">
        <v>7.8</v>
      </c>
      <c r="Q15" s="819"/>
      <c r="R15" s="832">
        <v>39</v>
      </c>
    </row>
    <row r="16" spans="1:18" ht="14.45" customHeight="1" x14ac:dyDescent="0.2">
      <c r="A16" s="813" t="s">
        <v>3422</v>
      </c>
      <c r="B16" s="814" t="s">
        <v>3423</v>
      </c>
      <c r="C16" s="814" t="s">
        <v>590</v>
      </c>
      <c r="D16" s="814" t="s">
        <v>3424</v>
      </c>
      <c r="E16" s="814" t="s">
        <v>3430</v>
      </c>
      <c r="F16" s="814" t="s">
        <v>726</v>
      </c>
      <c r="G16" s="831"/>
      <c r="H16" s="831"/>
      <c r="I16" s="814"/>
      <c r="J16" s="814"/>
      <c r="K16" s="831">
        <v>1</v>
      </c>
      <c r="L16" s="831">
        <v>16.8</v>
      </c>
      <c r="M16" s="814">
        <v>1</v>
      </c>
      <c r="N16" s="814">
        <v>16.8</v>
      </c>
      <c r="O16" s="831">
        <v>42</v>
      </c>
      <c r="P16" s="831">
        <v>705.59999999999991</v>
      </c>
      <c r="Q16" s="819">
        <v>41.999999999999993</v>
      </c>
      <c r="R16" s="832">
        <v>16.799999999999997</v>
      </c>
    </row>
    <row r="17" spans="1:18" ht="14.45" customHeight="1" x14ac:dyDescent="0.2">
      <c r="A17" s="813" t="s">
        <v>3422</v>
      </c>
      <c r="B17" s="814" t="s">
        <v>3423</v>
      </c>
      <c r="C17" s="814" t="s">
        <v>590</v>
      </c>
      <c r="D17" s="814" t="s">
        <v>3424</v>
      </c>
      <c r="E17" s="814" t="s">
        <v>3431</v>
      </c>
      <c r="F17" s="814"/>
      <c r="G17" s="831">
        <v>0.2</v>
      </c>
      <c r="H17" s="831">
        <v>42.01</v>
      </c>
      <c r="I17" s="814"/>
      <c r="J17" s="814">
        <v>210.04999999999998</v>
      </c>
      <c r="K17" s="831"/>
      <c r="L17" s="831"/>
      <c r="M17" s="814"/>
      <c r="N17" s="814"/>
      <c r="O17" s="831"/>
      <c r="P17" s="831"/>
      <c r="Q17" s="819"/>
      <c r="R17" s="832"/>
    </row>
    <row r="18" spans="1:18" ht="14.45" customHeight="1" x14ac:dyDescent="0.2">
      <c r="A18" s="813" t="s">
        <v>3422</v>
      </c>
      <c r="B18" s="814" t="s">
        <v>3423</v>
      </c>
      <c r="C18" s="814" t="s">
        <v>590</v>
      </c>
      <c r="D18" s="814" t="s">
        <v>3424</v>
      </c>
      <c r="E18" s="814" t="s">
        <v>3432</v>
      </c>
      <c r="F18" s="814" t="s">
        <v>958</v>
      </c>
      <c r="G18" s="831">
        <v>0.2</v>
      </c>
      <c r="H18" s="831">
        <v>73.540000000000006</v>
      </c>
      <c r="I18" s="814">
        <v>0.64486145212206247</v>
      </c>
      <c r="J18" s="814">
        <v>367.7</v>
      </c>
      <c r="K18" s="831">
        <v>0.4</v>
      </c>
      <c r="L18" s="831">
        <v>114.04</v>
      </c>
      <c r="M18" s="814">
        <v>1</v>
      </c>
      <c r="N18" s="814">
        <v>285.10000000000002</v>
      </c>
      <c r="O18" s="831"/>
      <c r="P18" s="831"/>
      <c r="Q18" s="819"/>
      <c r="R18" s="832"/>
    </row>
    <row r="19" spans="1:18" ht="14.45" customHeight="1" x14ac:dyDescent="0.2">
      <c r="A19" s="813" t="s">
        <v>3422</v>
      </c>
      <c r="B19" s="814" t="s">
        <v>3423</v>
      </c>
      <c r="C19" s="814" t="s">
        <v>590</v>
      </c>
      <c r="D19" s="814" t="s">
        <v>3409</v>
      </c>
      <c r="E19" s="814" t="s">
        <v>3433</v>
      </c>
      <c r="F19" s="814" t="s">
        <v>3434</v>
      </c>
      <c r="G19" s="831"/>
      <c r="H19" s="831"/>
      <c r="I19" s="814"/>
      <c r="J19" s="814"/>
      <c r="K19" s="831">
        <v>2</v>
      </c>
      <c r="L19" s="831">
        <v>158</v>
      </c>
      <c r="M19" s="814">
        <v>1</v>
      </c>
      <c r="N19" s="814">
        <v>79</v>
      </c>
      <c r="O19" s="831"/>
      <c r="P19" s="831"/>
      <c r="Q19" s="819"/>
      <c r="R19" s="832"/>
    </row>
    <row r="20" spans="1:18" ht="14.45" customHeight="1" x14ac:dyDescent="0.2">
      <c r="A20" s="813" t="s">
        <v>3422</v>
      </c>
      <c r="B20" s="814" t="s">
        <v>3423</v>
      </c>
      <c r="C20" s="814" t="s">
        <v>590</v>
      </c>
      <c r="D20" s="814" t="s">
        <v>3409</v>
      </c>
      <c r="E20" s="814" t="s">
        <v>3435</v>
      </c>
      <c r="F20" s="814" t="s">
        <v>3436</v>
      </c>
      <c r="G20" s="831">
        <v>7</v>
      </c>
      <c r="H20" s="831">
        <v>742</v>
      </c>
      <c r="I20" s="814">
        <v>0.69345794392523363</v>
      </c>
      <c r="J20" s="814">
        <v>106</v>
      </c>
      <c r="K20" s="831">
        <v>10</v>
      </c>
      <c r="L20" s="831">
        <v>1070</v>
      </c>
      <c r="M20" s="814">
        <v>1</v>
      </c>
      <c r="N20" s="814">
        <v>107</v>
      </c>
      <c r="O20" s="831">
        <v>8</v>
      </c>
      <c r="P20" s="831">
        <v>864</v>
      </c>
      <c r="Q20" s="819">
        <v>0.80747663551401871</v>
      </c>
      <c r="R20" s="832">
        <v>108</v>
      </c>
    </row>
    <row r="21" spans="1:18" ht="14.45" customHeight="1" x14ac:dyDescent="0.2">
      <c r="A21" s="813" t="s">
        <v>3422</v>
      </c>
      <c r="B21" s="814" t="s">
        <v>3423</v>
      </c>
      <c r="C21" s="814" t="s">
        <v>590</v>
      </c>
      <c r="D21" s="814" t="s">
        <v>3409</v>
      </c>
      <c r="E21" s="814" t="s">
        <v>3437</v>
      </c>
      <c r="F21" s="814" t="s">
        <v>3438</v>
      </c>
      <c r="G21" s="831">
        <v>36</v>
      </c>
      <c r="H21" s="831">
        <v>1332</v>
      </c>
      <c r="I21" s="814">
        <v>0.71535982814178301</v>
      </c>
      <c r="J21" s="814">
        <v>37</v>
      </c>
      <c r="K21" s="831">
        <v>49</v>
      </c>
      <c r="L21" s="831">
        <v>1862</v>
      </c>
      <c r="M21" s="814">
        <v>1</v>
      </c>
      <c r="N21" s="814">
        <v>38</v>
      </c>
      <c r="O21" s="831">
        <v>42</v>
      </c>
      <c r="P21" s="831">
        <v>1596</v>
      </c>
      <c r="Q21" s="819">
        <v>0.8571428571428571</v>
      </c>
      <c r="R21" s="832">
        <v>38</v>
      </c>
    </row>
    <row r="22" spans="1:18" ht="14.45" customHeight="1" x14ac:dyDescent="0.2">
      <c r="A22" s="813" t="s">
        <v>3422</v>
      </c>
      <c r="B22" s="814" t="s">
        <v>3423</v>
      </c>
      <c r="C22" s="814" t="s">
        <v>590</v>
      </c>
      <c r="D22" s="814" t="s">
        <v>3409</v>
      </c>
      <c r="E22" s="814" t="s">
        <v>3439</v>
      </c>
      <c r="F22" s="814" t="s">
        <v>3440</v>
      </c>
      <c r="G22" s="831">
        <v>3111</v>
      </c>
      <c r="H22" s="831">
        <v>546558</v>
      </c>
      <c r="I22" s="814">
        <v>0.79975358790063911</v>
      </c>
      <c r="J22" s="814">
        <v>175.68563162970105</v>
      </c>
      <c r="K22" s="831">
        <v>3883</v>
      </c>
      <c r="L22" s="831">
        <v>683408</v>
      </c>
      <c r="M22" s="814">
        <v>1</v>
      </c>
      <c r="N22" s="814">
        <v>176</v>
      </c>
      <c r="O22" s="831">
        <v>3207</v>
      </c>
      <c r="P22" s="831">
        <v>567639</v>
      </c>
      <c r="Q22" s="819">
        <v>0.83060046121789621</v>
      </c>
      <c r="R22" s="832">
        <v>177</v>
      </c>
    </row>
    <row r="23" spans="1:18" ht="14.45" customHeight="1" x14ac:dyDescent="0.2">
      <c r="A23" s="813" t="s">
        <v>3422</v>
      </c>
      <c r="B23" s="814" t="s">
        <v>3423</v>
      </c>
      <c r="C23" s="814" t="s">
        <v>590</v>
      </c>
      <c r="D23" s="814" t="s">
        <v>3409</v>
      </c>
      <c r="E23" s="814" t="s">
        <v>3441</v>
      </c>
      <c r="F23" s="814" t="s">
        <v>3442</v>
      </c>
      <c r="G23" s="831">
        <v>1397</v>
      </c>
      <c r="H23" s="831">
        <v>161654</v>
      </c>
      <c r="I23" s="814">
        <v>0.91441533170422662</v>
      </c>
      <c r="J23" s="814">
        <v>115.71510379384395</v>
      </c>
      <c r="K23" s="831">
        <v>1524</v>
      </c>
      <c r="L23" s="831">
        <v>176784</v>
      </c>
      <c r="M23" s="814">
        <v>1</v>
      </c>
      <c r="N23" s="814">
        <v>116</v>
      </c>
      <c r="O23" s="831">
        <v>1288</v>
      </c>
      <c r="P23" s="831">
        <v>150696</v>
      </c>
      <c r="Q23" s="819">
        <v>0.85243008417051314</v>
      </c>
      <c r="R23" s="832">
        <v>117</v>
      </c>
    </row>
    <row r="24" spans="1:18" ht="14.45" customHeight="1" x14ac:dyDescent="0.2">
      <c r="A24" s="813" t="s">
        <v>3422</v>
      </c>
      <c r="B24" s="814" t="s">
        <v>3423</v>
      </c>
      <c r="C24" s="814" t="s">
        <v>590</v>
      </c>
      <c r="D24" s="814" t="s">
        <v>3409</v>
      </c>
      <c r="E24" s="814" t="s">
        <v>3443</v>
      </c>
      <c r="F24" s="814" t="s">
        <v>3444</v>
      </c>
      <c r="G24" s="831">
        <v>2944</v>
      </c>
      <c r="H24" s="831">
        <v>683008</v>
      </c>
      <c r="I24" s="814">
        <v>0.82411155661145707</v>
      </c>
      <c r="J24" s="814">
        <v>232</v>
      </c>
      <c r="K24" s="831">
        <v>3557</v>
      </c>
      <c r="L24" s="831">
        <v>828781</v>
      </c>
      <c r="M24" s="814">
        <v>1</v>
      </c>
      <c r="N24" s="814">
        <v>233</v>
      </c>
      <c r="O24" s="831">
        <v>2971</v>
      </c>
      <c r="P24" s="831">
        <v>698185</v>
      </c>
      <c r="Q24" s="819">
        <v>0.84242399379329402</v>
      </c>
      <c r="R24" s="832">
        <v>235</v>
      </c>
    </row>
    <row r="25" spans="1:18" ht="14.45" customHeight="1" x14ac:dyDescent="0.2">
      <c r="A25" s="813" t="s">
        <v>3422</v>
      </c>
      <c r="B25" s="814" t="s">
        <v>3423</v>
      </c>
      <c r="C25" s="814" t="s">
        <v>590</v>
      </c>
      <c r="D25" s="814" t="s">
        <v>3409</v>
      </c>
      <c r="E25" s="814" t="s">
        <v>3445</v>
      </c>
      <c r="F25" s="814" t="s">
        <v>3446</v>
      </c>
      <c r="G25" s="831">
        <v>10</v>
      </c>
      <c r="H25" s="831">
        <v>1650</v>
      </c>
      <c r="I25" s="814">
        <v>0.42957563134600363</v>
      </c>
      <c r="J25" s="814">
        <v>165</v>
      </c>
      <c r="K25" s="831">
        <v>23</v>
      </c>
      <c r="L25" s="831">
        <v>3841</v>
      </c>
      <c r="M25" s="814">
        <v>1</v>
      </c>
      <c r="N25" s="814">
        <v>167</v>
      </c>
      <c r="O25" s="831">
        <v>17</v>
      </c>
      <c r="P25" s="831">
        <v>2856</v>
      </c>
      <c r="Q25" s="819">
        <v>0.74355636552980997</v>
      </c>
      <c r="R25" s="832">
        <v>168</v>
      </c>
    </row>
    <row r="26" spans="1:18" ht="14.45" customHeight="1" x14ac:dyDescent="0.2">
      <c r="A26" s="813" t="s">
        <v>3422</v>
      </c>
      <c r="B26" s="814" t="s">
        <v>3423</v>
      </c>
      <c r="C26" s="814" t="s">
        <v>590</v>
      </c>
      <c r="D26" s="814" t="s">
        <v>3409</v>
      </c>
      <c r="E26" s="814" t="s">
        <v>3447</v>
      </c>
      <c r="F26" s="814" t="s">
        <v>3448</v>
      </c>
      <c r="G26" s="831">
        <v>2280</v>
      </c>
      <c r="H26" s="831">
        <v>75999.310000000318</v>
      </c>
      <c r="I26" s="814">
        <v>0.5515231829794921</v>
      </c>
      <c r="J26" s="814">
        <v>33.333030701754524</v>
      </c>
      <c r="K26" s="831">
        <v>4134</v>
      </c>
      <c r="L26" s="831">
        <v>137798.94000000047</v>
      </c>
      <c r="M26" s="814">
        <v>1</v>
      </c>
      <c r="N26" s="814">
        <v>33.333076923077037</v>
      </c>
      <c r="O26" s="831">
        <v>3255</v>
      </c>
      <c r="P26" s="831">
        <v>127002.34</v>
      </c>
      <c r="Q26" s="819">
        <v>0.92164961501154918</v>
      </c>
      <c r="R26" s="832">
        <v>39.017615975422423</v>
      </c>
    </row>
    <row r="27" spans="1:18" ht="14.45" customHeight="1" x14ac:dyDescent="0.2">
      <c r="A27" s="813" t="s">
        <v>3422</v>
      </c>
      <c r="B27" s="814" t="s">
        <v>3423</v>
      </c>
      <c r="C27" s="814" t="s">
        <v>590</v>
      </c>
      <c r="D27" s="814" t="s">
        <v>3409</v>
      </c>
      <c r="E27" s="814" t="s">
        <v>3449</v>
      </c>
      <c r="F27" s="814" t="s">
        <v>3450</v>
      </c>
      <c r="G27" s="831">
        <v>55</v>
      </c>
      <c r="H27" s="831">
        <v>6359</v>
      </c>
      <c r="I27" s="814">
        <v>0.44933578292820803</v>
      </c>
      <c r="J27" s="814">
        <v>115.61818181818182</v>
      </c>
      <c r="K27" s="831">
        <v>122</v>
      </c>
      <c r="L27" s="831">
        <v>14152</v>
      </c>
      <c r="M27" s="814">
        <v>1</v>
      </c>
      <c r="N27" s="814">
        <v>116</v>
      </c>
      <c r="O27" s="831">
        <v>148</v>
      </c>
      <c r="P27" s="831">
        <v>17316</v>
      </c>
      <c r="Q27" s="819">
        <v>1.2235726399095535</v>
      </c>
      <c r="R27" s="832">
        <v>117</v>
      </c>
    </row>
    <row r="28" spans="1:18" ht="14.45" customHeight="1" x14ac:dyDescent="0.2">
      <c r="A28" s="813" t="s">
        <v>3422</v>
      </c>
      <c r="B28" s="814" t="s">
        <v>3423</v>
      </c>
      <c r="C28" s="814" t="s">
        <v>590</v>
      </c>
      <c r="D28" s="814" t="s">
        <v>3409</v>
      </c>
      <c r="E28" s="814" t="s">
        <v>3451</v>
      </c>
      <c r="F28" s="814" t="s">
        <v>3452</v>
      </c>
      <c r="G28" s="831">
        <v>26</v>
      </c>
      <c r="H28" s="831">
        <v>2236</v>
      </c>
      <c r="I28" s="814">
        <v>0.24019765818025568</v>
      </c>
      <c r="J28" s="814">
        <v>86</v>
      </c>
      <c r="K28" s="831">
        <v>107</v>
      </c>
      <c r="L28" s="831">
        <v>9309</v>
      </c>
      <c r="M28" s="814">
        <v>1</v>
      </c>
      <c r="N28" s="814">
        <v>87</v>
      </c>
      <c r="O28" s="831">
        <v>72</v>
      </c>
      <c r="P28" s="831">
        <v>6336</v>
      </c>
      <c r="Q28" s="819">
        <v>0.68063164679342569</v>
      </c>
      <c r="R28" s="832">
        <v>88</v>
      </c>
    </row>
    <row r="29" spans="1:18" ht="14.45" customHeight="1" x14ac:dyDescent="0.2">
      <c r="A29" s="813" t="s">
        <v>3422</v>
      </c>
      <c r="B29" s="814" t="s">
        <v>3423</v>
      </c>
      <c r="C29" s="814" t="s">
        <v>590</v>
      </c>
      <c r="D29" s="814" t="s">
        <v>3409</v>
      </c>
      <c r="E29" s="814" t="s">
        <v>3453</v>
      </c>
      <c r="F29" s="814" t="s">
        <v>3454</v>
      </c>
      <c r="G29" s="831">
        <v>1</v>
      </c>
      <c r="H29" s="831">
        <v>32</v>
      </c>
      <c r="I29" s="814">
        <v>0.96969696969696972</v>
      </c>
      <c r="J29" s="814">
        <v>32</v>
      </c>
      <c r="K29" s="831">
        <v>1</v>
      </c>
      <c r="L29" s="831">
        <v>33</v>
      </c>
      <c r="M29" s="814">
        <v>1</v>
      </c>
      <c r="N29" s="814">
        <v>33</v>
      </c>
      <c r="O29" s="831">
        <v>2</v>
      </c>
      <c r="P29" s="831">
        <v>66</v>
      </c>
      <c r="Q29" s="819">
        <v>2</v>
      </c>
      <c r="R29" s="832">
        <v>33</v>
      </c>
    </row>
    <row r="30" spans="1:18" ht="14.45" customHeight="1" x14ac:dyDescent="0.2">
      <c r="A30" s="813" t="s">
        <v>3422</v>
      </c>
      <c r="B30" s="814" t="s">
        <v>3423</v>
      </c>
      <c r="C30" s="814" t="s">
        <v>590</v>
      </c>
      <c r="D30" s="814" t="s">
        <v>3409</v>
      </c>
      <c r="E30" s="814" t="s">
        <v>3455</v>
      </c>
      <c r="F30" s="814" t="s">
        <v>3456</v>
      </c>
      <c r="G30" s="831">
        <v>1</v>
      </c>
      <c r="H30" s="831">
        <v>132</v>
      </c>
      <c r="I30" s="814"/>
      <c r="J30" s="814">
        <v>132</v>
      </c>
      <c r="K30" s="831"/>
      <c r="L30" s="831"/>
      <c r="M30" s="814"/>
      <c r="N30" s="814"/>
      <c r="O30" s="831">
        <v>1</v>
      </c>
      <c r="P30" s="831">
        <v>137</v>
      </c>
      <c r="Q30" s="819"/>
      <c r="R30" s="832">
        <v>137</v>
      </c>
    </row>
    <row r="31" spans="1:18" ht="14.45" customHeight="1" x14ac:dyDescent="0.2">
      <c r="A31" s="813" t="s">
        <v>3422</v>
      </c>
      <c r="B31" s="814" t="s">
        <v>3423</v>
      </c>
      <c r="C31" s="814" t="s">
        <v>590</v>
      </c>
      <c r="D31" s="814" t="s">
        <v>3409</v>
      </c>
      <c r="E31" s="814" t="s">
        <v>3457</v>
      </c>
      <c r="F31" s="814" t="s">
        <v>3458</v>
      </c>
      <c r="G31" s="831">
        <v>19</v>
      </c>
      <c r="H31" s="831">
        <v>1406</v>
      </c>
      <c r="I31" s="814">
        <v>0.60473118279569893</v>
      </c>
      <c r="J31" s="814">
        <v>74</v>
      </c>
      <c r="K31" s="831">
        <v>31</v>
      </c>
      <c r="L31" s="831">
        <v>2325</v>
      </c>
      <c r="M31" s="814">
        <v>1</v>
      </c>
      <c r="N31" s="814">
        <v>75</v>
      </c>
      <c r="O31" s="831">
        <v>20</v>
      </c>
      <c r="P31" s="831">
        <v>1520</v>
      </c>
      <c r="Q31" s="819">
        <v>0.65376344086021509</v>
      </c>
      <c r="R31" s="832">
        <v>76</v>
      </c>
    </row>
    <row r="32" spans="1:18" ht="14.45" customHeight="1" x14ac:dyDescent="0.2">
      <c r="A32" s="813" t="s">
        <v>3422</v>
      </c>
      <c r="B32" s="814" t="s">
        <v>3423</v>
      </c>
      <c r="C32" s="814" t="s">
        <v>590</v>
      </c>
      <c r="D32" s="814" t="s">
        <v>3409</v>
      </c>
      <c r="E32" s="814" t="s">
        <v>3459</v>
      </c>
      <c r="F32" s="814" t="s">
        <v>3460</v>
      </c>
      <c r="G32" s="831">
        <v>1962</v>
      </c>
      <c r="H32" s="831">
        <v>696510</v>
      </c>
      <c r="I32" s="814">
        <v>0.81918259335489563</v>
      </c>
      <c r="J32" s="814">
        <v>355</v>
      </c>
      <c r="K32" s="831">
        <v>2375</v>
      </c>
      <c r="L32" s="831">
        <v>850250</v>
      </c>
      <c r="M32" s="814">
        <v>1</v>
      </c>
      <c r="N32" s="814">
        <v>358</v>
      </c>
      <c r="O32" s="831">
        <v>1819</v>
      </c>
      <c r="P32" s="831">
        <v>654840</v>
      </c>
      <c r="Q32" s="819">
        <v>0.7701734783887092</v>
      </c>
      <c r="R32" s="832">
        <v>360</v>
      </c>
    </row>
    <row r="33" spans="1:18" ht="14.45" customHeight="1" x14ac:dyDescent="0.2">
      <c r="A33" s="813" t="s">
        <v>3422</v>
      </c>
      <c r="B33" s="814" t="s">
        <v>3423</v>
      </c>
      <c r="C33" s="814" t="s">
        <v>590</v>
      </c>
      <c r="D33" s="814" t="s">
        <v>3409</v>
      </c>
      <c r="E33" s="814" t="s">
        <v>3461</v>
      </c>
      <c r="F33" s="814" t="s">
        <v>3462</v>
      </c>
      <c r="G33" s="831">
        <v>1523</v>
      </c>
      <c r="H33" s="831">
        <v>271094</v>
      </c>
      <c r="I33" s="814">
        <v>0.70441470702871245</v>
      </c>
      <c r="J33" s="814">
        <v>178</v>
      </c>
      <c r="K33" s="831">
        <v>2150</v>
      </c>
      <c r="L33" s="831">
        <v>384850</v>
      </c>
      <c r="M33" s="814">
        <v>1</v>
      </c>
      <c r="N33" s="814">
        <v>179</v>
      </c>
      <c r="O33" s="831">
        <v>1777</v>
      </c>
      <c r="P33" s="831">
        <v>319860</v>
      </c>
      <c r="Q33" s="819">
        <v>0.83112901130310513</v>
      </c>
      <c r="R33" s="832">
        <v>180</v>
      </c>
    </row>
    <row r="34" spans="1:18" ht="14.45" customHeight="1" x14ac:dyDescent="0.2">
      <c r="A34" s="813" t="s">
        <v>3422</v>
      </c>
      <c r="B34" s="814" t="s">
        <v>3423</v>
      </c>
      <c r="C34" s="814" t="s">
        <v>590</v>
      </c>
      <c r="D34" s="814" t="s">
        <v>3409</v>
      </c>
      <c r="E34" s="814" t="s">
        <v>3463</v>
      </c>
      <c r="F34" s="814" t="s">
        <v>3464</v>
      </c>
      <c r="G34" s="831">
        <v>39</v>
      </c>
      <c r="H34" s="831">
        <v>3393</v>
      </c>
      <c r="I34" s="814">
        <v>0.2392638036809816</v>
      </c>
      <c r="J34" s="814">
        <v>87</v>
      </c>
      <c r="K34" s="831">
        <v>163</v>
      </c>
      <c r="L34" s="831">
        <v>14181</v>
      </c>
      <c r="M34" s="814">
        <v>1</v>
      </c>
      <c r="N34" s="814">
        <v>87</v>
      </c>
      <c r="O34" s="831">
        <v>115</v>
      </c>
      <c r="P34" s="831">
        <v>10120</v>
      </c>
      <c r="Q34" s="819">
        <v>0.71363091460404771</v>
      </c>
      <c r="R34" s="832">
        <v>88</v>
      </c>
    </row>
    <row r="35" spans="1:18" ht="14.45" customHeight="1" x14ac:dyDescent="0.2">
      <c r="A35" s="813" t="s">
        <v>3422</v>
      </c>
      <c r="B35" s="814" t="s">
        <v>3423</v>
      </c>
      <c r="C35" s="814" t="s">
        <v>590</v>
      </c>
      <c r="D35" s="814" t="s">
        <v>3409</v>
      </c>
      <c r="E35" s="814" t="s">
        <v>3465</v>
      </c>
      <c r="F35" s="814" t="s">
        <v>3466</v>
      </c>
      <c r="G35" s="831"/>
      <c r="H35" s="831"/>
      <c r="I35" s="814"/>
      <c r="J35" s="814"/>
      <c r="K35" s="831">
        <v>1</v>
      </c>
      <c r="L35" s="831">
        <v>160</v>
      </c>
      <c r="M35" s="814">
        <v>1</v>
      </c>
      <c r="N35" s="814">
        <v>160</v>
      </c>
      <c r="O35" s="831"/>
      <c r="P35" s="831"/>
      <c r="Q35" s="819"/>
      <c r="R35" s="832"/>
    </row>
    <row r="36" spans="1:18" ht="14.45" customHeight="1" x14ac:dyDescent="0.2">
      <c r="A36" s="813" t="s">
        <v>3422</v>
      </c>
      <c r="B36" s="814" t="s">
        <v>3467</v>
      </c>
      <c r="C36" s="814" t="s">
        <v>590</v>
      </c>
      <c r="D36" s="814" t="s">
        <v>3409</v>
      </c>
      <c r="E36" s="814" t="s">
        <v>3468</v>
      </c>
      <c r="F36" s="814" t="s">
        <v>3469</v>
      </c>
      <c r="G36" s="831">
        <v>777</v>
      </c>
      <c r="H36" s="831">
        <v>99456</v>
      </c>
      <c r="I36" s="814">
        <v>0.88011043856854621</v>
      </c>
      <c r="J36" s="814">
        <v>128</v>
      </c>
      <c r="K36" s="831">
        <v>876</v>
      </c>
      <c r="L36" s="831">
        <v>113004</v>
      </c>
      <c r="M36" s="814">
        <v>1</v>
      </c>
      <c r="N36" s="814">
        <v>129</v>
      </c>
      <c r="O36" s="831">
        <v>415</v>
      </c>
      <c r="P36" s="831">
        <v>53950</v>
      </c>
      <c r="Q36" s="819">
        <v>0.47741672861137657</v>
      </c>
      <c r="R36" s="832">
        <v>130</v>
      </c>
    </row>
    <row r="37" spans="1:18" ht="14.45" customHeight="1" x14ac:dyDescent="0.2">
      <c r="A37" s="813" t="s">
        <v>3422</v>
      </c>
      <c r="B37" s="814" t="s">
        <v>3467</v>
      </c>
      <c r="C37" s="814" t="s">
        <v>590</v>
      </c>
      <c r="D37" s="814" t="s">
        <v>3409</v>
      </c>
      <c r="E37" s="814" t="s">
        <v>3470</v>
      </c>
      <c r="F37" s="814" t="s">
        <v>3471</v>
      </c>
      <c r="G37" s="831">
        <v>60</v>
      </c>
      <c r="H37" s="831">
        <v>12180</v>
      </c>
      <c r="I37" s="814">
        <v>0.70242214532871972</v>
      </c>
      <c r="J37" s="814">
        <v>203</v>
      </c>
      <c r="K37" s="831">
        <v>85</v>
      </c>
      <c r="L37" s="831">
        <v>17340</v>
      </c>
      <c r="M37" s="814">
        <v>1</v>
      </c>
      <c r="N37" s="814">
        <v>204</v>
      </c>
      <c r="O37" s="831">
        <v>28</v>
      </c>
      <c r="P37" s="831">
        <v>5740</v>
      </c>
      <c r="Q37" s="819">
        <v>0.33102652825836215</v>
      </c>
      <c r="R37" s="832">
        <v>205</v>
      </c>
    </row>
    <row r="38" spans="1:18" ht="14.45" customHeight="1" x14ac:dyDescent="0.2">
      <c r="A38" s="813" t="s">
        <v>3422</v>
      </c>
      <c r="B38" s="814" t="s">
        <v>3467</v>
      </c>
      <c r="C38" s="814" t="s">
        <v>590</v>
      </c>
      <c r="D38" s="814" t="s">
        <v>3409</v>
      </c>
      <c r="E38" s="814" t="s">
        <v>3472</v>
      </c>
      <c r="F38" s="814" t="s">
        <v>3473</v>
      </c>
      <c r="G38" s="831">
        <v>12</v>
      </c>
      <c r="H38" s="831">
        <v>1956</v>
      </c>
      <c r="I38" s="814">
        <v>0.33130081300813008</v>
      </c>
      <c r="J38" s="814">
        <v>163</v>
      </c>
      <c r="K38" s="831">
        <v>36</v>
      </c>
      <c r="L38" s="831">
        <v>5904</v>
      </c>
      <c r="M38" s="814">
        <v>1</v>
      </c>
      <c r="N38" s="814">
        <v>164</v>
      </c>
      <c r="O38" s="831">
        <v>35</v>
      </c>
      <c r="P38" s="831">
        <v>5775</v>
      </c>
      <c r="Q38" s="819">
        <v>0.97815040650406504</v>
      </c>
      <c r="R38" s="832">
        <v>165</v>
      </c>
    </row>
    <row r="39" spans="1:18" ht="14.45" customHeight="1" x14ac:dyDescent="0.2">
      <c r="A39" s="813" t="s">
        <v>3474</v>
      </c>
      <c r="B39" s="814" t="s">
        <v>3475</v>
      </c>
      <c r="C39" s="814" t="s">
        <v>590</v>
      </c>
      <c r="D39" s="814" t="s">
        <v>3409</v>
      </c>
      <c r="E39" s="814" t="s">
        <v>3476</v>
      </c>
      <c r="F39" s="814" t="s">
        <v>3477</v>
      </c>
      <c r="G39" s="831">
        <v>4</v>
      </c>
      <c r="H39" s="831">
        <v>2888</v>
      </c>
      <c r="I39" s="814">
        <v>0.23432048681541581</v>
      </c>
      <c r="J39" s="814">
        <v>722</v>
      </c>
      <c r="K39" s="831">
        <v>17</v>
      </c>
      <c r="L39" s="831">
        <v>12325</v>
      </c>
      <c r="M39" s="814">
        <v>1</v>
      </c>
      <c r="N39" s="814">
        <v>725</v>
      </c>
      <c r="O39" s="831">
        <v>14</v>
      </c>
      <c r="P39" s="831">
        <v>10206</v>
      </c>
      <c r="Q39" s="819">
        <v>0.82807302231237323</v>
      </c>
      <c r="R39" s="832">
        <v>729</v>
      </c>
    </row>
    <row r="40" spans="1:18" ht="14.45" customHeight="1" x14ac:dyDescent="0.2">
      <c r="A40" s="813" t="s">
        <v>3474</v>
      </c>
      <c r="B40" s="814" t="s">
        <v>3475</v>
      </c>
      <c r="C40" s="814" t="s">
        <v>590</v>
      </c>
      <c r="D40" s="814" t="s">
        <v>3409</v>
      </c>
      <c r="E40" s="814" t="s">
        <v>3478</v>
      </c>
      <c r="F40" s="814" t="s">
        <v>3479</v>
      </c>
      <c r="G40" s="831">
        <v>511</v>
      </c>
      <c r="H40" s="831">
        <v>62216</v>
      </c>
      <c r="I40" s="814">
        <v>0.98259578634827383</v>
      </c>
      <c r="J40" s="814">
        <v>121.75342465753425</v>
      </c>
      <c r="K40" s="831">
        <v>519</v>
      </c>
      <c r="L40" s="831">
        <v>63318</v>
      </c>
      <c r="M40" s="814">
        <v>1</v>
      </c>
      <c r="N40" s="814">
        <v>122</v>
      </c>
      <c r="O40" s="831">
        <v>282</v>
      </c>
      <c r="P40" s="831">
        <v>34686</v>
      </c>
      <c r="Q40" s="819">
        <v>0.54780631100161092</v>
      </c>
      <c r="R40" s="832">
        <v>123</v>
      </c>
    </row>
    <row r="41" spans="1:18" ht="14.45" customHeight="1" x14ac:dyDescent="0.2">
      <c r="A41" s="813" t="s">
        <v>3474</v>
      </c>
      <c r="B41" s="814" t="s">
        <v>3475</v>
      </c>
      <c r="C41" s="814" t="s">
        <v>590</v>
      </c>
      <c r="D41" s="814" t="s">
        <v>3409</v>
      </c>
      <c r="E41" s="814" t="s">
        <v>3480</v>
      </c>
      <c r="F41" s="814" t="s">
        <v>3481</v>
      </c>
      <c r="G41" s="831">
        <v>246</v>
      </c>
      <c r="H41" s="831">
        <v>40344</v>
      </c>
      <c r="I41" s="814">
        <v>0.41868429518778733</v>
      </c>
      <c r="J41" s="814">
        <v>164</v>
      </c>
      <c r="K41" s="831">
        <v>577</v>
      </c>
      <c r="L41" s="831">
        <v>96359</v>
      </c>
      <c r="M41" s="814">
        <v>1</v>
      </c>
      <c r="N41" s="814">
        <v>167</v>
      </c>
      <c r="O41" s="831">
        <v>135</v>
      </c>
      <c r="P41" s="831">
        <v>22815</v>
      </c>
      <c r="Q41" s="819">
        <v>0.23677082576614536</v>
      </c>
      <c r="R41" s="832">
        <v>169</v>
      </c>
    </row>
    <row r="42" spans="1:18" ht="14.45" customHeight="1" x14ac:dyDescent="0.2">
      <c r="A42" s="813" t="s">
        <v>3474</v>
      </c>
      <c r="B42" s="814" t="s">
        <v>3475</v>
      </c>
      <c r="C42" s="814" t="s">
        <v>590</v>
      </c>
      <c r="D42" s="814" t="s">
        <v>3409</v>
      </c>
      <c r="E42" s="814" t="s">
        <v>3482</v>
      </c>
      <c r="F42" s="814" t="s">
        <v>3483</v>
      </c>
      <c r="G42" s="831">
        <v>705</v>
      </c>
      <c r="H42" s="831">
        <v>61638</v>
      </c>
      <c r="I42" s="814">
        <v>0.46985196591099659</v>
      </c>
      <c r="J42" s="814">
        <v>87.42978723404255</v>
      </c>
      <c r="K42" s="831">
        <v>1474</v>
      </c>
      <c r="L42" s="831">
        <v>131186</v>
      </c>
      <c r="M42" s="814">
        <v>1</v>
      </c>
      <c r="N42" s="814">
        <v>89</v>
      </c>
      <c r="O42" s="831">
        <v>67</v>
      </c>
      <c r="P42" s="831">
        <v>6030</v>
      </c>
      <c r="Q42" s="819">
        <v>4.5965270684371805E-2</v>
      </c>
      <c r="R42" s="832">
        <v>90</v>
      </c>
    </row>
    <row r="43" spans="1:18" ht="14.45" customHeight="1" x14ac:dyDescent="0.2">
      <c r="A43" s="813" t="s">
        <v>3474</v>
      </c>
      <c r="B43" s="814" t="s">
        <v>3475</v>
      </c>
      <c r="C43" s="814" t="s">
        <v>590</v>
      </c>
      <c r="D43" s="814" t="s">
        <v>3409</v>
      </c>
      <c r="E43" s="814" t="s">
        <v>3484</v>
      </c>
      <c r="F43" s="814" t="s">
        <v>3485</v>
      </c>
      <c r="G43" s="831">
        <v>15167</v>
      </c>
      <c r="H43" s="831">
        <v>1248197</v>
      </c>
      <c r="I43" s="814">
        <v>0.66739223423481231</v>
      </c>
      <c r="J43" s="814">
        <v>82.296894573745632</v>
      </c>
      <c r="K43" s="831">
        <v>22265</v>
      </c>
      <c r="L43" s="831">
        <v>1870260</v>
      </c>
      <c r="M43" s="814">
        <v>1</v>
      </c>
      <c r="N43" s="814">
        <v>84</v>
      </c>
      <c r="O43" s="831">
        <v>9835</v>
      </c>
      <c r="P43" s="831">
        <v>835975</v>
      </c>
      <c r="Q43" s="819">
        <v>0.44698330713376749</v>
      </c>
      <c r="R43" s="832">
        <v>85</v>
      </c>
    </row>
    <row r="44" spans="1:18" ht="14.45" customHeight="1" x14ac:dyDescent="0.2">
      <c r="A44" s="813" t="s">
        <v>3474</v>
      </c>
      <c r="B44" s="814" t="s">
        <v>3475</v>
      </c>
      <c r="C44" s="814" t="s">
        <v>590</v>
      </c>
      <c r="D44" s="814" t="s">
        <v>3409</v>
      </c>
      <c r="E44" s="814" t="s">
        <v>3486</v>
      </c>
      <c r="F44" s="814" t="s">
        <v>3487</v>
      </c>
      <c r="G44" s="831">
        <v>2134</v>
      </c>
      <c r="H44" s="831">
        <v>246039</v>
      </c>
      <c r="I44" s="814">
        <v>0.94469785979219945</v>
      </c>
      <c r="J44" s="814">
        <v>115.29475164011247</v>
      </c>
      <c r="K44" s="831">
        <v>2226</v>
      </c>
      <c r="L44" s="831">
        <v>260442</v>
      </c>
      <c r="M44" s="814">
        <v>1</v>
      </c>
      <c r="N44" s="814">
        <v>117</v>
      </c>
      <c r="O44" s="831">
        <v>1442</v>
      </c>
      <c r="P44" s="831">
        <v>170156</v>
      </c>
      <c r="Q44" s="819">
        <v>0.65333548352416282</v>
      </c>
      <c r="R44" s="832">
        <v>118</v>
      </c>
    </row>
    <row r="45" spans="1:18" ht="14.45" customHeight="1" x14ac:dyDescent="0.2">
      <c r="A45" s="813" t="s">
        <v>3474</v>
      </c>
      <c r="B45" s="814" t="s">
        <v>3475</v>
      </c>
      <c r="C45" s="814" t="s">
        <v>590</v>
      </c>
      <c r="D45" s="814" t="s">
        <v>3409</v>
      </c>
      <c r="E45" s="814" t="s">
        <v>3488</v>
      </c>
      <c r="F45" s="814" t="s">
        <v>3489</v>
      </c>
      <c r="G45" s="831">
        <v>12269</v>
      </c>
      <c r="H45" s="831">
        <v>2134806</v>
      </c>
      <c r="I45" s="814">
        <v>0.7009245821978527</v>
      </c>
      <c r="J45" s="814">
        <v>174</v>
      </c>
      <c r="K45" s="831">
        <v>17404</v>
      </c>
      <c r="L45" s="831">
        <v>3045700</v>
      </c>
      <c r="M45" s="814">
        <v>1</v>
      </c>
      <c r="N45" s="814">
        <v>175</v>
      </c>
      <c r="O45" s="831">
        <v>7018</v>
      </c>
      <c r="P45" s="831">
        <v>1235168</v>
      </c>
      <c r="Q45" s="819">
        <v>0.40554486653314509</v>
      </c>
      <c r="R45" s="832">
        <v>176</v>
      </c>
    </row>
    <row r="46" spans="1:18" ht="14.45" customHeight="1" x14ac:dyDescent="0.2">
      <c r="A46" s="813" t="s">
        <v>3474</v>
      </c>
      <c r="B46" s="814" t="s">
        <v>3475</v>
      </c>
      <c r="C46" s="814" t="s">
        <v>590</v>
      </c>
      <c r="D46" s="814" t="s">
        <v>3409</v>
      </c>
      <c r="E46" s="814" t="s">
        <v>3490</v>
      </c>
      <c r="F46" s="814" t="s">
        <v>3491</v>
      </c>
      <c r="G46" s="831">
        <v>15094</v>
      </c>
      <c r="H46" s="831">
        <v>7863974</v>
      </c>
      <c r="I46" s="814">
        <v>0.6951495654947264</v>
      </c>
      <c r="J46" s="814">
        <v>521</v>
      </c>
      <c r="K46" s="831">
        <v>21589</v>
      </c>
      <c r="L46" s="831">
        <v>11312636</v>
      </c>
      <c r="M46" s="814">
        <v>1</v>
      </c>
      <c r="N46" s="814">
        <v>524</v>
      </c>
      <c r="O46" s="831">
        <v>8853</v>
      </c>
      <c r="P46" s="831">
        <v>4674384</v>
      </c>
      <c r="Q46" s="819">
        <v>0.41320024793514082</v>
      </c>
      <c r="R46" s="832">
        <v>528</v>
      </c>
    </row>
    <row r="47" spans="1:18" ht="14.45" customHeight="1" x14ac:dyDescent="0.2">
      <c r="A47" s="813" t="s">
        <v>3474</v>
      </c>
      <c r="B47" s="814" t="s">
        <v>3475</v>
      </c>
      <c r="C47" s="814" t="s">
        <v>590</v>
      </c>
      <c r="D47" s="814" t="s">
        <v>3409</v>
      </c>
      <c r="E47" s="814" t="s">
        <v>3492</v>
      </c>
      <c r="F47" s="814" t="s">
        <v>3493</v>
      </c>
      <c r="G47" s="831">
        <v>136</v>
      </c>
      <c r="H47" s="831">
        <v>11178</v>
      </c>
      <c r="I47" s="814">
        <v>0.14511606169185232</v>
      </c>
      <c r="J47" s="814">
        <v>82.191176470588232</v>
      </c>
      <c r="K47" s="831">
        <v>917</v>
      </c>
      <c r="L47" s="831">
        <v>77028</v>
      </c>
      <c r="M47" s="814">
        <v>1</v>
      </c>
      <c r="N47" s="814">
        <v>84</v>
      </c>
      <c r="O47" s="831">
        <v>36</v>
      </c>
      <c r="P47" s="831">
        <v>3060</v>
      </c>
      <c r="Q47" s="819">
        <v>3.9725813989718022E-2</v>
      </c>
      <c r="R47" s="832">
        <v>85</v>
      </c>
    </row>
    <row r="48" spans="1:18" ht="14.45" customHeight="1" x14ac:dyDescent="0.2">
      <c r="A48" s="813" t="s">
        <v>3474</v>
      </c>
      <c r="B48" s="814" t="s">
        <v>3475</v>
      </c>
      <c r="C48" s="814" t="s">
        <v>590</v>
      </c>
      <c r="D48" s="814" t="s">
        <v>3409</v>
      </c>
      <c r="E48" s="814" t="s">
        <v>3494</v>
      </c>
      <c r="F48" s="814" t="s">
        <v>3495</v>
      </c>
      <c r="G48" s="831">
        <v>516</v>
      </c>
      <c r="H48" s="831">
        <v>212076</v>
      </c>
      <c r="I48" s="814">
        <v>0.29904312292190155</v>
      </c>
      <c r="J48" s="814">
        <v>411</v>
      </c>
      <c r="K48" s="831">
        <v>1713</v>
      </c>
      <c r="L48" s="831">
        <v>709182</v>
      </c>
      <c r="M48" s="814">
        <v>1</v>
      </c>
      <c r="N48" s="814">
        <v>414</v>
      </c>
      <c r="O48" s="831">
        <v>1250</v>
      </c>
      <c r="P48" s="831">
        <v>522500</v>
      </c>
      <c r="Q48" s="819">
        <v>0.73676432847985429</v>
      </c>
      <c r="R48" s="832">
        <v>418</v>
      </c>
    </row>
    <row r="49" spans="1:18" ht="14.45" customHeight="1" x14ac:dyDescent="0.2">
      <c r="A49" s="813" t="s">
        <v>3474</v>
      </c>
      <c r="B49" s="814" t="s">
        <v>3475</v>
      </c>
      <c r="C49" s="814" t="s">
        <v>590</v>
      </c>
      <c r="D49" s="814" t="s">
        <v>3409</v>
      </c>
      <c r="E49" s="814" t="s">
        <v>3496</v>
      </c>
      <c r="F49" s="814" t="s">
        <v>3497</v>
      </c>
      <c r="G49" s="831">
        <v>15239</v>
      </c>
      <c r="H49" s="831">
        <v>1254212</v>
      </c>
      <c r="I49" s="814">
        <v>0.67779269318149882</v>
      </c>
      <c r="J49" s="814">
        <v>82.302775772688491</v>
      </c>
      <c r="K49" s="831">
        <v>22029</v>
      </c>
      <c r="L49" s="831">
        <v>1850436</v>
      </c>
      <c r="M49" s="814">
        <v>1</v>
      </c>
      <c r="N49" s="814">
        <v>84</v>
      </c>
      <c r="O49" s="831">
        <v>10204</v>
      </c>
      <c r="P49" s="831">
        <v>867340</v>
      </c>
      <c r="Q49" s="819">
        <v>0.46872196606637573</v>
      </c>
      <c r="R49" s="832">
        <v>85</v>
      </c>
    </row>
    <row r="50" spans="1:18" ht="14.45" customHeight="1" x14ac:dyDescent="0.2">
      <c r="A50" s="813" t="s">
        <v>3474</v>
      </c>
      <c r="B50" s="814" t="s">
        <v>3475</v>
      </c>
      <c r="C50" s="814" t="s">
        <v>590</v>
      </c>
      <c r="D50" s="814" t="s">
        <v>3409</v>
      </c>
      <c r="E50" s="814" t="s">
        <v>3498</v>
      </c>
      <c r="F50" s="814" t="s">
        <v>3499</v>
      </c>
      <c r="G50" s="831">
        <v>7</v>
      </c>
      <c r="H50" s="831">
        <v>154</v>
      </c>
      <c r="I50" s="814">
        <v>1.1666666666666667</v>
      </c>
      <c r="J50" s="814">
        <v>22</v>
      </c>
      <c r="K50" s="831">
        <v>6</v>
      </c>
      <c r="L50" s="831">
        <v>132</v>
      </c>
      <c r="M50" s="814">
        <v>1</v>
      </c>
      <c r="N50" s="814">
        <v>22</v>
      </c>
      <c r="O50" s="831">
        <v>4</v>
      </c>
      <c r="P50" s="831">
        <v>92</v>
      </c>
      <c r="Q50" s="819">
        <v>0.69696969696969702</v>
      </c>
      <c r="R50" s="832">
        <v>23</v>
      </c>
    </row>
    <row r="51" spans="1:18" ht="14.45" customHeight="1" x14ac:dyDescent="0.2">
      <c r="A51" s="813" t="s">
        <v>3474</v>
      </c>
      <c r="B51" s="814" t="s">
        <v>3475</v>
      </c>
      <c r="C51" s="814" t="s">
        <v>590</v>
      </c>
      <c r="D51" s="814" t="s">
        <v>3409</v>
      </c>
      <c r="E51" s="814" t="s">
        <v>3500</v>
      </c>
      <c r="F51" s="814" t="s">
        <v>3501</v>
      </c>
      <c r="G51" s="831">
        <v>16</v>
      </c>
      <c r="H51" s="831">
        <v>1753</v>
      </c>
      <c r="I51" s="814">
        <v>0.65803303303303307</v>
      </c>
      <c r="J51" s="814">
        <v>109.5625</v>
      </c>
      <c r="K51" s="831">
        <v>24</v>
      </c>
      <c r="L51" s="831">
        <v>2664</v>
      </c>
      <c r="M51" s="814">
        <v>1</v>
      </c>
      <c r="N51" s="814">
        <v>111</v>
      </c>
      <c r="O51" s="831">
        <v>19</v>
      </c>
      <c r="P51" s="831">
        <v>2147</v>
      </c>
      <c r="Q51" s="819">
        <v>0.80593093093093093</v>
      </c>
      <c r="R51" s="832">
        <v>113</v>
      </c>
    </row>
    <row r="52" spans="1:18" ht="14.45" customHeight="1" x14ac:dyDescent="0.2">
      <c r="A52" s="813" t="s">
        <v>3474</v>
      </c>
      <c r="B52" s="814" t="s">
        <v>3475</v>
      </c>
      <c r="C52" s="814" t="s">
        <v>590</v>
      </c>
      <c r="D52" s="814" t="s">
        <v>3409</v>
      </c>
      <c r="E52" s="814" t="s">
        <v>3502</v>
      </c>
      <c r="F52" s="814" t="s">
        <v>3503</v>
      </c>
      <c r="G52" s="831">
        <v>14707</v>
      </c>
      <c r="H52" s="831">
        <v>1000076</v>
      </c>
      <c r="I52" s="814">
        <v>0.93010685185546871</v>
      </c>
      <c r="J52" s="814">
        <v>68</v>
      </c>
      <c r="K52" s="831">
        <v>15583</v>
      </c>
      <c r="L52" s="831">
        <v>1075227</v>
      </c>
      <c r="M52" s="814">
        <v>1</v>
      </c>
      <c r="N52" s="814">
        <v>69</v>
      </c>
      <c r="O52" s="831">
        <v>11631</v>
      </c>
      <c r="P52" s="831">
        <v>814170</v>
      </c>
      <c r="Q52" s="819">
        <v>0.75720754780153399</v>
      </c>
      <c r="R52" s="832">
        <v>70</v>
      </c>
    </row>
    <row r="53" spans="1:18" ht="14.45" customHeight="1" x14ac:dyDescent="0.2">
      <c r="A53" s="813" t="s">
        <v>3474</v>
      </c>
      <c r="B53" s="814" t="s">
        <v>3475</v>
      </c>
      <c r="C53" s="814" t="s">
        <v>590</v>
      </c>
      <c r="D53" s="814" t="s">
        <v>3409</v>
      </c>
      <c r="E53" s="814" t="s">
        <v>3504</v>
      </c>
      <c r="F53" s="814" t="s">
        <v>3505</v>
      </c>
      <c r="G53" s="831">
        <v>46</v>
      </c>
      <c r="H53" s="831">
        <v>12784</v>
      </c>
      <c r="I53" s="814">
        <v>3.512087912087912</v>
      </c>
      <c r="J53" s="814">
        <v>277.91304347826087</v>
      </c>
      <c r="K53" s="831">
        <v>13</v>
      </c>
      <c r="L53" s="831">
        <v>3640</v>
      </c>
      <c r="M53" s="814">
        <v>1</v>
      </c>
      <c r="N53" s="814">
        <v>280</v>
      </c>
      <c r="O53" s="831">
        <v>28</v>
      </c>
      <c r="P53" s="831">
        <v>7896</v>
      </c>
      <c r="Q53" s="819">
        <v>2.1692307692307691</v>
      </c>
      <c r="R53" s="832">
        <v>282</v>
      </c>
    </row>
    <row r="54" spans="1:18" ht="14.45" customHeight="1" x14ac:dyDescent="0.2">
      <c r="A54" s="813" t="s">
        <v>3474</v>
      </c>
      <c r="B54" s="814" t="s">
        <v>3475</v>
      </c>
      <c r="C54" s="814" t="s">
        <v>590</v>
      </c>
      <c r="D54" s="814" t="s">
        <v>3409</v>
      </c>
      <c r="E54" s="814" t="s">
        <v>3506</v>
      </c>
      <c r="F54" s="814" t="s">
        <v>3507</v>
      </c>
      <c r="G54" s="831">
        <v>1642</v>
      </c>
      <c r="H54" s="831">
        <v>73890</v>
      </c>
      <c r="I54" s="814">
        <v>0.9844124700239808</v>
      </c>
      <c r="J54" s="814">
        <v>45</v>
      </c>
      <c r="K54" s="831">
        <v>1668</v>
      </c>
      <c r="L54" s="831">
        <v>75060</v>
      </c>
      <c r="M54" s="814">
        <v>1</v>
      </c>
      <c r="N54" s="814">
        <v>45</v>
      </c>
      <c r="O54" s="831">
        <v>1059</v>
      </c>
      <c r="P54" s="831">
        <v>48714</v>
      </c>
      <c r="Q54" s="819">
        <v>0.64900079936051158</v>
      </c>
      <c r="R54" s="832">
        <v>46</v>
      </c>
    </row>
    <row r="55" spans="1:18" ht="14.45" customHeight="1" x14ac:dyDescent="0.2">
      <c r="A55" s="813" t="s">
        <v>3474</v>
      </c>
      <c r="B55" s="814" t="s">
        <v>3475</v>
      </c>
      <c r="C55" s="814" t="s">
        <v>590</v>
      </c>
      <c r="D55" s="814" t="s">
        <v>3409</v>
      </c>
      <c r="E55" s="814" t="s">
        <v>3410</v>
      </c>
      <c r="F55" s="814" t="s">
        <v>3411</v>
      </c>
      <c r="G55" s="831">
        <v>80</v>
      </c>
      <c r="H55" s="831">
        <v>16240</v>
      </c>
      <c r="I55" s="814">
        <v>0.38834951456310679</v>
      </c>
      <c r="J55" s="814">
        <v>203</v>
      </c>
      <c r="K55" s="831">
        <v>203</v>
      </c>
      <c r="L55" s="831">
        <v>41818</v>
      </c>
      <c r="M55" s="814">
        <v>1</v>
      </c>
      <c r="N55" s="814">
        <v>206</v>
      </c>
      <c r="O55" s="831"/>
      <c r="P55" s="831"/>
      <c r="Q55" s="819"/>
      <c r="R55" s="832"/>
    </row>
    <row r="56" spans="1:18" ht="14.45" customHeight="1" x14ac:dyDescent="0.2">
      <c r="A56" s="813" t="s">
        <v>3474</v>
      </c>
      <c r="B56" s="814" t="s">
        <v>3475</v>
      </c>
      <c r="C56" s="814" t="s">
        <v>590</v>
      </c>
      <c r="D56" s="814" t="s">
        <v>3409</v>
      </c>
      <c r="E56" s="814" t="s">
        <v>3508</v>
      </c>
      <c r="F56" s="814" t="s">
        <v>3509</v>
      </c>
      <c r="G56" s="831">
        <v>2840</v>
      </c>
      <c r="H56" s="831">
        <v>543187</v>
      </c>
      <c r="I56" s="814">
        <v>0.95372430176474821</v>
      </c>
      <c r="J56" s="814">
        <v>191.26302816901409</v>
      </c>
      <c r="K56" s="831">
        <v>2951</v>
      </c>
      <c r="L56" s="831">
        <v>569543</v>
      </c>
      <c r="M56" s="814">
        <v>1</v>
      </c>
      <c r="N56" s="814">
        <v>193</v>
      </c>
      <c r="O56" s="831">
        <v>2239</v>
      </c>
      <c r="P56" s="831">
        <v>434366</v>
      </c>
      <c r="Q56" s="819">
        <v>0.76265707769211455</v>
      </c>
      <c r="R56" s="832">
        <v>194</v>
      </c>
    </row>
    <row r="57" spans="1:18" ht="14.45" customHeight="1" x14ac:dyDescent="0.2">
      <c r="A57" s="813" t="s">
        <v>3474</v>
      </c>
      <c r="B57" s="814" t="s">
        <v>3475</v>
      </c>
      <c r="C57" s="814" t="s">
        <v>590</v>
      </c>
      <c r="D57" s="814" t="s">
        <v>3409</v>
      </c>
      <c r="E57" s="814" t="s">
        <v>3510</v>
      </c>
      <c r="F57" s="814" t="s">
        <v>3511</v>
      </c>
      <c r="G57" s="831">
        <v>2339</v>
      </c>
      <c r="H57" s="831">
        <v>673632</v>
      </c>
      <c r="I57" s="814">
        <v>0.89724286741788539</v>
      </c>
      <c r="J57" s="814">
        <v>288</v>
      </c>
      <c r="K57" s="831">
        <v>2580</v>
      </c>
      <c r="L57" s="831">
        <v>750780</v>
      </c>
      <c r="M57" s="814">
        <v>1</v>
      </c>
      <c r="N57" s="814">
        <v>291</v>
      </c>
      <c r="O57" s="831">
        <v>1773</v>
      </c>
      <c r="P57" s="831">
        <v>519489</v>
      </c>
      <c r="Q57" s="819">
        <v>0.69193239031407339</v>
      </c>
      <c r="R57" s="832">
        <v>293</v>
      </c>
    </row>
    <row r="58" spans="1:18" ht="14.45" customHeight="1" x14ac:dyDescent="0.2">
      <c r="A58" s="813" t="s">
        <v>3474</v>
      </c>
      <c r="B58" s="814" t="s">
        <v>3475</v>
      </c>
      <c r="C58" s="814" t="s">
        <v>590</v>
      </c>
      <c r="D58" s="814" t="s">
        <v>3409</v>
      </c>
      <c r="E58" s="814" t="s">
        <v>3412</v>
      </c>
      <c r="F58" s="814" t="s">
        <v>3413</v>
      </c>
      <c r="G58" s="831">
        <v>2</v>
      </c>
      <c r="H58" s="831">
        <v>338</v>
      </c>
      <c r="I58" s="814">
        <v>0.15116279069767441</v>
      </c>
      <c r="J58" s="814">
        <v>169</v>
      </c>
      <c r="K58" s="831">
        <v>13</v>
      </c>
      <c r="L58" s="831">
        <v>2236</v>
      </c>
      <c r="M58" s="814">
        <v>1</v>
      </c>
      <c r="N58" s="814">
        <v>172</v>
      </c>
      <c r="O58" s="831"/>
      <c r="P58" s="831"/>
      <c r="Q58" s="819"/>
      <c r="R58" s="832"/>
    </row>
    <row r="59" spans="1:18" ht="14.45" customHeight="1" x14ac:dyDescent="0.2">
      <c r="A59" s="813" t="s">
        <v>3474</v>
      </c>
      <c r="B59" s="814" t="s">
        <v>3475</v>
      </c>
      <c r="C59" s="814" t="s">
        <v>590</v>
      </c>
      <c r="D59" s="814" t="s">
        <v>3409</v>
      </c>
      <c r="E59" s="814" t="s">
        <v>3414</v>
      </c>
      <c r="F59" s="814" t="s">
        <v>3415</v>
      </c>
      <c r="G59" s="831">
        <v>2</v>
      </c>
      <c r="H59" s="831">
        <v>510</v>
      </c>
      <c r="I59" s="814">
        <v>0.32945736434108525</v>
      </c>
      <c r="J59" s="814">
        <v>255</v>
      </c>
      <c r="K59" s="831">
        <v>6</v>
      </c>
      <c r="L59" s="831">
        <v>1548</v>
      </c>
      <c r="M59" s="814">
        <v>1</v>
      </c>
      <c r="N59" s="814">
        <v>258</v>
      </c>
      <c r="O59" s="831"/>
      <c r="P59" s="831"/>
      <c r="Q59" s="819"/>
      <c r="R59" s="832"/>
    </row>
    <row r="60" spans="1:18" ht="14.45" customHeight="1" x14ac:dyDescent="0.2">
      <c r="A60" s="813" t="s">
        <v>3474</v>
      </c>
      <c r="B60" s="814" t="s">
        <v>3475</v>
      </c>
      <c r="C60" s="814" t="s">
        <v>590</v>
      </c>
      <c r="D60" s="814" t="s">
        <v>3409</v>
      </c>
      <c r="E60" s="814" t="s">
        <v>3512</v>
      </c>
      <c r="F60" s="814" t="s">
        <v>3513</v>
      </c>
      <c r="G60" s="831"/>
      <c r="H60" s="831"/>
      <c r="I60" s="814"/>
      <c r="J60" s="814"/>
      <c r="K60" s="831"/>
      <c r="L60" s="831"/>
      <c r="M60" s="814"/>
      <c r="N60" s="814"/>
      <c r="O60" s="831">
        <v>1</v>
      </c>
      <c r="P60" s="831">
        <v>11</v>
      </c>
      <c r="Q60" s="819"/>
      <c r="R60" s="832">
        <v>11</v>
      </c>
    </row>
    <row r="61" spans="1:18" ht="14.45" customHeight="1" x14ac:dyDescent="0.2">
      <c r="A61" s="813" t="s">
        <v>3474</v>
      </c>
      <c r="B61" s="814" t="s">
        <v>3475</v>
      </c>
      <c r="C61" s="814" t="s">
        <v>590</v>
      </c>
      <c r="D61" s="814" t="s">
        <v>3409</v>
      </c>
      <c r="E61" s="814" t="s">
        <v>3514</v>
      </c>
      <c r="F61" s="814" t="s">
        <v>3515</v>
      </c>
      <c r="G61" s="831">
        <v>9</v>
      </c>
      <c r="H61" s="831">
        <v>6480</v>
      </c>
      <c r="I61" s="814">
        <v>0.49792531120331951</v>
      </c>
      <c r="J61" s="814">
        <v>720</v>
      </c>
      <c r="K61" s="831">
        <v>18</v>
      </c>
      <c r="L61" s="831">
        <v>13014</v>
      </c>
      <c r="M61" s="814">
        <v>1</v>
      </c>
      <c r="N61" s="814">
        <v>723</v>
      </c>
      <c r="O61" s="831">
        <v>8</v>
      </c>
      <c r="P61" s="831">
        <v>5816</v>
      </c>
      <c r="Q61" s="819">
        <v>0.44690333487013983</v>
      </c>
      <c r="R61" s="832">
        <v>727</v>
      </c>
    </row>
    <row r="62" spans="1:18" ht="14.45" customHeight="1" x14ac:dyDescent="0.2">
      <c r="A62" s="813" t="s">
        <v>3474</v>
      </c>
      <c r="B62" s="814" t="s">
        <v>3475</v>
      </c>
      <c r="C62" s="814" t="s">
        <v>590</v>
      </c>
      <c r="D62" s="814" t="s">
        <v>3409</v>
      </c>
      <c r="E62" s="814" t="s">
        <v>3516</v>
      </c>
      <c r="F62" s="814" t="s">
        <v>3517</v>
      </c>
      <c r="G62" s="831">
        <v>280</v>
      </c>
      <c r="H62" s="831">
        <v>39480</v>
      </c>
      <c r="I62" s="814">
        <v>0.25413909416278291</v>
      </c>
      <c r="J62" s="814">
        <v>141</v>
      </c>
      <c r="K62" s="831">
        <v>1094</v>
      </c>
      <c r="L62" s="831">
        <v>155348</v>
      </c>
      <c r="M62" s="814">
        <v>1</v>
      </c>
      <c r="N62" s="814">
        <v>142</v>
      </c>
      <c r="O62" s="831">
        <v>484</v>
      </c>
      <c r="P62" s="831">
        <v>69212</v>
      </c>
      <c r="Q62" s="819">
        <v>0.44552874835852407</v>
      </c>
      <c r="R62" s="832">
        <v>143</v>
      </c>
    </row>
    <row r="63" spans="1:18" ht="14.45" customHeight="1" x14ac:dyDescent="0.2">
      <c r="A63" s="813" t="s">
        <v>3474</v>
      </c>
      <c r="B63" s="814" t="s">
        <v>3475</v>
      </c>
      <c r="C63" s="814" t="s">
        <v>590</v>
      </c>
      <c r="D63" s="814" t="s">
        <v>3409</v>
      </c>
      <c r="E63" s="814" t="s">
        <v>3416</v>
      </c>
      <c r="F63" s="814" t="s">
        <v>3417</v>
      </c>
      <c r="G63" s="831">
        <v>53</v>
      </c>
      <c r="H63" s="831">
        <v>9406</v>
      </c>
      <c r="I63" s="814">
        <v>0.25726163776598654</v>
      </c>
      <c r="J63" s="814">
        <v>177.47169811320754</v>
      </c>
      <c r="K63" s="831">
        <v>202</v>
      </c>
      <c r="L63" s="831">
        <v>36562</v>
      </c>
      <c r="M63" s="814">
        <v>1</v>
      </c>
      <c r="N63" s="814">
        <v>181</v>
      </c>
      <c r="O63" s="831"/>
      <c r="P63" s="831"/>
      <c r="Q63" s="819"/>
      <c r="R63" s="832"/>
    </row>
    <row r="64" spans="1:18" ht="14.45" customHeight="1" x14ac:dyDescent="0.2">
      <c r="A64" s="813" t="s">
        <v>3474</v>
      </c>
      <c r="B64" s="814" t="s">
        <v>3475</v>
      </c>
      <c r="C64" s="814" t="s">
        <v>590</v>
      </c>
      <c r="D64" s="814" t="s">
        <v>3409</v>
      </c>
      <c r="E64" s="814" t="s">
        <v>3518</v>
      </c>
      <c r="F64" s="814" t="s">
        <v>3519</v>
      </c>
      <c r="G64" s="831"/>
      <c r="H64" s="831"/>
      <c r="I64" s="814"/>
      <c r="J64" s="814"/>
      <c r="K64" s="831">
        <v>8</v>
      </c>
      <c r="L64" s="831">
        <v>2872</v>
      </c>
      <c r="M64" s="814">
        <v>1</v>
      </c>
      <c r="N64" s="814">
        <v>359</v>
      </c>
      <c r="O64" s="831"/>
      <c r="P64" s="831"/>
      <c r="Q64" s="819"/>
      <c r="R64" s="832"/>
    </row>
    <row r="65" spans="1:18" ht="14.45" customHeight="1" thickBot="1" x14ac:dyDescent="0.25">
      <c r="A65" s="821" t="s">
        <v>3474</v>
      </c>
      <c r="B65" s="822" t="s">
        <v>3475</v>
      </c>
      <c r="C65" s="822" t="s">
        <v>590</v>
      </c>
      <c r="D65" s="822" t="s">
        <v>3409</v>
      </c>
      <c r="E65" s="822" t="s">
        <v>3520</v>
      </c>
      <c r="F65" s="822" t="s">
        <v>3521</v>
      </c>
      <c r="G65" s="833"/>
      <c r="H65" s="833"/>
      <c r="I65" s="822"/>
      <c r="J65" s="822"/>
      <c r="K65" s="833"/>
      <c r="L65" s="833"/>
      <c r="M65" s="822"/>
      <c r="N65" s="822"/>
      <c r="O65" s="833">
        <v>12</v>
      </c>
      <c r="P65" s="833">
        <v>5604</v>
      </c>
      <c r="Q65" s="827"/>
      <c r="R65" s="834">
        <v>467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12FB3496-B2BD-4157-90D7-1454F07CA552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4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6" t="s">
        <v>3523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98304.7</v>
      </c>
      <c r="I3" s="208">
        <f t="shared" si="0"/>
        <v>18081391.370000001</v>
      </c>
      <c r="J3" s="78"/>
      <c r="K3" s="78"/>
      <c r="L3" s="208">
        <f t="shared" si="0"/>
        <v>134365.1</v>
      </c>
      <c r="M3" s="208">
        <f t="shared" si="0"/>
        <v>25432118.969999999</v>
      </c>
      <c r="N3" s="78"/>
      <c r="O3" s="78"/>
      <c r="P3" s="208">
        <f t="shared" si="0"/>
        <v>71992.899999999994</v>
      </c>
      <c r="Q3" s="208">
        <f t="shared" si="0"/>
        <v>12978267.140000001</v>
      </c>
      <c r="R3" s="79">
        <f>IF(M3=0,0,Q3/M3)</f>
        <v>0.51031009863194265</v>
      </c>
      <c r="S3" s="209">
        <f>IF(P3=0,0,Q3/P3)</f>
        <v>180.2714870494174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1" t="s">
        <v>166</v>
      </c>
      <c r="E4" s="636" t="s">
        <v>119</v>
      </c>
      <c r="F4" s="641" t="s">
        <v>89</v>
      </c>
      <c r="G4" s="637" t="s">
        <v>80</v>
      </c>
      <c r="H4" s="638">
        <v>2018</v>
      </c>
      <c r="I4" s="639"/>
      <c r="J4" s="206"/>
      <c r="K4" s="206"/>
      <c r="L4" s="638">
        <v>2019</v>
      </c>
      <c r="M4" s="639"/>
      <c r="N4" s="206"/>
      <c r="O4" s="206"/>
      <c r="P4" s="638">
        <v>2020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2"/>
      <c r="B5" s="872"/>
      <c r="C5" s="873"/>
      <c r="D5" s="882"/>
      <c r="E5" s="874"/>
      <c r="F5" s="875"/>
      <c r="G5" s="876"/>
      <c r="H5" s="877" t="s">
        <v>90</v>
      </c>
      <c r="I5" s="878" t="s">
        <v>14</v>
      </c>
      <c r="J5" s="879"/>
      <c r="K5" s="879"/>
      <c r="L5" s="877" t="s">
        <v>90</v>
      </c>
      <c r="M5" s="878" t="s">
        <v>14</v>
      </c>
      <c r="N5" s="879"/>
      <c r="O5" s="879"/>
      <c r="P5" s="877" t="s">
        <v>90</v>
      </c>
      <c r="Q5" s="878" t="s">
        <v>14</v>
      </c>
      <c r="R5" s="880"/>
      <c r="S5" s="881"/>
    </row>
    <row r="6" spans="1:19" ht="14.45" customHeight="1" x14ac:dyDescent="0.2">
      <c r="A6" s="806"/>
      <c r="B6" s="807" t="s">
        <v>3408</v>
      </c>
      <c r="C6" s="807" t="s">
        <v>590</v>
      </c>
      <c r="D6" s="807" t="s">
        <v>3402</v>
      </c>
      <c r="E6" s="807" t="s">
        <v>3409</v>
      </c>
      <c r="F6" s="807" t="s">
        <v>3410</v>
      </c>
      <c r="G6" s="807" t="s">
        <v>3411</v>
      </c>
      <c r="H6" s="225"/>
      <c r="I6" s="225"/>
      <c r="J6" s="807"/>
      <c r="K6" s="807"/>
      <c r="L6" s="225">
        <v>33</v>
      </c>
      <c r="M6" s="225">
        <v>6798</v>
      </c>
      <c r="N6" s="807">
        <v>1</v>
      </c>
      <c r="O6" s="807">
        <v>206</v>
      </c>
      <c r="P6" s="225">
        <v>68</v>
      </c>
      <c r="Q6" s="225">
        <v>14144</v>
      </c>
      <c r="R6" s="812">
        <v>2.0806119446896147</v>
      </c>
      <c r="S6" s="830">
        <v>208</v>
      </c>
    </row>
    <row r="7" spans="1:19" ht="14.45" customHeight="1" x14ac:dyDescent="0.2">
      <c r="A7" s="813"/>
      <c r="B7" s="814" t="s">
        <v>3408</v>
      </c>
      <c r="C7" s="814" t="s">
        <v>590</v>
      </c>
      <c r="D7" s="814" t="s">
        <v>3402</v>
      </c>
      <c r="E7" s="814" t="s">
        <v>3409</v>
      </c>
      <c r="F7" s="814" t="s">
        <v>3412</v>
      </c>
      <c r="G7" s="814" t="s">
        <v>3413</v>
      </c>
      <c r="H7" s="831"/>
      <c r="I7" s="831"/>
      <c r="J7" s="814"/>
      <c r="K7" s="814"/>
      <c r="L7" s="831">
        <v>4</v>
      </c>
      <c r="M7" s="831">
        <v>688</v>
      </c>
      <c r="N7" s="814">
        <v>1</v>
      </c>
      <c r="O7" s="814">
        <v>172</v>
      </c>
      <c r="P7" s="831">
        <v>3</v>
      </c>
      <c r="Q7" s="831">
        <v>522</v>
      </c>
      <c r="R7" s="819">
        <v>0.75872093023255816</v>
      </c>
      <c r="S7" s="832">
        <v>174</v>
      </c>
    </row>
    <row r="8" spans="1:19" ht="14.45" customHeight="1" x14ac:dyDescent="0.2">
      <c r="A8" s="813"/>
      <c r="B8" s="814" t="s">
        <v>3408</v>
      </c>
      <c r="C8" s="814" t="s">
        <v>590</v>
      </c>
      <c r="D8" s="814" t="s">
        <v>3402</v>
      </c>
      <c r="E8" s="814" t="s">
        <v>3409</v>
      </c>
      <c r="F8" s="814" t="s">
        <v>3414</v>
      </c>
      <c r="G8" s="814" t="s">
        <v>3415</v>
      </c>
      <c r="H8" s="831"/>
      <c r="I8" s="831"/>
      <c r="J8" s="814"/>
      <c r="K8" s="814"/>
      <c r="L8" s="831">
        <v>3</v>
      </c>
      <c r="M8" s="831">
        <v>774</v>
      </c>
      <c r="N8" s="814">
        <v>1</v>
      </c>
      <c r="O8" s="814">
        <v>258</v>
      </c>
      <c r="P8" s="831">
        <v>5</v>
      </c>
      <c r="Q8" s="831">
        <v>1310</v>
      </c>
      <c r="R8" s="819">
        <v>1.6925064599483204</v>
      </c>
      <c r="S8" s="832">
        <v>262</v>
      </c>
    </row>
    <row r="9" spans="1:19" ht="14.45" customHeight="1" x14ac:dyDescent="0.2">
      <c r="A9" s="813"/>
      <c r="B9" s="814" t="s">
        <v>3408</v>
      </c>
      <c r="C9" s="814" t="s">
        <v>590</v>
      </c>
      <c r="D9" s="814" t="s">
        <v>3402</v>
      </c>
      <c r="E9" s="814" t="s">
        <v>3409</v>
      </c>
      <c r="F9" s="814" t="s">
        <v>3416</v>
      </c>
      <c r="G9" s="814" t="s">
        <v>3417</v>
      </c>
      <c r="H9" s="831"/>
      <c r="I9" s="831"/>
      <c r="J9" s="814"/>
      <c r="K9" s="814"/>
      <c r="L9" s="831">
        <v>25</v>
      </c>
      <c r="M9" s="831">
        <v>4525</v>
      </c>
      <c r="N9" s="814">
        <v>1</v>
      </c>
      <c r="O9" s="814">
        <v>181</v>
      </c>
      <c r="P9" s="831">
        <v>62</v>
      </c>
      <c r="Q9" s="831">
        <v>11346</v>
      </c>
      <c r="R9" s="819">
        <v>2.5074033149171271</v>
      </c>
      <c r="S9" s="832">
        <v>183</v>
      </c>
    </row>
    <row r="10" spans="1:19" ht="14.45" customHeight="1" x14ac:dyDescent="0.2">
      <c r="A10" s="813"/>
      <c r="B10" s="814" t="s">
        <v>3408</v>
      </c>
      <c r="C10" s="814" t="s">
        <v>590</v>
      </c>
      <c r="D10" s="814" t="s">
        <v>3402</v>
      </c>
      <c r="E10" s="814" t="s">
        <v>3409</v>
      </c>
      <c r="F10" s="814" t="s">
        <v>3418</v>
      </c>
      <c r="G10" s="814" t="s">
        <v>3419</v>
      </c>
      <c r="H10" s="831"/>
      <c r="I10" s="831"/>
      <c r="J10" s="814"/>
      <c r="K10" s="814"/>
      <c r="L10" s="831">
        <v>11</v>
      </c>
      <c r="M10" s="831">
        <v>3157</v>
      </c>
      <c r="N10" s="814">
        <v>1</v>
      </c>
      <c r="O10" s="814">
        <v>287</v>
      </c>
      <c r="P10" s="831">
        <v>13</v>
      </c>
      <c r="Q10" s="831">
        <v>3783</v>
      </c>
      <c r="R10" s="819">
        <v>1.198289515362686</v>
      </c>
      <c r="S10" s="832">
        <v>291</v>
      </c>
    </row>
    <row r="11" spans="1:19" ht="14.45" customHeight="1" x14ac:dyDescent="0.2">
      <c r="A11" s="813"/>
      <c r="B11" s="814" t="s">
        <v>3408</v>
      </c>
      <c r="C11" s="814" t="s">
        <v>590</v>
      </c>
      <c r="D11" s="814" t="s">
        <v>3402</v>
      </c>
      <c r="E11" s="814" t="s">
        <v>3409</v>
      </c>
      <c r="F11" s="814" t="s">
        <v>3420</v>
      </c>
      <c r="G11" s="814" t="s">
        <v>3421</v>
      </c>
      <c r="H11" s="831"/>
      <c r="I11" s="831"/>
      <c r="J11" s="814"/>
      <c r="K11" s="814"/>
      <c r="L11" s="831">
        <v>3</v>
      </c>
      <c r="M11" s="831">
        <v>576</v>
      </c>
      <c r="N11" s="814">
        <v>1</v>
      </c>
      <c r="O11" s="814">
        <v>192</v>
      </c>
      <c r="P11" s="831">
        <v>12</v>
      </c>
      <c r="Q11" s="831">
        <v>2328</v>
      </c>
      <c r="R11" s="819">
        <v>4.041666666666667</v>
      </c>
      <c r="S11" s="832">
        <v>194</v>
      </c>
    </row>
    <row r="12" spans="1:19" ht="14.45" customHeight="1" x14ac:dyDescent="0.2">
      <c r="A12" s="813"/>
      <c r="B12" s="814" t="s">
        <v>3408</v>
      </c>
      <c r="C12" s="814" t="s">
        <v>590</v>
      </c>
      <c r="D12" s="814" t="s">
        <v>3378</v>
      </c>
      <c r="E12" s="814" t="s">
        <v>3409</v>
      </c>
      <c r="F12" s="814" t="s">
        <v>3410</v>
      </c>
      <c r="G12" s="814" t="s">
        <v>3411</v>
      </c>
      <c r="H12" s="831"/>
      <c r="I12" s="831"/>
      <c r="J12" s="814"/>
      <c r="K12" s="814"/>
      <c r="L12" s="831">
        <v>27</v>
      </c>
      <c r="M12" s="831">
        <v>5562</v>
      </c>
      <c r="N12" s="814">
        <v>1</v>
      </c>
      <c r="O12" s="814">
        <v>206</v>
      </c>
      <c r="P12" s="831">
        <v>60</v>
      </c>
      <c r="Q12" s="831">
        <v>12480</v>
      </c>
      <c r="R12" s="819">
        <v>2.2437971952535061</v>
      </c>
      <c r="S12" s="832">
        <v>208</v>
      </c>
    </row>
    <row r="13" spans="1:19" ht="14.45" customHeight="1" x14ac:dyDescent="0.2">
      <c r="A13" s="813"/>
      <c r="B13" s="814" t="s">
        <v>3408</v>
      </c>
      <c r="C13" s="814" t="s">
        <v>590</v>
      </c>
      <c r="D13" s="814" t="s">
        <v>3378</v>
      </c>
      <c r="E13" s="814" t="s">
        <v>3409</v>
      </c>
      <c r="F13" s="814" t="s">
        <v>3412</v>
      </c>
      <c r="G13" s="814" t="s">
        <v>3413</v>
      </c>
      <c r="H13" s="831"/>
      <c r="I13" s="831"/>
      <c r="J13" s="814"/>
      <c r="K13" s="814"/>
      <c r="L13" s="831"/>
      <c r="M13" s="831"/>
      <c r="N13" s="814"/>
      <c r="O13" s="814"/>
      <c r="P13" s="831">
        <v>10</v>
      </c>
      <c r="Q13" s="831">
        <v>1740</v>
      </c>
      <c r="R13" s="819"/>
      <c r="S13" s="832">
        <v>174</v>
      </c>
    </row>
    <row r="14" spans="1:19" ht="14.45" customHeight="1" x14ac:dyDescent="0.2">
      <c r="A14" s="813"/>
      <c r="B14" s="814" t="s">
        <v>3408</v>
      </c>
      <c r="C14" s="814" t="s">
        <v>590</v>
      </c>
      <c r="D14" s="814" t="s">
        <v>3378</v>
      </c>
      <c r="E14" s="814" t="s">
        <v>3409</v>
      </c>
      <c r="F14" s="814" t="s">
        <v>3414</v>
      </c>
      <c r="G14" s="814" t="s">
        <v>3415</v>
      </c>
      <c r="H14" s="831"/>
      <c r="I14" s="831"/>
      <c r="J14" s="814"/>
      <c r="K14" s="814"/>
      <c r="L14" s="831">
        <v>1</v>
      </c>
      <c r="M14" s="831">
        <v>258</v>
      </c>
      <c r="N14" s="814">
        <v>1</v>
      </c>
      <c r="O14" s="814">
        <v>258</v>
      </c>
      <c r="P14" s="831">
        <v>8</v>
      </c>
      <c r="Q14" s="831">
        <v>2096</v>
      </c>
      <c r="R14" s="819">
        <v>8.1240310077519382</v>
      </c>
      <c r="S14" s="832">
        <v>262</v>
      </c>
    </row>
    <row r="15" spans="1:19" ht="14.45" customHeight="1" x14ac:dyDescent="0.2">
      <c r="A15" s="813"/>
      <c r="B15" s="814" t="s">
        <v>3408</v>
      </c>
      <c r="C15" s="814" t="s">
        <v>590</v>
      </c>
      <c r="D15" s="814" t="s">
        <v>3378</v>
      </c>
      <c r="E15" s="814" t="s">
        <v>3409</v>
      </c>
      <c r="F15" s="814" t="s">
        <v>3416</v>
      </c>
      <c r="G15" s="814" t="s">
        <v>3417</v>
      </c>
      <c r="H15" s="831"/>
      <c r="I15" s="831"/>
      <c r="J15" s="814"/>
      <c r="K15" s="814"/>
      <c r="L15" s="831">
        <v>27</v>
      </c>
      <c r="M15" s="831">
        <v>4887</v>
      </c>
      <c r="N15" s="814">
        <v>1</v>
      </c>
      <c r="O15" s="814">
        <v>181</v>
      </c>
      <c r="P15" s="831">
        <v>60</v>
      </c>
      <c r="Q15" s="831">
        <v>10980</v>
      </c>
      <c r="R15" s="819">
        <v>2.2467771639042358</v>
      </c>
      <c r="S15" s="832">
        <v>183</v>
      </c>
    </row>
    <row r="16" spans="1:19" ht="14.45" customHeight="1" x14ac:dyDescent="0.2">
      <c r="A16" s="813" t="s">
        <v>3422</v>
      </c>
      <c r="B16" s="814" t="s">
        <v>3423</v>
      </c>
      <c r="C16" s="814" t="s">
        <v>590</v>
      </c>
      <c r="D16" s="814" t="s">
        <v>3344</v>
      </c>
      <c r="E16" s="814" t="s">
        <v>3409</v>
      </c>
      <c r="F16" s="814" t="s">
        <v>3445</v>
      </c>
      <c r="G16" s="814" t="s">
        <v>3446</v>
      </c>
      <c r="H16" s="831">
        <v>10</v>
      </c>
      <c r="I16" s="831">
        <v>1650</v>
      </c>
      <c r="J16" s="814">
        <v>1.9760479041916168</v>
      </c>
      <c r="K16" s="814">
        <v>165</v>
      </c>
      <c r="L16" s="831">
        <v>5</v>
      </c>
      <c r="M16" s="831">
        <v>835</v>
      </c>
      <c r="N16" s="814">
        <v>1</v>
      </c>
      <c r="O16" s="814">
        <v>167</v>
      </c>
      <c r="P16" s="831"/>
      <c r="Q16" s="831"/>
      <c r="R16" s="819"/>
      <c r="S16" s="832"/>
    </row>
    <row r="17" spans="1:19" ht="14.45" customHeight="1" x14ac:dyDescent="0.2">
      <c r="A17" s="813" t="s">
        <v>3422</v>
      </c>
      <c r="B17" s="814" t="s">
        <v>3423</v>
      </c>
      <c r="C17" s="814" t="s">
        <v>590</v>
      </c>
      <c r="D17" s="814" t="s">
        <v>3344</v>
      </c>
      <c r="E17" s="814" t="s">
        <v>3409</v>
      </c>
      <c r="F17" s="814" t="s">
        <v>3449</v>
      </c>
      <c r="G17" s="814" t="s">
        <v>3450</v>
      </c>
      <c r="H17" s="831">
        <v>55</v>
      </c>
      <c r="I17" s="831">
        <v>6359</v>
      </c>
      <c r="J17" s="814">
        <v>0.44933578292820803</v>
      </c>
      <c r="K17" s="814">
        <v>115.61818181818182</v>
      </c>
      <c r="L17" s="831">
        <v>122</v>
      </c>
      <c r="M17" s="831">
        <v>14152</v>
      </c>
      <c r="N17" s="814">
        <v>1</v>
      </c>
      <c r="O17" s="814">
        <v>116</v>
      </c>
      <c r="P17" s="831">
        <v>148</v>
      </c>
      <c r="Q17" s="831">
        <v>17316</v>
      </c>
      <c r="R17" s="819">
        <v>1.2235726399095535</v>
      </c>
      <c r="S17" s="832">
        <v>117</v>
      </c>
    </row>
    <row r="18" spans="1:19" ht="14.45" customHeight="1" x14ac:dyDescent="0.2">
      <c r="A18" s="813" t="s">
        <v>3422</v>
      </c>
      <c r="B18" s="814" t="s">
        <v>3423</v>
      </c>
      <c r="C18" s="814" t="s">
        <v>590</v>
      </c>
      <c r="D18" s="814" t="s">
        <v>1613</v>
      </c>
      <c r="E18" s="814" t="s">
        <v>3424</v>
      </c>
      <c r="F18" s="814" t="s">
        <v>3425</v>
      </c>
      <c r="G18" s="814" t="s">
        <v>3426</v>
      </c>
      <c r="H18" s="831">
        <v>0.1</v>
      </c>
      <c r="I18" s="831">
        <v>6.97</v>
      </c>
      <c r="J18" s="814">
        <v>0.33333333333333331</v>
      </c>
      <c r="K18" s="814">
        <v>69.699999999999989</v>
      </c>
      <c r="L18" s="831">
        <v>0.30000000000000004</v>
      </c>
      <c r="M18" s="831">
        <v>20.91</v>
      </c>
      <c r="N18" s="814">
        <v>1</v>
      </c>
      <c r="O18" s="814">
        <v>69.699999999999989</v>
      </c>
      <c r="P18" s="831"/>
      <c r="Q18" s="831"/>
      <c r="R18" s="819"/>
      <c r="S18" s="832"/>
    </row>
    <row r="19" spans="1:19" ht="14.45" customHeight="1" x14ac:dyDescent="0.2">
      <c r="A19" s="813" t="s">
        <v>3422</v>
      </c>
      <c r="B19" s="814" t="s">
        <v>3423</v>
      </c>
      <c r="C19" s="814" t="s">
        <v>590</v>
      </c>
      <c r="D19" s="814" t="s">
        <v>1613</v>
      </c>
      <c r="E19" s="814" t="s">
        <v>3424</v>
      </c>
      <c r="F19" s="814" t="s">
        <v>3427</v>
      </c>
      <c r="G19" s="814" t="s">
        <v>958</v>
      </c>
      <c r="H19" s="831">
        <v>0.2</v>
      </c>
      <c r="I19" s="831">
        <v>73.540000000000006</v>
      </c>
      <c r="J19" s="814">
        <v>0.5</v>
      </c>
      <c r="K19" s="814">
        <v>367.7</v>
      </c>
      <c r="L19" s="831">
        <v>0.4</v>
      </c>
      <c r="M19" s="831">
        <v>147.08000000000001</v>
      </c>
      <c r="N19" s="814">
        <v>1</v>
      </c>
      <c r="O19" s="814">
        <v>367.7</v>
      </c>
      <c r="P19" s="831"/>
      <c r="Q19" s="831"/>
      <c r="R19" s="819"/>
      <c r="S19" s="832"/>
    </row>
    <row r="20" spans="1:19" ht="14.45" customHeight="1" x14ac:dyDescent="0.2">
      <c r="A20" s="813" t="s">
        <v>3422</v>
      </c>
      <c r="B20" s="814" t="s">
        <v>3423</v>
      </c>
      <c r="C20" s="814" t="s">
        <v>590</v>
      </c>
      <c r="D20" s="814" t="s">
        <v>1613</v>
      </c>
      <c r="E20" s="814" t="s">
        <v>3424</v>
      </c>
      <c r="F20" s="814" t="s">
        <v>3428</v>
      </c>
      <c r="G20" s="814" t="s">
        <v>726</v>
      </c>
      <c r="H20" s="831"/>
      <c r="I20" s="831"/>
      <c r="J20" s="814"/>
      <c r="K20" s="814"/>
      <c r="L20" s="831">
        <v>1</v>
      </c>
      <c r="M20" s="831">
        <v>68.2</v>
      </c>
      <c r="N20" s="814">
        <v>1</v>
      </c>
      <c r="O20" s="814">
        <v>68.2</v>
      </c>
      <c r="P20" s="831"/>
      <c r="Q20" s="831"/>
      <c r="R20" s="819"/>
      <c r="S20" s="832"/>
    </row>
    <row r="21" spans="1:19" ht="14.45" customHeight="1" x14ac:dyDescent="0.2">
      <c r="A21" s="813" t="s">
        <v>3422</v>
      </c>
      <c r="B21" s="814" t="s">
        <v>3423</v>
      </c>
      <c r="C21" s="814" t="s">
        <v>590</v>
      </c>
      <c r="D21" s="814" t="s">
        <v>1613</v>
      </c>
      <c r="E21" s="814" t="s">
        <v>3424</v>
      </c>
      <c r="F21" s="814" t="s">
        <v>3429</v>
      </c>
      <c r="G21" s="814" t="s">
        <v>1696</v>
      </c>
      <c r="H21" s="831"/>
      <c r="I21" s="831"/>
      <c r="J21" s="814"/>
      <c r="K21" s="814"/>
      <c r="L21" s="831"/>
      <c r="M21" s="831"/>
      <c r="N21" s="814"/>
      <c r="O21" s="814"/>
      <c r="P21" s="831">
        <v>0.2</v>
      </c>
      <c r="Q21" s="831">
        <v>7.8</v>
      </c>
      <c r="R21" s="819"/>
      <c r="S21" s="832">
        <v>39</v>
      </c>
    </row>
    <row r="22" spans="1:19" ht="14.45" customHeight="1" x14ac:dyDescent="0.2">
      <c r="A22" s="813" t="s">
        <v>3422</v>
      </c>
      <c r="B22" s="814" t="s">
        <v>3423</v>
      </c>
      <c r="C22" s="814" t="s">
        <v>590</v>
      </c>
      <c r="D22" s="814" t="s">
        <v>1613</v>
      </c>
      <c r="E22" s="814" t="s">
        <v>3424</v>
      </c>
      <c r="F22" s="814" t="s">
        <v>3430</v>
      </c>
      <c r="G22" s="814" t="s">
        <v>726</v>
      </c>
      <c r="H22" s="831"/>
      <c r="I22" s="831"/>
      <c r="J22" s="814"/>
      <c r="K22" s="814"/>
      <c r="L22" s="831">
        <v>1</v>
      </c>
      <c r="M22" s="831">
        <v>16.8</v>
      </c>
      <c r="N22" s="814">
        <v>1</v>
      </c>
      <c r="O22" s="814">
        <v>16.8</v>
      </c>
      <c r="P22" s="831"/>
      <c r="Q22" s="831"/>
      <c r="R22" s="819"/>
      <c r="S22" s="832"/>
    </row>
    <row r="23" spans="1:19" ht="14.45" customHeight="1" x14ac:dyDescent="0.2">
      <c r="A23" s="813" t="s">
        <v>3422</v>
      </c>
      <c r="B23" s="814" t="s">
        <v>3423</v>
      </c>
      <c r="C23" s="814" t="s">
        <v>590</v>
      </c>
      <c r="D23" s="814" t="s">
        <v>1613</v>
      </c>
      <c r="E23" s="814" t="s">
        <v>3424</v>
      </c>
      <c r="F23" s="814" t="s">
        <v>3431</v>
      </c>
      <c r="G23" s="814"/>
      <c r="H23" s="831">
        <v>0.2</v>
      </c>
      <c r="I23" s="831">
        <v>42.01</v>
      </c>
      <c r="J23" s="814"/>
      <c r="K23" s="814">
        <v>210.04999999999998</v>
      </c>
      <c r="L23" s="831"/>
      <c r="M23" s="831"/>
      <c r="N23" s="814"/>
      <c r="O23" s="814"/>
      <c r="P23" s="831"/>
      <c r="Q23" s="831"/>
      <c r="R23" s="819"/>
      <c r="S23" s="832"/>
    </row>
    <row r="24" spans="1:19" ht="14.45" customHeight="1" x14ac:dyDescent="0.2">
      <c r="A24" s="813" t="s">
        <v>3422</v>
      </c>
      <c r="B24" s="814" t="s">
        <v>3423</v>
      </c>
      <c r="C24" s="814" t="s">
        <v>590</v>
      </c>
      <c r="D24" s="814" t="s">
        <v>1613</v>
      </c>
      <c r="E24" s="814" t="s">
        <v>3424</v>
      </c>
      <c r="F24" s="814" t="s">
        <v>3432</v>
      </c>
      <c r="G24" s="814" t="s">
        <v>958</v>
      </c>
      <c r="H24" s="831">
        <v>0.2</v>
      </c>
      <c r="I24" s="831">
        <v>73.540000000000006</v>
      </c>
      <c r="J24" s="814">
        <v>0.64486145212206247</v>
      </c>
      <c r="K24" s="814">
        <v>367.7</v>
      </c>
      <c r="L24" s="831">
        <v>0.4</v>
      </c>
      <c r="M24" s="831">
        <v>114.04</v>
      </c>
      <c r="N24" s="814">
        <v>1</v>
      </c>
      <c r="O24" s="814">
        <v>285.10000000000002</v>
      </c>
      <c r="P24" s="831"/>
      <c r="Q24" s="831"/>
      <c r="R24" s="819"/>
      <c r="S24" s="832"/>
    </row>
    <row r="25" spans="1:19" ht="14.45" customHeight="1" x14ac:dyDescent="0.2">
      <c r="A25" s="813" t="s">
        <v>3422</v>
      </c>
      <c r="B25" s="814" t="s">
        <v>3423</v>
      </c>
      <c r="C25" s="814" t="s">
        <v>590</v>
      </c>
      <c r="D25" s="814" t="s">
        <v>1613</v>
      </c>
      <c r="E25" s="814" t="s">
        <v>3409</v>
      </c>
      <c r="F25" s="814" t="s">
        <v>3433</v>
      </c>
      <c r="G25" s="814" t="s">
        <v>3434</v>
      </c>
      <c r="H25" s="831"/>
      <c r="I25" s="831"/>
      <c r="J25" s="814"/>
      <c r="K25" s="814"/>
      <c r="L25" s="831">
        <v>2</v>
      </c>
      <c r="M25" s="831">
        <v>158</v>
      </c>
      <c r="N25" s="814">
        <v>1</v>
      </c>
      <c r="O25" s="814">
        <v>79</v>
      </c>
      <c r="P25" s="831"/>
      <c r="Q25" s="831"/>
      <c r="R25" s="819"/>
      <c r="S25" s="832"/>
    </row>
    <row r="26" spans="1:19" ht="14.45" customHeight="1" x14ac:dyDescent="0.2">
      <c r="A26" s="813" t="s">
        <v>3422</v>
      </c>
      <c r="B26" s="814" t="s">
        <v>3423</v>
      </c>
      <c r="C26" s="814" t="s">
        <v>590</v>
      </c>
      <c r="D26" s="814" t="s">
        <v>1613</v>
      </c>
      <c r="E26" s="814" t="s">
        <v>3409</v>
      </c>
      <c r="F26" s="814" t="s">
        <v>3435</v>
      </c>
      <c r="G26" s="814" t="s">
        <v>3436</v>
      </c>
      <c r="H26" s="831">
        <v>7</v>
      </c>
      <c r="I26" s="831">
        <v>742</v>
      </c>
      <c r="J26" s="814">
        <v>0.69345794392523363</v>
      </c>
      <c r="K26" s="814">
        <v>106</v>
      </c>
      <c r="L26" s="831">
        <v>10</v>
      </c>
      <c r="M26" s="831">
        <v>1070</v>
      </c>
      <c r="N26" s="814">
        <v>1</v>
      </c>
      <c r="O26" s="814">
        <v>107</v>
      </c>
      <c r="P26" s="831">
        <v>8</v>
      </c>
      <c r="Q26" s="831">
        <v>864</v>
      </c>
      <c r="R26" s="819">
        <v>0.80747663551401871</v>
      </c>
      <c r="S26" s="832">
        <v>108</v>
      </c>
    </row>
    <row r="27" spans="1:19" ht="14.45" customHeight="1" x14ac:dyDescent="0.2">
      <c r="A27" s="813" t="s">
        <v>3422</v>
      </c>
      <c r="B27" s="814" t="s">
        <v>3423</v>
      </c>
      <c r="C27" s="814" t="s">
        <v>590</v>
      </c>
      <c r="D27" s="814" t="s">
        <v>1613</v>
      </c>
      <c r="E27" s="814" t="s">
        <v>3409</v>
      </c>
      <c r="F27" s="814" t="s">
        <v>3437</v>
      </c>
      <c r="G27" s="814" t="s">
        <v>3438</v>
      </c>
      <c r="H27" s="831">
        <v>36</v>
      </c>
      <c r="I27" s="831">
        <v>1332</v>
      </c>
      <c r="J27" s="814">
        <v>0.71535982814178301</v>
      </c>
      <c r="K27" s="814">
        <v>37</v>
      </c>
      <c r="L27" s="831">
        <v>49</v>
      </c>
      <c r="M27" s="831">
        <v>1862</v>
      </c>
      <c r="N27" s="814">
        <v>1</v>
      </c>
      <c r="O27" s="814">
        <v>38</v>
      </c>
      <c r="P27" s="831">
        <v>42</v>
      </c>
      <c r="Q27" s="831">
        <v>1596</v>
      </c>
      <c r="R27" s="819">
        <v>0.8571428571428571</v>
      </c>
      <c r="S27" s="832">
        <v>38</v>
      </c>
    </row>
    <row r="28" spans="1:19" ht="14.45" customHeight="1" x14ac:dyDescent="0.2">
      <c r="A28" s="813" t="s">
        <v>3422</v>
      </c>
      <c r="B28" s="814" t="s">
        <v>3423</v>
      </c>
      <c r="C28" s="814" t="s">
        <v>590</v>
      </c>
      <c r="D28" s="814" t="s">
        <v>1613</v>
      </c>
      <c r="E28" s="814" t="s">
        <v>3409</v>
      </c>
      <c r="F28" s="814" t="s">
        <v>3439</v>
      </c>
      <c r="G28" s="814" t="s">
        <v>3440</v>
      </c>
      <c r="H28" s="831">
        <v>2501</v>
      </c>
      <c r="I28" s="831">
        <v>439392</v>
      </c>
      <c r="J28" s="814">
        <v>1.061005293049492</v>
      </c>
      <c r="K28" s="814">
        <v>175.68652538984406</v>
      </c>
      <c r="L28" s="831">
        <v>2353</v>
      </c>
      <c r="M28" s="831">
        <v>414128</v>
      </c>
      <c r="N28" s="814">
        <v>1</v>
      </c>
      <c r="O28" s="814">
        <v>176</v>
      </c>
      <c r="P28" s="831">
        <v>1714</v>
      </c>
      <c r="Q28" s="831">
        <v>303378</v>
      </c>
      <c r="R28" s="819">
        <v>0.73257060618939074</v>
      </c>
      <c r="S28" s="832">
        <v>177</v>
      </c>
    </row>
    <row r="29" spans="1:19" ht="14.45" customHeight="1" x14ac:dyDescent="0.2">
      <c r="A29" s="813" t="s">
        <v>3422</v>
      </c>
      <c r="B29" s="814" t="s">
        <v>3423</v>
      </c>
      <c r="C29" s="814" t="s">
        <v>590</v>
      </c>
      <c r="D29" s="814" t="s">
        <v>1613</v>
      </c>
      <c r="E29" s="814" t="s">
        <v>3409</v>
      </c>
      <c r="F29" s="814" t="s">
        <v>3441</v>
      </c>
      <c r="G29" s="814" t="s">
        <v>3442</v>
      </c>
      <c r="H29" s="831">
        <v>1189</v>
      </c>
      <c r="I29" s="831">
        <v>137567</v>
      </c>
      <c r="J29" s="814">
        <v>1.0118791926562316</v>
      </c>
      <c r="K29" s="814">
        <v>115.69974768713205</v>
      </c>
      <c r="L29" s="831">
        <v>1172</v>
      </c>
      <c r="M29" s="831">
        <v>135952</v>
      </c>
      <c r="N29" s="814">
        <v>1</v>
      </c>
      <c r="O29" s="814">
        <v>116</v>
      </c>
      <c r="P29" s="831">
        <v>847</v>
      </c>
      <c r="Q29" s="831">
        <v>99099</v>
      </c>
      <c r="R29" s="819">
        <v>0.72892638578321756</v>
      </c>
      <c r="S29" s="832">
        <v>117</v>
      </c>
    </row>
    <row r="30" spans="1:19" ht="14.45" customHeight="1" x14ac:dyDescent="0.2">
      <c r="A30" s="813" t="s">
        <v>3422</v>
      </c>
      <c r="B30" s="814" t="s">
        <v>3423</v>
      </c>
      <c r="C30" s="814" t="s">
        <v>590</v>
      </c>
      <c r="D30" s="814" t="s">
        <v>1613</v>
      </c>
      <c r="E30" s="814" t="s">
        <v>3409</v>
      </c>
      <c r="F30" s="814" t="s">
        <v>3443</v>
      </c>
      <c r="G30" s="814" t="s">
        <v>3444</v>
      </c>
      <c r="H30" s="831">
        <v>2486</v>
      </c>
      <c r="I30" s="831">
        <v>576752</v>
      </c>
      <c r="J30" s="814">
        <v>1.0232866771818951</v>
      </c>
      <c r="K30" s="814">
        <v>232</v>
      </c>
      <c r="L30" s="831">
        <v>2419</v>
      </c>
      <c r="M30" s="831">
        <v>563627</v>
      </c>
      <c r="N30" s="814">
        <v>1</v>
      </c>
      <c r="O30" s="814">
        <v>233</v>
      </c>
      <c r="P30" s="831">
        <v>1744</v>
      </c>
      <c r="Q30" s="831">
        <v>409840</v>
      </c>
      <c r="R30" s="819">
        <v>0.72714756390307778</v>
      </c>
      <c r="S30" s="832">
        <v>235</v>
      </c>
    </row>
    <row r="31" spans="1:19" ht="14.45" customHeight="1" x14ac:dyDescent="0.2">
      <c r="A31" s="813" t="s">
        <v>3422</v>
      </c>
      <c r="B31" s="814" t="s">
        <v>3423</v>
      </c>
      <c r="C31" s="814" t="s">
        <v>590</v>
      </c>
      <c r="D31" s="814" t="s">
        <v>1613</v>
      </c>
      <c r="E31" s="814" t="s">
        <v>3409</v>
      </c>
      <c r="F31" s="814" t="s">
        <v>3447</v>
      </c>
      <c r="G31" s="814" t="s">
        <v>3448</v>
      </c>
      <c r="H31" s="831">
        <v>1787</v>
      </c>
      <c r="I31" s="831">
        <v>59566.130000000252</v>
      </c>
      <c r="J31" s="814">
        <v>0.77292309648671509</v>
      </c>
      <c r="K31" s="814">
        <v>33.333033016228455</v>
      </c>
      <c r="L31" s="831">
        <v>2312</v>
      </c>
      <c r="M31" s="831">
        <v>77066.050000000309</v>
      </c>
      <c r="N31" s="814">
        <v>1</v>
      </c>
      <c r="O31" s="814">
        <v>33.333066608996674</v>
      </c>
      <c r="P31" s="831">
        <v>1689</v>
      </c>
      <c r="Q31" s="831">
        <v>65814.559999999954</v>
      </c>
      <c r="R31" s="819">
        <v>0.85400198920276427</v>
      </c>
      <c r="S31" s="832">
        <v>38.966583777383036</v>
      </c>
    </row>
    <row r="32" spans="1:19" ht="14.45" customHeight="1" x14ac:dyDescent="0.2">
      <c r="A32" s="813" t="s">
        <v>3422</v>
      </c>
      <c r="B32" s="814" t="s">
        <v>3423</v>
      </c>
      <c r="C32" s="814" t="s">
        <v>590</v>
      </c>
      <c r="D32" s="814" t="s">
        <v>1613</v>
      </c>
      <c r="E32" s="814" t="s">
        <v>3409</v>
      </c>
      <c r="F32" s="814" t="s">
        <v>3451</v>
      </c>
      <c r="G32" s="814" t="s">
        <v>3452</v>
      </c>
      <c r="H32" s="831">
        <v>1</v>
      </c>
      <c r="I32" s="831">
        <v>86</v>
      </c>
      <c r="J32" s="814">
        <v>0.9885057471264368</v>
      </c>
      <c r="K32" s="814">
        <v>86</v>
      </c>
      <c r="L32" s="831">
        <v>1</v>
      </c>
      <c r="M32" s="831">
        <v>87</v>
      </c>
      <c r="N32" s="814">
        <v>1</v>
      </c>
      <c r="O32" s="814">
        <v>87</v>
      </c>
      <c r="P32" s="831"/>
      <c r="Q32" s="831"/>
      <c r="R32" s="819"/>
      <c r="S32" s="832"/>
    </row>
    <row r="33" spans="1:19" ht="14.45" customHeight="1" x14ac:dyDescent="0.2">
      <c r="A33" s="813" t="s">
        <v>3422</v>
      </c>
      <c r="B33" s="814" t="s">
        <v>3423</v>
      </c>
      <c r="C33" s="814" t="s">
        <v>590</v>
      </c>
      <c r="D33" s="814" t="s">
        <v>1613</v>
      </c>
      <c r="E33" s="814" t="s">
        <v>3409</v>
      </c>
      <c r="F33" s="814" t="s">
        <v>3453</v>
      </c>
      <c r="G33" s="814" t="s">
        <v>3454</v>
      </c>
      <c r="H33" s="831">
        <v>1</v>
      </c>
      <c r="I33" s="831">
        <v>32</v>
      </c>
      <c r="J33" s="814">
        <v>0.96969696969696972</v>
      </c>
      <c r="K33" s="814">
        <v>32</v>
      </c>
      <c r="L33" s="831">
        <v>1</v>
      </c>
      <c r="M33" s="831">
        <v>33</v>
      </c>
      <c r="N33" s="814">
        <v>1</v>
      </c>
      <c r="O33" s="814">
        <v>33</v>
      </c>
      <c r="P33" s="831">
        <v>1</v>
      </c>
      <c r="Q33" s="831">
        <v>33</v>
      </c>
      <c r="R33" s="819">
        <v>1</v>
      </c>
      <c r="S33" s="832">
        <v>33</v>
      </c>
    </row>
    <row r="34" spans="1:19" ht="14.45" customHeight="1" x14ac:dyDescent="0.2">
      <c r="A34" s="813" t="s">
        <v>3422</v>
      </c>
      <c r="B34" s="814" t="s">
        <v>3423</v>
      </c>
      <c r="C34" s="814" t="s">
        <v>590</v>
      </c>
      <c r="D34" s="814" t="s">
        <v>1613</v>
      </c>
      <c r="E34" s="814" t="s">
        <v>3409</v>
      </c>
      <c r="F34" s="814" t="s">
        <v>3457</v>
      </c>
      <c r="G34" s="814" t="s">
        <v>3458</v>
      </c>
      <c r="H34" s="831">
        <v>19</v>
      </c>
      <c r="I34" s="831">
        <v>1406</v>
      </c>
      <c r="J34" s="814">
        <v>0.60473118279569893</v>
      </c>
      <c r="K34" s="814">
        <v>74</v>
      </c>
      <c r="L34" s="831">
        <v>31</v>
      </c>
      <c r="M34" s="831">
        <v>2325</v>
      </c>
      <c r="N34" s="814">
        <v>1</v>
      </c>
      <c r="O34" s="814">
        <v>75</v>
      </c>
      <c r="P34" s="831">
        <v>20</v>
      </c>
      <c r="Q34" s="831">
        <v>1520</v>
      </c>
      <c r="R34" s="819">
        <v>0.65376344086021509</v>
      </c>
      <c r="S34" s="832">
        <v>76</v>
      </c>
    </row>
    <row r="35" spans="1:19" ht="14.45" customHeight="1" x14ac:dyDescent="0.2">
      <c r="A35" s="813" t="s">
        <v>3422</v>
      </c>
      <c r="B35" s="814" t="s">
        <v>3423</v>
      </c>
      <c r="C35" s="814" t="s">
        <v>590</v>
      </c>
      <c r="D35" s="814" t="s">
        <v>1613</v>
      </c>
      <c r="E35" s="814" t="s">
        <v>3409</v>
      </c>
      <c r="F35" s="814" t="s">
        <v>3459</v>
      </c>
      <c r="G35" s="814" t="s">
        <v>3460</v>
      </c>
      <c r="H35" s="831">
        <v>1433</v>
      </c>
      <c r="I35" s="831">
        <v>508715</v>
      </c>
      <c r="J35" s="814">
        <v>0.95948117495728014</v>
      </c>
      <c r="K35" s="814">
        <v>355</v>
      </c>
      <c r="L35" s="831">
        <v>1481</v>
      </c>
      <c r="M35" s="831">
        <v>530198</v>
      </c>
      <c r="N35" s="814">
        <v>1</v>
      </c>
      <c r="O35" s="814">
        <v>358</v>
      </c>
      <c r="P35" s="831">
        <v>1036</v>
      </c>
      <c r="Q35" s="831">
        <v>372960</v>
      </c>
      <c r="R35" s="819">
        <v>0.70343532038974121</v>
      </c>
      <c r="S35" s="832">
        <v>360</v>
      </c>
    </row>
    <row r="36" spans="1:19" ht="14.45" customHeight="1" x14ac:dyDescent="0.2">
      <c r="A36" s="813" t="s">
        <v>3422</v>
      </c>
      <c r="B36" s="814" t="s">
        <v>3423</v>
      </c>
      <c r="C36" s="814" t="s">
        <v>590</v>
      </c>
      <c r="D36" s="814" t="s">
        <v>1613</v>
      </c>
      <c r="E36" s="814" t="s">
        <v>3409</v>
      </c>
      <c r="F36" s="814" t="s">
        <v>3461</v>
      </c>
      <c r="G36" s="814" t="s">
        <v>3462</v>
      </c>
      <c r="H36" s="831">
        <v>1116</v>
      </c>
      <c r="I36" s="831">
        <v>198648</v>
      </c>
      <c r="J36" s="814">
        <v>1.1187150837988826</v>
      </c>
      <c r="K36" s="814">
        <v>178</v>
      </c>
      <c r="L36" s="831">
        <v>992</v>
      </c>
      <c r="M36" s="831">
        <v>177568</v>
      </c>
      <c r="N36" s="814">
        <v>1</v>
      </c>
      <c r="O36" s="814">
        <v>179</v>
      </c>
      <c r="P36" s="831">
        <v>762</v>
      </c>
      <c r="Q36" s="831">
        <v>137160</v>
      </c>
      <c r="R36" s="819">
        <v>0.7724364750405478</v>
      </c>
      <c r="S36" s="832">
        <v>180</v>
      </c>
    </row>
    <row r="37" spans="1:19" ht="14.45" customHeight="1" x14ac:dyDescent="0.2">
      <c r="A37" s="813" t="s">
        <v>3422</v>
      </c>
      <c r="B37" s="814" t="s">
        <v>3423</v>
      </c>
      <c r="C37" s="814" t="s">
        <v>590</v>
      </c>
      <c r="D37" s="814" t="s">
        <v>1613</v>
      </c>
      <c r="E37" s="814" t="s">
        <v>3409</v>
      </c>
      <c r="F37" s="814" t="s">
        <v>3463</v>
      </c>
      <c r="G37" s="814" t="s">
        <v>3464</v>
      </c>
      <c r="H37" s="831">
        <v>2</v>
      </c>
      <c r="I37" s="831">
        <v>174</v>
      </c>
      <c r="J37" s="814">
        <v>0.4</v>
      </c>
      <c r="K37" s="814">
        <v>87</v>
      </c>
      <c r="L37" s="831">
        <v>5</v>
      </c>
      <c r="M37" s="831">
        <v>435</v>
      </c>
      <c r="N37" s="814">
        <v>1</v>
      </c>
      <c r="O37" s="814">
        <v>87</v>
      </c>
      <c r="P37" s="831"/>
      <c r="Q37" s="831"/>
      <c r="R37" s="819"/>
      <c r="S37" s="832"/>
    </row>
    <row r="38" spans="1:19" ht="14.45" customHeight="1" x14ac:dyDescent="0.2">
      <c r="A38" s="813" t="s">
        <v>3422</v>
      </c>
      <c r="B38" s="814" t="s">
        <v>3423</v>
      </c>
      <c r="C38" s="814" t="s">
        <v>590</v>
      </c>
      <c r="D38" s="814" t="s">
        <v>1613</v>
      </c>
      <c r="E38" s="814" t="s">
        <v>3409</v>
      </c>
      <c r="F38" s="814" t="s">
        <v>3465</v>
      </c>
      <c r="G38" s="814" t="s">
        <v>3466</v>
      </c>
      <c r="H38" s="831"/>
      <c r="I38" s="831"/>
      <c r="J38" s="814"/>
      <c r="K38" s="814"/>
      <c r="L38" s="831">
        <v>1</v>
      </c>
      <c r="M38" s="831">
        <v>160</v>
      </c>
      <c r="N38" s="814">
        <v>1</v>
      </c>
      <c r="O38" s="814">
        <v>160</v>
      </c>
      <c r="P38" s="831"/>
      <c r="Q38" s="831"/>
      <c r="R38" s="819"/>
      <c r="S38" s="832"/>
    </row>
    <row r="39" spans="1:19" ht="14.45" customHeight="1" x14ac:dyDescent="0.2">
      <c r="A39" s="813" t="s">
        <v>3422</v>
      </c>
      <c r="B39" s="814" t="s">
        <v>3423</v>
      </c>
      <c r="C39" s="814" t="s">
        <v>590</v>
      </c>
      <c r="D39" s="814" t="s">
        <v>1614</v>
      </c>
      <c r="E39" s="814" t="s">
        <v>3409</v>
      </c>
      <c r="F39" s="814" t="s">
        <v>3439</v>
      </c>
      <c r="G39" s="814" t="s">
        <v>3440</v>
      </c>
      <c r="H39" s="831">
        <v>58</v>
      </c>
      <c r="I39" s="831">
        <v>10197</v>
      </c>
      <c r="J39" s="814">
        <v>0.204726148409894</v>
      </c>
      <c r="K39" s="814">
        <v>175.81034482758622</v>
      </c>
      <c r="L39" s="831">
        <v>283</v>
      </c>
      <c r="M39" s="831">
        <v>49808</v>
      </c>
      <c r="N39" s="814">
        <v>1</v>
      </c>
      <c r="O39" s="814">
        <v>176</v>
      </c>
      <c r="P39" s="831">
        <v>329</v>
      </c>
      <c r="Q39" s="831">
        <v>58233</v>
      </c>
      <c r="R39" s="819">
        <v>1.1691495342113716</v>
      </c>
      <c r="S39" s="832">
        <v>177</v>
      </c>
    </row>
    <row r="40" spans="1:19" ht="14.45" customHeight="1" x14ac:dyDescent="0.2">
      <c r="A40" s="813" t="s">
        <v>3422</v>
      </c>
      <c r="B40" s="814" t="s">
        <v>3423</v>
      </c>
      <c r="C40" s="814" t="s">
        <v>590</v>
      </c>
      <c r="D40" s="814" t="s">
        <v>1614</v>
      </c>
      <c r="E40" s="814" t="s">
        <v>3409</v>
      </c>
      <c r="F40" s="814" t="s">
        <v>3441</v>
      </c>
      <c r="G40" s="814" t="s">
        <v>3442</v>
      </c>
      <c r="H40" s="831">
        <v>23</v>
      </c>
      <c r="I40" s="831">
        <v>2666</v>
      </c>
      <c r="J40" s="814">
        <v>0.33308345827086455</v>
      </c>
      <c r="K40" s="814">
        <v>115.91304347826087</v>
      </c>
      <c r="L40" s="831">
        <v>69</v>
      </c>
      <c r="M40" s="831">
        <v>8004</v>
      </c>
      <c r="N40" s="814">
        <v>1</v>
      </c>
      <c r="O40" s="814">
        <v>116</v>
      </c>
      <c r="P40" s="831">
        <v>95</v>
      </c>
      <c r="Q40" s="831">
        <v>11115</v>
      </c>
      <c r="R40" s="819">
        <v>1.3886806596701649</v>
      </c>
      <c r="S40" s="832">
        <v>117</v>
      </c>
    </row>
    <row r="41" spans="1:19" ht="14.45" customHeight="1" x14ac:dyDescent="0.2">
      <c r="A41" s="813" t="s">
        <v>3422</v>
      </c>
      <c r="B41" s="814" t="s">
        <v>3423</v>
      </c>
      <c r="C41" s="814" t="s">
        <v>590</v>
      </c>
      <c r="D41" s="814" t="s">
        <v>1614</v>
      </c>
      <c r="E41" s="814" t="s">
        <v>3409</v>
      </c>
      <c r="F41" s="814" t="s">
        <v>3443</v>
      </c>
      <c r="G41" s="814" t="s">
        <v>3444</v>
      </c>
      <c r="H41" s="831">
        <v>55</v>
      </c>
      <c r="I41" s="831">
        <v>12760</v>
      </c>
      <c r="J41" s="814">
        <v>0.15919752470306417</v>
      </c>
      <c r="K41" s="814">
        <v>232</v>
      </c>
      <c r="L41" s="831">
        <v>344</v>
      </c>
      <c r="M41" s="831">
        <v>80152</v>
      </c>
      <c r="N41" s="814">
        <v>1</v>
      </c>
      <c r="O41" s="814">
        <v>233</v>
      </c>
      <c r="P41" s="831">
        <v>350</v>
      </c>
      <c r="Q41" s="831">
        <v>82250</v>
      </c>
      <c r="R41" s="819">
        <v>1.0261752669927138</v>
      </c>
      <c r="S41" s="832">
        <v>235</v>
      </c>
    </row>
    <row r="42" spans="1:19" ht="14.45" customHeight="1" x14ac:dyDescent="0.2">
      <c r="A42" s="813" t="s">
        <v>3422</v>
      </c>
      <c r="B42" s="814" t="s">
        <v>3423</v>
      </c>
      <c r="C42" s="814" t="s">
        <v>590</v>
      </c>
      <c r="D42" s="814" t="s">
        <v>1614</v>
      </c>
      <c r="E42" s="814" t="s">
        <v>3409</v>
      </c>
      <c r="F42" s="814" t="s">
        <v>3447</v>
      </c>
      <c r="G42" s="814" t="s">
        <v>3448</v>
      </c>
      <c r="H42" s="831">
        <v>3</v>
      </c>
      <c r="I42" s="831">
        <v>100</v>
      </c>
      <c r="J42" s="814">
        <v>7.4814068336666326E-3</v>
      </c>
      <c r="K42" s="814">
        <v>33.333333333333336</v>
      </c>
      <c r="L42" s="831">
        <v>401</v>
      </c>
      <c r="M42" s="831">
        <v>13366.469999999996</v>
      </c>
      <c r="N42" s="814">
        <v>1</v>
      </c>
      <c r="O42" s="814">
        <v>33.33284289276807</v>
      </c>
      <c r="P42" s="831">
        <v>386</v>
      </c>
      <c r="Q42" s="831">
        <v>14436.619999999997</v>
      </c>
      <c r="R42" s="819">
        <v>1.0800622752304836</v>
      </c>
      <c r="S42" s="832">
        <v>37.400569948186522</v>
      </c>
    </row>
    <row r="43" spans="1:19" ht="14.45" customHeight="1" x14ac:dyDescent="0.2">
      <c r="A43" s="813" t="s">
        <v>3422</v>
      </c>
      <c r="B43" s="814" t="s">
        <v>3423</v>
      </c>
      <c r="C43" s="814" t="s">
        <v>590</v>
      </c>
      <c r="D43" s="814" t="s">
        <v>1614</v>
      </c>
      <c r="E43" s="814" t="s">
        <v>3409</v>
      </c>
      <c r="F43" s="814" t="s">
        <v>3451</v>
      </c>
      <c r="G43" s="814" t="s">
        <v>3452</v>
      </c>
      <c r="H43" s="831"/>
      <c r="I43" s="831"/>
      <c r="J43" s="814"/>
      <c r="K43" s="814"/>
      <c r="L43" s="831">
        <v>1</v>
      </c>
      <c r="M43" s="831">
        <v>87</v>
      </c>
      <c r="N43" s="814">
        <v>1</v>
      </c>
      <c r="O43" s="814">
        <v>87</v>
      </c>
      <c r="P43" s="831"/>
      <c r="Q43" s="831"/>
      <c r="R43" s="819"/>
      <c r="S43" s="832"/>
    </row>
    <row r="44" spans="1:19" ht="14.45" customHeight="1" x14ac:dyDescent="0.2">
      <c r="A44" s="813" t="s">
        <v>3422</v>
      </c>
      <c r="B44" s="814" t="s">
        <v>3423</v>
      </c>
      <c r="C44" s="814" t="s">
        <v>590</v>
      </c>
      <c r="D44" s="814" t="s">
        <v>1614</v>
      </c>
      <c r="E44" s="814" t="s">
        <v>3409</v>
      </c>
      <c r="F44" s="814" t="s">
        <v>3459</v>
      </c>
      <c r="G44" s="814" t="s">
        <v>3460</v>
      </c>
      <c r="H44" s="831">
        <v>32</v>
      </c>
      <c r="I44" s="831">
        <v>11360</v>
      </c>
      <c r="J44" s="814">
        <v>0.17152347878604862</v>
      </c>
      <c r="K44" s="814">
        <v>355</v>
      </c>
      <c r="L44" s="831">
        <v>185</v>
      </c>
      <c r="M44" s="831">
        <v>66230</v>
      </c>
      <c r="N44" s="814">
        <v>1</v>
      </c>
      <c r="O44" s="814">
        <v>358</v>
      </c>
      <c r="P44" s="831">
        <v>180</v>
      </c>
      <c r="Q44" s="831">
        <v>64800</v>
      </c>
      <c r="R44" s="819">
        <v>0.97840857617393928</v>
      </c>
      <c r="S44" s="832">
        <v>360</v>
      </c>
    </row>
    <row r="45" spans="1:19" ht="14.45" customHeight="1" x14ac:dyDescent="0.2">
      <c r="A45" s="813" t="s">
        <v>3422</v>
      </c>
      <c r="B45" s="814" t="s">
        <v>3423</v>
      </c>
      <c r="C45" s="814" t="s">
        <v>590</v>
      </c>
      <c r="D45" s="814" t="s">
        <v>1614</v>
      </c>
      <c r="E45" s="814" t="s">
        <v>3409</v>
      </c>
      <c r="F45" s="814" t="s">
        <v>3461</v>
      </c>
      <c r="G45" s="814" t="s">
        <v>3462</v>
      </c>
      <c r="H45" s="831">
        <v>28</v>
      </c>
      <c r="I45" s="831">
        <v>4984</v>
      </c>
      <c r="J45" s="814">
        <v>0.12212094482015094</v>
      </c>
      <c r="K45" s="814">
        <v>178</v>
      </c>
      <c r="L45" s="831">
        <v>228</v>
      </c>
      <c r="M45" s="831">
        <v>40812</v>
      </c>
      <c r="N45" s="814">
        <v>1</v>
      </c>
      <c r="O45" s="814">
        <v>179</v>
      </c>
      <c r="P45" s="831">
        <v>221</v>
      </c>
      <c r="Q45" s="831">
        <v>39780</v>
      </c>
      <c r="R45" s="819">
        <v>0.9747133196118789</v>
      </c>
      <c r="S45" s="832">
        <v>180</v>
      </c>
    </row>
    <row r="46" spans="1:19" ht="14.45" customHeight="1" x14ac:dyDescent="0.2">
      <c r="A46" s="813" t="s">
        <v>3422</v>
      </c>
      <c r="B46" s="814" t="s">
        <v>3423</v>
      </c>
      <c r="C46" s="814" t="s">
        <v>590</v>
      </c>
      <c r="D46" s="814" t="s">
        <v>1614</v>
      </c>
      <c r="E46" s="814" t="s">
        <v>3409</v>
      </c>
      <c r="F46" s="814" t="s">
        <v>3463</v>
      </c>
      <c r="G46" s="814" t="s">
        <v>3464</v>
      </c>
      <c r="H46" s="831"/>
      <c r="I46" s="831"/>
      <c r="J46" s="814"/>
      <c r="K46" s="814"/>
      <c r="L46" s="831">
        <v>9</v>
      </c>
      <c r="M46" s="831">
        <v>783</v>
      </c>
      <c r="N46" s="814">
        <v>1</v>
      </c>
      <c r="O46" s="814">
        <v>87</v>
      </c>
      <c r="P46" s="831">
        <v>15</v>
      </c>
      <c r="Q46" s="831">
        <v>1320</v>
      </c>
      <c r="R46" s="819">
        <v>1.685823754789272</v>
      </c>
      <c r="S46" s="832">
        <v>88</v>
      </c>
    </row>
    <row r="47" spans="1:19" ht="14.45" customHeight="1" x14ac:dyDescent="0.2">
      <c r="A47" s="813" t="s">
        <v>3422</v>
      </c>
      <c r="B47" s="814" t="s">
        <v>3423</v>
      </c>
      <c r="C47" s="814" t="s">
        <v>590</v>
      </c>
      <c r="D47" s="814" t="s">
        <v>1616</v>
      </c>
      <c r="E47" s="814" t="s">
        <v>3424</v>
      </c>
      <c r="F47" s="814" t="s">
        <v>3425</v>
      </c>
      <c r="G47" s="814" t="s">
        <v>3426</v>
      </c>
      <c r="H47" s="831"/>
      <c r="I47" s="831"/>
      <c r="J47" s="814"/>
      <c r="K47" s="814"/>
      <c r="L47" s="831"/>
      <c r="M47" s="831"/>
      <c r="N47" s="814"/>
      <c r="O47" s="814"/>
      <c r="P47" s="831">
        <v>31.700000000000003</v>
      </c>
      <c r="Q47" s="831">
        <v>2210.48</v>
      </c>
      <c r="R47" s="819"/>
      <c r="S47" s="832">
        <v>69.731230283911671</v>
      </c>
    </row>
    <row r="48" spans="1:19" ht="14.45" customHeight="1" x14ac:dyDescent="0.2">
      <c r="A48" s="813" t="s">
        <v>3422</v>
      </c>
      <c r="B48" s="814" t="s">
        <v>3423</v>
      </c>
      <c r="C48" s="814" t="s">
        <v>590</v>
      </c>
      <c r="D48" s="814" t="s">
        <v>1616</v>
      </c>
      <c r="E48" s="814" t="s">
        <v>3424</v>
      </c>
      <c r="F48" s="814" t="s">
        <v>3430</v>
      </c>
      <c r="G48" s="814" t="s">
        <v>726</v>
      </c>
      <c r="H48" s="831"/>
      <c r="I48" s="831"/>
      <c r="J48" s="814"/>
      <c r="K48" s="814"/>
      <c r="L48" s="831"/>
      <c r="M48" s="831"/>
      <c r="N48" s="814"/>
      <c r="O48" s="814"/>
      <c r="P48" s="831">
        <v>38</v>
      </c>
      <c r="Q48" s="831">
        <v>638.4</v>
      </c>
      <c r="R48" s="819"/>
      <c r="S48" s="832">
        <v>16.8</v>
      </c>
    </row>
    <row r="49" spans="1:19" ht="14.45" customHeight="1" x14ac:dyDescent="0.2">
      <c r="A49" s="813" t="s">
        <v>3422</v>
      </c>
      <c r="B49" s="814" t="s">
        <v>3423</v>
      </c>
      <c r="C49" s="814" t="s">
        <v>590</v>
      </c>
      <c r="D49" s="814" t="s">
        <v>1616</v>
      </c>
      <c r="E49" s="814" t="s">
        <v>3409</v>
      </c>
      <c r="F49" s="814" t="s">
        <v>3439</v>
      </c>
      <c r="G49" s="814" t="s">
        <v>3440</v>
      </c>
      <c r="H49" s="831">
        <v>237</v>
      </c>
      <c r="I49" s="831">
        <v>41590</v>
      </c>
      <c r="J49" s="814">
        <v>0.31976565383195965</v>
      </c>
      <c r="K49" s="814">
        <v>175.48523206751054</v>
      </c>
      <c r="L49" s="831">
        <v>739</v>
      </c>
      <c r="M49" s="831">
        <v>130064</v>
      </c>
      <c r="N49" s="814">
        <v>1</v>
      </c>
      <c r="O49" s="814">
        <v>176</v>
      </c>
      <c r="P49" s="831">
        <v>509</v>
      </c>
      <c r="Q49" s="831">
        <v>90093</v>
      </c>
      <c r="R49" s="819">
        <v>0.69268206421454048</v>
      </c>
      <c r="S49" s="832">
        <v>177</v>
      </c>
    </row>
    <row r="50" spans="1:19" ht="14.45" customHeight="1" x14ac:dyDescent="0.2">
      <c r="A50" s="813" t="s">
        <v>3422</v>
      </c>
      <c r="B50" s="814" t="s">
        <v>3423</v>
      </c>
      <c r="C50" s="814" t="s">
        <v>590</v>
      </c>
      <c r="D50" s="814" t="s">
        <v>1616</v>
      </c>
      <c r="E50" s="814" t="s">
        <v>3409</v>
      </c>
      <c r="F50" s="814" t="s">
        <v>3441</v>
      </c>
      <c r="G50" s="814" t="s">
        <v>3442</v>
      </c>
      <c r="H50" s="831">
        <v>28</v>
      </c>
      <c r="I50" s="831">
        <v>3241</v>
      </c>
      <c r="J50" s="814">
        <v>0.34072750210260722</v>
      </c>
      <c r="K50" s="814">
        <v>115.75</v>
      </c>
      <c r="L50" s="831">
        <v>82</v>
      </c>
      <c r="M50" s="831">
        <v>9512</v>
      </c>
      <c r="N50" s="814">
        <v>1</v>
      </c>
      <c r="O50" s="814">
        <v>116</v>
      </c>
      <c r="P50" s="831">
        <v>71</v>
      </c>
      <c r="Q50" s="831">
        <v>8307</v>
      </c>
      <c r="R50" s="819">
        <v>0.87331791421362492</v>
      </c>
      <c r="S50" s="832">
        <v>117</v>
      </c>
    </row>
    <row r="51" spans="1:19" ht="14.45" customHeight="1" x14ac:dyDescent="0.2">
      <c r="A51" s="813" t="s">
        <v>3422</v>
      </c>
      <c r="B51" s="814" t="s">
        <v>3423</v>
      </c>
      <c r="C51" s="814" t="s">
        <v>590</v>
      </c>
      <c r="D51" s="814" t="s">
        <v>1616</v>
      </c>
      <c r="E51" s="814" t="s">
        <v>3409</v>
      </c>
      <c r="F51" s="814" t="s">
        <v>3443</v>
      </c>
      <c r="G51" s="814" t="s">
        <v>3444</v>
      </c>
      <c r="H51" s="831">
        <v>157</v>
      </c>
      <c r="I51" s="831">
        <v>36424</v>
      </c>
      <c r="J51" s="814">
        <v>0.4378884601050721</v>
      </c>
      <c r="K51" s="814">
        <v>232</v>
      </c>
      <c r="L51" s="831">
        <v>357</v>
      </c>
      <c r="M51" s="831">
        <v>83181</v>
      </c>
      <c r="N51" s="814">
        <v>1</v>
      </c>
      <c r="O51" s="814">
        <v>233</v>
      </c>
      <c r="P51" s="831">
        <v>286</v>
      </c>
      <c r="Q51" s="831">
        <v>67210</v>
      </c>
      <c r="R51" s="819">
        <v>0.80799701854990924</v>
      </c>
      <c r="S51" s="832">
        <v>235</v>
      </c>
    </row>
    <row r="52" spans="1:19" ht="14.45" customHeight="1" x14ac:dyDescent="0.2">
      <c r="A52" s="813" t="s">
        <v>3422</v>
      </c>
      <c r="B52" s="814" t="s">
        <v>3423</v>
      </c>
      <c r="C52" s="814" t="s">
        <v>590</v>
      </c>
      <c r="D52" s="814" t="s">
        <v>1616</v>
      </c>
      <c r="E52" s="814" t="s">
        <v>3409</v>
      </c>
      <c r="F52" s="814" t="s">
        <v>3447</v>
      </c>
      <c r="G52" s="814" t="s">
        <v>3448</v>
      </c>
      <c r="H52" s="831">
        <v>164</v>
      </c>
      <c r="I52" s="831">
        <v>5466.6399999999994</v>
      </c>
      <c r="J52" s="814">
        <v>0.19735255075204283</v>
      </c>
      <c r="K52" s="814">
        <v>33.333170731707312</v>
      </c>
      <c r="L52" s="831">
        <v>831</v>
      </c>
      <c r="M52" s="831">
        <v>27699.870000000054</v>
      </c>
      <c r="N52" s="814">
        <v>1</v>
      </c>
      <c r="O52" s="814">
        <v>33.333176895306927</v>
      </c>
      <c r="P52" s="831">
        <v>532</v>
      </c>
      <c r="Q52" s="831">
        <v>21307.80000000001</v>
      </c>
      <c r="R52" s="819">
        <v>0.76923826718320232</v>
      </c>
      <c r="S52" s="832">
        <v>40.052255639097766</v>
      </c>
    </row>
    <row r="53" spans="1:19" ht="14.45" customHeight="1" x14ac:dyDescent="0.2">
      <c r="A53" s="813" t="s">
        <v>3422</v>
      </c>
      <c r="B53" s="814" t="s">
        <v>3423</v>
      </c>
      <c r="C53" s="814" t="s">
        <v>590</v>
      </c>
      <c r="D53" s="814" t="s">
        <v>1616</v>
      </c>
      <c r="E53" s="814" t="s">
        <v>3409</v>
      </c>
      <c r="F53" s="814" t="s">
        <v>3451</v>
      </c>
      <c r="G53" s="814" t="s">
        <v>3452</v>
      </c>
      <c r="H53" s="831">
        <v>25</v>
      </c>
      <c r="I53" s="831">
        <v>2150</v>
      </c>
      <c r="J53" s="814">
        <v>0.23535851122058019</v>
      </c>
      <c r="K53" s="814">
        <v>86</v>
      </c>
      <c r="L53" s="831">
        <v>105</v>
      </c>
      <c r="M53" s="831">
        <v>9135</v>
      </c>
      <c r="N53" s="814">
        <v>1</v>
      </c>
      <c r="O53" s="814">
        <v>87</v>
      </c>
      <c r="P53" s="831">
        <v>68</v>
      </c>
      <c r="Q53" s="831">
        <v>5984</v>
      </c>
      <c r="R53" s="819">
        <v>0.6550629447181171</v>
      </c>
      <c r="S53" s="832">
        <v>88</v>
      </c>
    </row>
    <row r="54" spans="1:19" ht="14.45" customHeight="1" x14ac:dyDescent="0.2">
      <c r="A54" s="813" t="s">
        <v>3422</v>
      </c>
      <c r="B54" s="814" t="s">
        <v>3423</v>
      </c>
      <c r="C54" s="814" t="s">
        <v>590</v>
      </c>
      <c r="D54" s="814" t="s">
        <v>1616</v>
      </c>
      <c r="E54" s="814" t="s">
        <v>3409</v>
      </c>
      <c r="F54" s="814" t="s">
        <v>3453</v>
      </c>
      <c r="G54" s="814" t="s">
        <v>3454</v>
      </c>
      <c r="H54" s="831"/>
      <c r="I54" s="831"/>
      <c r="J54" s="814"/>
      <c r="K54" s="814"/>
      <c r="L54" s="831"/>
      <c r="M54" s="831"/>
      <c r="N54" s="814"/>
      <c r="O54" s="814"/>
      <c r="P54" s="831">
        <v>1</v>
      </c>
      <c r="Q54" s="831">
        <v>33</v>
      </c>
      <c r="R54" s="819"/>
      <c r="S54" s="832">
        <v>33</v>
      </c>
    </row>
    <row r="55" spans="1:19" ht="14.45" customHeight="1" x14ac:dyDescent="0.2">
      <c r="A55" s="813" t="s">
        <v>3422</v>
      </c>
      <c r="B55" s="814" t="s">
        <v>3423</v>
      </c>
      <c r="C55" s="814" t="s">
        <v>590</v>
      </c>
      <c r="D55" s="814" t="s">
        <v>1616</v>
      </c>
      <c r="E55" s="814" t="s">
        <v>3409</v>
      </c>
      <c r="F55" s="814" t="s">
        <v>3455</v>
      </c>
      <c r="G55" s="814" t="s">
        <v>3456</v>
      </c>
      <c r="H55" s="831">
        <v>1</v>
      </c>
      <c r="I55" s="831">
        <v>132</v>
      </c>
      <c r="J55" s="814"/>
      <c r="K55" s="814">
        <v>132</v>
      </c>
      <c r="L55" s="831"/>
      <c r="M55" s="831"/>
      <c r="N55" s="814"/>
      <c r="O55" s="814"/>
      <c r="P55" s="831"/>
      <c r="Q55" s="831"/>
      <c r="R55" s="819"/>
      <c r="S55" s="832"/>
    </row>
    <row r="56" spans="1:19" ht="14.45" customHeight="1" x14ac:dyDescent="0.2">
      <c r="A56" s="813" t="s">
        <v>3422</v>
      </c>
      <c r="B56" s="814" t="s">
        <v>3423</v>
      </c>
      <c r="C56" s="814" t="s">
        <v>590</v>
      </c>
      <c r="D56" s="814" t="s">
        <v>1616</v>
      </c>
      <c r="E56" s="814" t="s">
        <v>3409</v>
      </c>
      <c r="F56" s="814" t="s">
        <v>3459</v>
      </c>
      <c r="G56" s="814" t="s">
        <v>3460</v>
      </c>
      <c r="H56" s="831">
        <v>145</v>
      </c>
      <c r="I56" s="831">
        <v>51475</v>
      </c>
      <c r="J56" s="814">
        <v>0.41436575274097209</v>
      </c>
      <c r="K56" s="814">
        <v>355</v>
      </c>
      <c r="L56" s="831">
        <v>347</v>
      </c>
      <c r="M56" s="831">
        <v>124226</v>
      </c>
      <c r="N56" s="814">
        <v>1</v>
      </c>
      <c r="O56" s="814">
        <v>358</v>
      </c>
      <c r="P56" s="831">
        <v>227</v>
      </c>
      <c r="Q56" s="831">
        <v>81720</v>
      </c>
      <c r="R56" s="819">
        <v>0.65783330381723637</v>
      </c>
      <c r="S56" s="832">
        <v>360</v>
      </c>
    </row>
    <row r="57" spans="1:19" ht="14.45" customHeight="1" x14ac:dyDescent="0.2">
      <c r="A57" s="813" t="s">
        <v>3422</v>
      </c>
      <c r="B57" s="814" t="s">
        <v>3423</v>
      </c>
      <c r="C57" s="814" t="s">
        <v>590</v>
      </c>
      <c r="D57" s="814" t="s">
        <v>1616</v>
      </c>
      <c r="E57" s="814" t="s">
        <v>3409</v>
      </c>
      <c r="F57" s="814" t="s">
        <v>3461</v>
      </c>
      <c r="G57" s="814" t="s">
        <v>3462</v>
      </c>
      <c r="H57" s="831">
        <v>143</v>
      </c>
      <c r="I57" s="831">
        <v>25454</v>
      </c>
      <c r="J57" s="814">
        <v>0.27034432950272957</v>
      </c>
      <c r="K57" s="814">
        <v>178</v>
      </c>
      <c r="L57" s="831">
        <v>526</v>
      </c>
      <c r="M57" s="831">
        <v>94154</v>
      </c>
      <c r="N57" s="814">
        <v>1</v>
      </c>
      <c r="O57" s="814">
        <v>179</v>
      </c>
      <c r="P57" s="831">
        <v>334</v>
      </c>
      <c r="Q57" s="831">
        <v>60120</v>
      </c>
      <c r="R57" s="819">
        <v>0.63852836841769867</v>
      </c>
      <c r="S57" s="832">
        <v>180</v>
      </c>
    </row>
    <row r="58" spans="1:19" ht="14.45" customHeight="1" x14ac:dyDescent="0.2">
      <c r="A58" s="813" t="s">
        <v>3422</v>
      </c>
      <c r="B58" s="814" t="s">
        <v>3423</v>
      </c>
      <c r="C58" s="814" t="s">
        <v>590</v>
      </c>
      <c r="D58" s="814" t="s">
        <v>1616</v>
      </c>
      <c r="E58" s="814" t="s">
        <v>3409</v>
      </c>
      <c r="F58" s="814" t="s">
        <v>3463</v>
      </c>
      <c r="G58" s="814" t="s">
        <v>3464</v>
      </c>
      <c r="H58" s="831">
        <v>32</v>
      </c>
      <c r="I58" s="831">
        <v>2784</v>
      </c>
      <c r="J58" s="814">
        <v>0.24806201550387597</v>
      </c>
      <c r="K58" s="814">
        <v>87</v>
      </c>
      <c r="L58" s="831">
        <v>129</v>
      </c>
      <c r="M58" s="831">
        <v>11223</v>
      </c>
      <c r="N58" s="814">
        <v>1</v>
      </c>
      <c r="O58" s="814">
        <v>87</v>
      </c>
      <c r="P58" s="831">
        <v>74</v>
      </c>
      <c r="Q58" s="831">
        <v>6512</v>
      </c>
      <c r="R58" s="819">
        <v>0.58023701327630761</v>
      </c>
      <c r="S58" s="832">
        <v>88</v>
      </c>
    </row>
    <row r="59" spans="1:19" ht="14.45" customHeight="1" x14ac:dyDescent="0.2">
      <c r="A59" s="813" t="s">
        <v>3422</v>
      </c>
      <c r="B59" s="814" t="s">
        <v>3423</v>
      </c>
      <c r="C59" s="814" t="s">
        <v>590</v>
      </c>
      <c r="D59" s="814" t="s">
        <v>1617</v>
      </c>
      <c r="E59" s="814" t="s">
        <v>3409</v>
      </c>
      <c r="F59" s="814" t="s">
        <v>3439</v>
      </c>
      <c r="G59" s="814" t="s">
        <v>3440</v>
      </c>
      <c r="H59" s="831">
        <v>45</v>
      </c>
      <c r="I59" s="831">
        <v>7899</v>
      </c>
      <c r="J59" s="814">
        <v>0.66001002673796794</v>
      </c>
      <c r="K59" s="814">
        <v>175.53333333333333</v>
      </c>
      <c r="L59" s="831">
        <v>68</v>
      </c>
      <c r="M59" s="831">
        <v>11968</v>
      </c>
      <c r="N59" s="814">
        <v>1</v>
      </c>
      <c r="O59" s="814">
        <v>176</v>
      </c>
      <c r="P59" s="831">
        <v>129</v>
      </c>
      <c r="Q59" s="831">
        <v>22833</v>
      </c>
      <c r="R59" s="819">
        <v>1.9078375668449199</v>
      </c>
      <c r="S59" s="832">
        <v>177</v>
      </c>
    </row>
    <row r="60" spans="1:19" ht="14.45" customHeight="1" x14ac:dyDescent="0.2">
      <c r="A60" s="813" t="s">
        <v>3422</v>
      </c>
      <c r="B60" s="814" t="s">
        <v>3423</v>
      </c>
      <c r="C60" s="814" t="s">
        <v>590</v>
      </c>
      <c r="D60" s="814" t="s">
        <v>1617</v>
      </c>
      <c r="E60" s="814" t="s">
        <v>3409</v>
      </c>
      <c r="F60" s="814" t="s">
        <v>3441</v>
      </c>
      <c r="G60" s="814" t="s">
        <v>3442</v>
      </c>
      <c r="H60" s="831">
        <v>23</v>
      </c>
      <c r="I60" s="831">
        <v>2656</v>
      </c>
      <c r="J60" s="814">
        <v>0.49775112443778113</v>
      </c>
      <c r="K60" s="814">
        <v>115.47826086956522</v>
      </c>
      <c r="L60" s="831">
        <v>46</v>
      </c>
      <c r="M60" s="831">
        <v>5336</v>
      </c>
      <c r="N60" s="814">
        <v>1</v>
      </c>
      <c r="O60" s="814">
        <v>116</v>
      </c>
      <c r="P60" s="831">
        <v>105</v>
      </c>
      <c r="Q60" s="831">
        <v>12285</v>
      </c>
      <c r="R60" s="819">
        <v>2.3022863568215892</v>
      </c>
      <c r="S60" s="832">
        <v>117</v>
      </c>
    </row>
    <row r="61" spans="1:19" ht="14.45" customHeight="1" x14ac:dyDescent="0.2">
      <c r="A61" s="813" t="s">
        <v>3422</v>
      </c>
      <c r="B61" s="814" t="s">
        <v>3423</v>
      </c>
      <c r="C61" s="814" t="s">
        <v>590</v>
      </c>
      <c r="D61" s="814" t="s">
        <v>1617</v>
      </c>
      <c r="E61" s="814" t="s">
        <v>3409</v>
      </c>
      <c r="F61" s="814" t="s">
        <v>3443</v>
      </c>
      <c r="G61" s="814" t="s">
        <v>3444</v>
      </c>
      <c r="H61" s="831">
        <v>52</v>
      </c>
      <c r="I61" s="831">
        <v>12064</v>
      </c>
      <c r="J61" s="814">
        <v>0.79656652360515023</v>
      </c>
      <c r="K61" s="814">
        <v>232</v>
      </c>
      <c r="L61" s="831">
        <v>65</v>
      </c>
      <c r="M61" s="831">
        <v>15145</v>
      </c>
      <c r="N61" s="814">
        <v>1</v>
      </c>
      <c r="O61" s="814">
        <v>233</v>
      </c>
      <c r="P61" s="831">
        <v>102</v>
      </c>
      <c r="Q61" s="831">
        <v>23970</v>
      </c>
      <c r="R61" s="819">
        <v>1.5827005612413338</v>
      </c>
      <c r="S61" s="832">
        <v>235</v>
      </c>
    </row>
    <row r="62" spans="1:19" ht="14.45" customHeight="1" x14ac:dyDescent="0.2">
      <c r="A62" s="813" t="s">
        <v>3422</v>
      </c>
      <c r="B62" s="814" t="s">
        <v>3423</v>
      </c>
      <c r="C62" s="814" t="s">
        <v>590</v>
      </c>
      <c r="D62" s="814" t="s">
        <v>1617</v>
      </c>
      <c r="E62" s="814" t="s">
        <v>3409</v>
      </c>
      <c r="F62" s="814" t="s">
        <v>3447</v>
      </c>
      <c r="G62" s="814" t="s">
        <v>3448</v>
      </c>
      <c r="H62" s="831">
        <v>44</v>
      </c>
      <c r="I62" s="831">
        <v>1466.65</v>
      </c>
      <c r="J62" s="814">
        <v>0.54999100004499979</v>
      </c>
      <c r="K62" s="814">
        <v>33.332954545454548</v>
      </c>
      <c r="L62" s="831">
        <v>80</v>
      </c>
      <c r="M62" s="831">
        <v>2666.6800000000003</v>
      </c>
      <c r="N62" s="814">
        <v>1</v>
      </c>
      <c r="O62" s="814">
        <v>33.333500000000001</v>
      </c>
      <c r="P62" s="831">
        <v>142</v>
      </c>
      <c r="Q62" s="831">
        <v>5393.31</v>
      </c>
      <c r="R62" s="819">
        <v>2.0224811375943119</v>
      </c>
      <c r="S62" s="832">
        <v>37.981056338028175</v>
      </c>
    </row>
    <row r="63" spans="1:19" ht="14.45" customHeight="1" x14ac:dyDescent="0.2">
      <c r="A63" s="813" t="s">
        <v>3422</v>
      </c>
      <c r="B63" s="814" t="s">
        <v>3423</v>
      </c>
      <c r="C63" s="814" t="s">
        <v>590</v>
      </c>
      <c r="D63" s="814" t="s">
        <v>1617</v>
      </c>
      <c r="E63" s="814" t="s">
        <v>3409</v>
      </c>
      <c r="F63" s="814" t="s">
        <v>3459</v>
      </c>
      <c r="G63" s="814" t="s">
        <v>3460</v>
      </c>
      <c r="H63" s="831">
        <v>48</v>
      </c>
      <c r="I63" s="831">
        <v>17040</v>
      </c>
      <c r="J63" s="814">
        <v>0.84996009577015164</v>
      </c>
      <c r="K63" s="814">
        <v>355</v>
      </c>
      <c r="L63" s="831">
        <v>56</v>
      </c>
      <c r="M63" s="831">
        <v>20048</v>
      </c>
      <c r="N63" s="814">
        <v>1</v>
      </c>
      <c r="O63" s="814">
        <v>358</v>
      </c>
      <c r="P63" s="831">
        <v>81</v>
      </c>
      <c r="Q63" s="831">
        <v>29160</v>
      </c>
      <c r="R63" s="819">
        <v>1.4545091779728652</v>
      </c>
      <c r="S63" s="832">
        <v>360</v>
      </c>
    </row>
    <row r="64" spans="1:19" ht="14.45" customHeight="1" x14ac:dyDescent="0.2">
      <c r="A64" s="813" t="s">
        <v>3422</v>
      </c>
      <c r="B64" s="814" t="s">
        <v>3423</v>
      </c>
      <c r="C64" s="814" t="s">
        <v>590</v>
      </c>
      <c r="D64" s="814" t="s">
        <v>1617</v>
      </c>
      <c r="E64" s="814" t="s">
        <v>3409</v>
      </c>
      <c r="F64" s="814" t="s">
        <v>3461</v>
      </c>
      <c r="G64" s="814" t="s">
        <v>3462</v>
      </c>
      <c r="H64" s="831">
        <v>15</v>
      </c>
      <c r="I64" s="831">
        <v>2670</v>
      </c>
      <c r="J64" s="814">
        <v>0.46613128491620109</v>
      </c>
      <c r="K64" s="814">
        <v>178</v>
      </c>
      <c r="L64" s="831">
        <v>32</v>
      </c>
      <c r="M64" s="831">
        <v>5728</v>
      </c>
      <c r="N64" s="814">
        <v>1</v>
      </c>
      <c r="O64" s="814">
        <v>179</v>
      </c>
      <c r="P64" s="831">
        <v>65</v>
      </c>
      <c r="Q64" s="831">
        <v>11700</v>
      </c>
      <c r="R64" s="819">
        <v>2.0425977653631286</v>
      </c>
      <c r="S64" s="832">
        <v>180</v>
      </c>
    </row>
    <row r="65" spans="1:19" ht="14.45" customHeight="1" x14ac:dyDescent="0.2">
      <c r="A65" s="813" t="s">
        <v>3422</v>
      </c>
      <c r="B65" s="814" t="s">
        <v>3423</v>
      </c>
      <c r="C65" s="814" t="s">
        <v>590</v>
      </c>
      <c r="D65" s="814" t="s">
        <v>1617</v>
      </c>
      <c r="E65" s="814" t="s">
        <v>3409</v>
      </c>
      <c r="F65" s="814" t="s">
        <v>3463</v>
      </c>
      <c r="G65" s="814" t="s">
        <v>3464</v>
      </c>
      <c r="H65" s="831"/>
      <c r="I65" s="831"/>
      <c r="J65" s="814"/>
      <c r="K65" s="814"/>
      <c r="L65" s="831">
        <v>4</v>
      </c>
      <c r="M65" s="831">
        <v>348</v>
      </c>
      <c r="N65" s="814">
        <v>1</v>
      </c>
      <c r="O65" s="814">
        <v>87</v>
      </c>
      <c r="P65" s="831">
        <v>16</v>
      </c>
      <c r="Q65" s="831">
        <v>1408</v>
      </c>
      <c r="R65" s="819">
        <v>4.0459770114942533</v>
      </c>
      <c r="S65" s="832">
        <v>88</v>
      </c>
    </row>
    <row r="66" spans="1:19" ht="14.45" customHeight="1" x14ac:dyDescent="0.2">
      <c r="A66" s="813" t="s">
        <v>3422</v>
      </c>
      <c r="B66" s="814" t="s">
        <v>3423</v>
      </c>
      <c r="C66" s="814" t="s">
        <v>590</v>
      </c>
      <c r="D66" s="814" t="s">
        <v>1619</v>
      </c>
      <c r="E66" s="814" t="s">
        <v>3424</v>
      </c>
      <c r="F66" s="814" t="s">
        <v>3425</v>
      </c>
      <c r="G66" s="814" t="s">
        <v>3426</v>
      </c>
      <c r="H66" s="831"/>
      <c r="I66" s="831"/>
      <c r="J66" s="814"/>
      <c r="K66" s="814"/>
      <c r="L66" s="831"/>
      <c r="M66" s="831"/>
      <c r="N66" s="814"/>
      <c r="O66" s="814"/>
      <c r="P66" s="831">
        <v>4</v>
      </c>
      <c r="Q66" s="831">
        <v>278.92</v>
      </c>
      <c r="R66" s="819"/>
      <c r="S66" s="832">
        <v>69.73</v>
      </c>
    </row>
    <row r="67" spans="1:19" ht="14.45" customHeight="1" x14ac:dyDescent="0.2">
      <c r="A67" s="813" t="s">
        <v>3422</v>
      </c>
      <c r="B67" s="814" t="s">
        <v>3423</v>
      </c>
      <c r="C67" s="814" t="s">
        <v>590</v>
      </c>
      <c r="D67" s="814" t="s">
        <v>1619</v>
      </c>
      <c r="E67" s="814" t="s">
        <v>3424</v>
      </c>
      <c r="F67" s="814" t="s">
        <v>3430</v>
      </c>
      <c r="G67" s="814" t="s">
        <v>726</v>
      </c>
      <c r="H67" s="831"/>
      <c r="I67" s="831"/>
      <c r="J67" s="814"/>
      <c r="K67" s="814"/>
      <c r="L67" s="831"/>
      <c r="M67" s="831"/>
      <c r="N67" s="814"/>
      <c r="O67" s="814"/>
      <c r="P67" s="831">
        <v>4</v>
      </c>
      <c r="Q67" s="831">
        <v>67.2</v>
      </c>
      <c r="R67" s="819"/>
      <c r="S67" s="832">
        <v>16.8</v>
      </c>
    </row>
    <row r="68" spans="1:19" ht="14.45" customHeight="1" x14ac:dyDescent="0.2">
      <c r="A68" s="813" t="s">
        <v>3422</v>
      </c>
      <c r="B68" s="814" t="s">
        <v>3423</v>
      </c>
      <c r="C68" s="814" t="s">
        <v>590</v>
      </c>
      <c r="D68" s="814" t="s">
        <v>1619</v>
      </c>
      <c r="E68" s="814" t="s">
        <v>3409</v>
      </c>
      <c r="F68" s="814" t="s">
        <v>3439</v>
      </c>
      <c r="G68" s="814" t="s">
        <v>3440</v>
      </c>
      <c r="H68" s="831">
        <v>185</v>
      </c>
      <c r="I68" s="831">
        <v>32535</v>
      </c>
      <c r="J68" s="814">
        <v>0.51492466447201823</v>
      </c>
      <c r="K68" s="814">
        <v>175.86486486486487</v>
      </c>
      <c r="L68" s="831">
        <v>359</v>
      </c>
      <c r="M68" s="831">
        <v>63184</v>
      </c>
      <c r="N68" s="814">
        <v>1</v>
      </c>
      <c r="O68" s="814">
        <v>176</v>
      </c>
      <c r="P68" s="831">
        <v>475</v>
      </c>
      <c r="Q68" s="831">
        <v>84075</v>
      </c>
      <c r="R68" s="819">
        <v>1.3306375031653583</v>
      </c>
      <c r="S68" s="832">
        <v>177</v>
      </c>
    </row>
    <row r="69" spans="1:19" ht="14.45" customHeight="1" x14ac:dyDescent="0.2">
      <c r="A69" s="813" t="s">
        <v>3422</v>
      </c>
      <c r="B69" s="814" t="s">
        <v>3423</v>
      </c>
      <c r="C69" s="814" t="s">
        <v>590</v>
      </c>
      <c r="D69" s="814" t="s">
        <v>1619</v>
      </c>
      <c r="E69" s="814" t="s">
        <v>3409</v>
      </c>
      <c r="F69" s="814" t="s">
        <v>3441</v>
      </c>
      <c r="G69" s="814" t="s">
        <v>3442</v>
      </c>
      <c r="H69" s="831">
        <v>84</v>
      </c>
      <c r="I69" s="831">
        <v>9732</v>
      </c>
      <c r="J69" s="814">
        <v>0.79901477832512313</v>
      </c>
      <c r="K69" s="814">
        <v>115.85714285714286</v>
      </c>
      <c r="L69" s="831">
        <v>105</v>
      </c>
      <c r="M69" s="831">
        <v>12180</v>
      </c>
      <c r="N69" s="814">
        <v>1</v>
      </c>
      <c r="O69" s="814">
        <v>116</v>
      </c>
      <c r="P69" s="831">
        <v>135</v>
      </c>
      <c r="Q69" s="831">
        <v>15795</v>
      </c>
      <c r="R69" s="819">
        <v>1.2967980295566504</v>
      </c>
      <c r="S69" s="832">
        <v>117</v>
      </c>
    </row>
    <row r="70" spans="1:19" ht="14.45" customHeight="1" x14ac:dyDescent="0.2">
      <c r="A70" s="813" t="s">
        <v>3422</v>
      </c>
      <c r="B70" s="814" t="s">
        <v>3423</v>
      </c>
      <c r="C70" s="814" t="s">
        <v>590</v>
      </c>
      <c r="D70" s="814" t="s">
        <v>1619</v>
      </c>
      <c r="E70" s="814" t="s">
        <v>3409</v>
      </c>
      <c r="F70" s="814" t="s">
        <v>3443</v>
      </c>
      <c r="G70" s="814" t="s">
        <v>3444</v>
      </c>
      <c r="H70" s="831">
        <v>188</v>
      </c>
      <c r="I70" s="831">
        <v>43616</v>
      </c>
      <c r="J70" s="814">
        <v>0.51006303282618615</v>
      </c>
      <c r="K70" s="814">
        <v>232</v>
      </c>
      <c r="L70" s="831">
        <v>367</v>
      </c>
      <c r="M70" s="831">
        <v>85511</v>
      </c>
      <c r="N70" s="814">
        <v>1</v>
      </c>
      <c r="O70" s="814">
        <v>233</v>
      </c>
      <c r="P70" s="831">
        <v>475</v>
      </c>
      <c r="Q70" s="831">
        <v>111625</v>
      </c>
      <c r="R70" s="819">
        <v>1.3053876109506379</v>
      </c>
      <c r="S70" s="832">
        <v>235</v>
      </c>
    </row>
    <row r="71" spans="1:19" ht="14.45" customHeight="1" x14ac:dyDescent="0.2">
      <c r="A71" s="813" t="s">
        <v>3422</v>
      </c>
      <c r="B71" s="814" t="s">
        <v>3423</v>
      </c>
      <c r="C71" s="814" t="s">
        <v>590</v>
      </c>
      <c r="D71" s="814" t="s">
        <v>1619</v>
      </c>
      <c r="E71" s="814" t="s">
        <v>3409</v>
      </c>
      <c r="F71" s="814" t="s">
        <v>3447</v>
      </c>
      <c r="G71" s="814" t="s">
        <v>3448</v>
      </c>
      <c r="H71" s="831">
        <v>79</v>
      </c>
      <c r="I71" s="831">
        <v>2633.2999999999997</v>
      </c>
      <c r="J71" s="814">
        <v>0.28014127809870321</v>
      </c>
      <c r="K71" s="814">
        <v>33.332911392405059</v>
      </c>
      <c r="L71" s="831">
        <v>282</v>
      </c>
      <c r="M71" s="831">
        <v>9399.8999999999978</v>
      </c>
      <c r="N71" s="814">
        <v>1</v>
      </c>
      <c r="O71" s="814">
        <v>33.332978723404246</v>
      </c>
      <c r="P71" s="831">
        <v>360</v>
      </c>
      <c r="Q71" s="831">
        <v>14682.270000000006</v>
      </c>
      <c r="R71" s="819">
        <v>1.5619602336195075</v>
      </c>
      <c r="S71" s="832">
        <v>40.784083333333349</v>
      </c>
    </row>
    <row r="72" spans="1:19" ht="14.45" customHeight="1" x14ac:dyDescent="0.2">
      <c r="A72" s="813" t="s">
        <v>3422</v>
      </c>
      <c r="B72" s="814" t="s">
        <v>3423</v>
      </c>
      <c r="C72" s="814" t="s">
        <v>590</v>
      </c>
      <c r="D72" s="814" t="s">
        <v>1619</v>
      </c>
      <c r="E72" s="814" t="s">
        <v>3409</v>
      </c>
      <c r="F72" s="814" t="s">
        <v>3451</v>
      </c>
      <c r="G72" s="814" t="s">
        <v>3452</v>
      </c>
      <c r="H72" s="831"/>
      <c r="I72" s="831"/>
      <c r="J72" s="814"/>
      <c r="K72" s="814"/>
      <c r="L72" s="831"/>
      <c r="M72" s="831"/>
      <c r="N72" s="814"/>
      <c r="O72" s="814"/>
      <c r="P72" s="831">
        <v>4</v>
      </c>
      <c r="Q72" s="831">
        <v>352</v>
      </c>
      <c r="R72" s="819"/>
      <c r="S72" s="832">
        <v>88</v>
      </c>
    </row>
    <row r="73" spans="1:19" ht="14.45" customHeight="1" x14ac:dyDescent="0.2">
      <c r="A73" s="813" t="s">
        <v>3422</v>
      </c>
      <c r="B73" s="814" t="s">
        <v>3423</v>
      </c>
      <c r="C73" s="814" t="s">
        <v>590</v>
      </c>
      <c r="D73" s="814" t="s">
        <v>1619</v>
      </c>
      <c r="E73" s="814" t="s">
        <v>3409</v>
      </c>
      <c r="F73" s="814" t="s">
        <v>3455</v>
      </c>
      <c r="G73" s="814" t="s">
        <v>3456</v>
      </c>
      <c r="H73" s="831"/>
      <c r="I73" s="831"/>
      <c r="J73" s="814"/>
      <c r="K73" s="814"/>
      <c r="L73" s="831"/>
      <c r="M73" s="831"/>
      <c r="N73" s="814"/>
      <c r="O73" s="814"/>
      <c r="P73" s="831">
        <v>1</v>
      </c>
      <c r="Q73" s="831">
        <v>137</v>
      </c>
      <c r="R73" s="819"/>
      <c r="S73" s="832">
        <v>137</v>
      </c>
    </row>
    <row r="74" spans="1:19" ht="14.45" customHeight="1" x14ac:dyDescent="0.2">
      <c r="A74" s="813" t="s">
        <v>3422</v>
      </c>
      <c r="B74" s="814" t="s">
        <v>3423</v>
      </c>
      <c r="C74" s="814" t="s">
        <v>590</v>
      </c>
      <c r="D74" s="814" t="s">
        <v>1619</v>
      </c>
      <c r="E74" s="814" t="s">
        <v>3409</v>
      </c>
      <c r="F74" s="814" t="s">
        <v>3459</v>
      </c>
      <c r="G74" s="814" t="s">
        <v>3460</v>
      </c>
      <c r="H74" s="831">
        <v>120</v>
      </c>
      <c r="I74" s="831">
        <v>42600</v>
      </c>
      <c r="J74" s="814">
        <v>0.8040163068096029</v>
      </c>
      <c r="K74" s="814">
        <v>355</v>
      </c>
      <c r="L74" s="831">
        <v>148</v>
      </c>
      <c r="M74" s="831">
        <v>52984</v>
      </c>
      <c r="N74" s="814">
        <v>1</v>
      </c>
      <c r="O74" s="814">
        <v>358</v>
      </c>
      <c r="P74" s="831">
        <v>207</v>
      </c>
      <c r="Q74" s="831">
        <v>74520</v>
      </c>
      <c r="R74" s="819">
        <v>1.4064623282500377</v>
      </c>
      <c r="S74" s="832">
        <v>360</v>
      </c>
    </row>
    <row r="75" spans="1:19" ht="14.45" customHeight="1" x14ac:dyDescent="0.2">
      <c r="A75" s="813" t="s">
        <v>3422</v>
      </c>
      <c r="B75" s="814" t="s">
        <v>3423</v>
      </c>
      <c r="C75" s="814" t="s">
        <v>590</v>
      </c>
      <c r="D75" s="814" t="s">
        <v>1619</v>
      </c>
      <c r="E75" s="814" t="s">
        <v>3409</v>
      </c>
      <c r="F75" s="814" t="s">
        <v>3461</v>
      </c>
      <c r="G75" s="814" t="s">
        <v>3462</v>
      </c>
      <c r="H75" s="831">
        <v>86</v>
      </c>
      <c r="I75" s="831">
        <v>15308</v>
      </c>
      <c r="J75" s="814">
        <v>0.33276090689737625</v>
      </c>
      <c r="K75" s="814">
        <v>178</v>
      </c>
      <c r="L75" s="831">
        <v>257</v>
      </c>
      <c r="M75" s="831">
        <v>46003</v>
      </c>
      <c r="N75" s="814">
        <v>1</v>
      </c>
      <c r="O75" s="814">
        <v>179</v>
      </c>
      <c r="P75" s="831">
        <v>320</v>
      </c>
      <c r="Q75" s="831">
        <v>57600</v>
      </c>
      <c r="R75" s="819">
        <v>1.2520922548529443</v>
      </c>
      <c r="S75" s="832">
        <v>180</v>
      </c>
    </row>
    <row r="76" spans="1:19" ht="14.45" customHeight="1" x14ac:dyDescent="0.2">
      <c r="A76" s="813" t="s">
        <v>3422</v>
      </c>
      <c r="B76" s="814" t="s">
        <v>3423</v>
      </c>
      <c r="C76" s="814" t="s">
        <v>590</v>
      </c>
      <c r="D76" s="814" t="s">
        <v>1619</v>
      </c>
      <c r="E76" s="814" t="s">
        <v>3409</v>
      </c>
      <c r="F76" s="814" t="s">
        <v>3463</v>
      </c>
      <c r="G76" s="814" t="s">
        <v>3464</v>
      </c>
      <c r="H76" s="831">
        <v>5</v>
      </c>
      <c r="I76" s="831">
        <v>435</v>
      </c>
      <c r="J76" s="814">
        <v>0.3125</v>
      </c>
      <c r="K76" s="814">
        <v>87</v>
      </c>
      <c r="L76" s="831">
        <v>16</v>
      </c>
      <c r="M76" s="831">
        <v>1392</v>
      </c>
      <c r="N76" s="814">
        <v>1</v>
      </c>
      <c r="O76" s="814">
        <v>87</v>
      </c>
      <c r="P76" s="831">
        <v>10</v>
      </c>
      <c r="Q76" s="831">
        <v>880</v>
      </c>
      <c r="R76" s="819">
        <v>0.63218390804597702</v>
      </c>
      <c r="S76" s="832">
        <v>88</v>
      </c>
    </row>
    <row r="77" spans="1:19" ht="14.45" customHeight="1" x14ac:dyDescent="0.2">
      <c r="A77" s="813" t="s">
        <v>3422</v>
      </c>
      <c r="B77" s="814" t="s">
        <v>3423</v>
      </c>
      <c r="C77" s="814" t="s">
        <v>590</v>
      </c>
      <c r="D77" s="814" t="s">
        <v>1620</v>
      </c>
      <c r="E77" s="814" t="s">
        <v>3409</v>
      </c>
      <c r="F77" s="814" t="s">
        <v>3439</v>
      </c>
      <c r="G77" s="814" t="s">
        <v>3440</v>
      </c>
      <c r="H77" s="831">
        <v>84</v>
      </c>
      <c r="I77" s="831">
        <v>14769</v>
      </c>
      <c r="J77" s="814">
        <v>1.0359848484848484</v>
      </c>
      <c r="K77" s="814">
        <v>175.82142857142858</v>
      </c>
      <c r="L77" s="831">
        <v>81</v>
      </c>
      <c r="M77" s="831">
        <v>14256</v>
      </c>
      <c r="N77" s="814">
        <v>1</v>
      </c>
      <c r="O77" s="814">
        <v>176</v>
      </c>
      <c r="P77" s="831">
        <v>50</v>
      </c>
      <c r="Q77" s="831">
        <v>8850</v>
      </c>
      <c r="R77" s="819">
        <v>0.62079124579124578</v>
      </c>
      <c r="S77" s="832">
        <v>177</v>
      </c>
    </row>
    <row r="78" spans="1:19" ht="14.45" customHeight="1" x14ac:dyDescent="0.2">
      <c r="A78" s="813" t="s">
        <v>3422</v>
      </c>
      <c r="B78" s="814" t="s">
        <v>3423</v>
      </c>
      <c r="C78" s="814" t="s">
        <v>590</v>
      </c>
      <c r="D78" s="814" t="s">
        <v>1620</v>
      </c>
      <c r="E78" s="814" t="s">
        <v>3409</v>
      </c>
      <c r="F78" s="814" t="s">
        <v>3441</v>
      </c>
      <c r="G78" s="814" t="s">
        <v>3442</v>
      </c>
      <c r="H78" s="831">
        <v>49</v>
      </c>
      <c r="I78" s="831">
        <v>5676</v>
      </c>
      <c r="J78" s="814">
        <v>0.97862068965517246</v>
      </c>
      <c r="K78" s="814">
        <v>115.83673469387755</v>
      </c>
      <c r="L78" s="831">
        <v>50</v>
      </c>
      <c r="M78" s="831">
        <v>5800</v>
      </c>
      <c r="N78" s="814">
        <v>1</v>
      </c>
      <c r="O78" s="814">
        <v>116</v>
      </c>
      <c r="P78" s="831">
        <v>35</v>
      </c>
      <c r="Q78" s="831">
        <v>4095</v>
      </c>
      <c r="R78" s="819">
        <v>0.70603448275862069</v>
      </c>
      <c r="S78" s="832">
        <v>117</v>
      </c>
    </row>
    <row r="79" spans="1:19" ht="14.45" customHeight="1" x14ac:dyDescent="0.2">
      <c r="A79" s="813" t="s">
        <v>3422</v>
      </c>
      <c r="B79" s="814" t="s">
        <v>3423</v>
      </c>
      <c r="C79" s="814" t="s">
        <v>590</v>
      </c>
      <c r="D79" s="814" t="s">
        <v>1620</v>
      </c>
      <c r="E79" s="814" t="s">
        <v>3409</v>
      </c>
      <c r="F79" s="814" t="s">
        <v>3443</v>
      </c>
      <c r="G79" s="814" t="s">
        <v>3444</v>
      </c>
      <c r="H79" s="831">
        <v>5</v>
      </c>
      <c r="I79" s="831">
        <v>1160</v>
      </c>
      <c r="J79" s="814">
        <v>0.99570815450643779</v>
      </c>
      <c r="K79" s="814">
        <v>232</v>
      </c>
      <c r="L79" s="831">
        <v>5</v>
      </c>
      <c r="M79" s="831">
        <v>1165</v>
      </c>
      <c r="N79" s="814">
        <v>1</v>
      </c>
      <c r="O79" s="814">
        <v>233</v>
      </c>
      <c r="P79" s="831">
        <v>12</v>
      </c>
      <c r="Q79" s="831">
        <v>2820</v>
      </c>
      <c r="R79" s="819">
        <v>2.4206008583690988</v>
      </c>
      <c r="S79" s="832">
        <v>235</v>
      </c>
    </row>
    <row r="80" spans="1:19" ht="14.45" customHeight="1" x14ac:dyDescent="0.2">
      <c r="A80" s="813" t="s">
        <v>3422</v>
      </c>
      <c r="B80" s="814" t="s">
        <v>3423</v>
      </c>
      <c r="C80" s="814" t="s">
        <v>590</v>
      </c>
      <c r="D80" s="814" t="s">
        <v>1620</v>
      </c>
      <c r="E80" s="814" t="s">
        <v>3409</v>
      </c>
      <c r="F80" s="814" t="s">
        <v>3445</v>
      </c>
      <c r="G80" s="814" t="s">
        <v>3446</v>
      </c>
      <c r="H80" s="831"/>
      <c r="I80" s="831"/>
      <c r="J80" s="814"/>
      <c r="K80" s="814"/>
      <c r="L80" s="831">
        <v>18</v>
      </c>
      <c r="M80" s="831">
        <v>3006</v>
      </c>
      <c r="N80" s="814">
        <v>1</v>
      </c>
      <c r="O80" s="814">
        <v>167</v>
      </c>
      <c r="P80" s="831">
        <v>17</v>
      </c>
      <c r="Q80" s="831">
        <v>2856</v>
      </c>
      <c r="R80" s="819">
        <v>0.95009980039920161</v>
      </c>
      <c r="S80" s="832">
        <v>168</v>
      </c>
    </row>
    <row r="81" spans="1:19" ht="14.45" customHeight="1" x14ac:dyDescent="0.2">
      <c r="A81" s="813" t="s">
        <v>3422</v>
      </c>
      <c r="B81" s="814" t="s">
        <v>3423</v>
      </c>
      <c r="C81" s="814" t="s">
        <v>590</v>
      </c>
      <c r="D81" s="814" t="s">
        <v>1620</v>
      </c>
      <c r="E81" s="814" t="s">
        <v>3409</v>
      </c>
      <c r="F81" s="814" t="s">
        <v>3447</v>
      </c>
      <c r="G81" s="814" t="s">
        <v>3448</v>
      </c>
      <c r="H81" s="831">
        <v>201</v>
      </c>
      <c r="I81" s="831">
        <v>6699.9299999999994</v>
      </c>
      <c r="J81" s="814">
        <v>0.88157321673638189</v>
      </c>
      <c r="K81" s="814">
        <v>33.332985074626862</v>
      </c>
      <c r="L81" s="831">
        <v>228</v>
      </c>
      <c r="M81" s="831">
        <v>7599.9699999999993</v>
      </c>
      <c r="N81" s="814">
        <v>1</v>
      </c>
      <c r="O81" s="814">
        <v>33.333201754385961</v>
      </c>
      <c r="P81" s="831">
        <v>145</v>
      </c>
      <c r="Q81" s="831">
        <v>5322.2199999999993</v>
      </c>
      <c r="R81" s="819">
        <v>0.70029486958501153</v>
      </c>
      <c r="S81" s="832">
        <v>36.704965517241376</v>
      </c>
    </row>
    <row r="82" spans="1:19" ht="14.45" customHeight="1" x14ac:dyDescent="0.2">
      <c r="A82" s="813" t="s">
        <v>3422</v>
      </c>
      <c r="B82" s="814" t="s">
        <v>3423</v>
      </c>
      <c r="C82" s="814" t="s">
        <v>590</v>
      </c>
      <c r="D82" s="814" t="s">
        <v>1620</v>
      </c>
      <c r="E82" s="814" t="s">
        <v>3409</v>
      </c>
      <c r="F82" s="814" t="s">
        <v>3459</v>
      </c>
      <c r="G82" s="814" t="s">
        <v>3460</v>
      </c>
      <c r="H82" s="831">
        <v>182</v>
      </c>
      <c r="I82" s="831">
        <v>64610</v>
      </c>
      <c r="J82" s="814">
        <v>1.1422459514885792</v>
      </c>
      <c r="K82" s="814">
        <v>355</v>
      </c>
      <c r="L82" s="831">
        <v>158</v>
      </c>
      <c r="M82" s="831">
        <v>56564</v>
      </c>
      <c r="N82" s="814">
        <v>1</v>
      </c>
      <c r="O82" s="814">
        <v>358</v>
      </c>
      <c r="P82" s="831">
        <v>86</v>
      </c>
      <c r="Q82" s="831">
        <v>30960</v>
      </c>
      <c r="R82" s="819">
        <v>0.54734460080616643</v>
      </c>
      <c r="S82" s="832">
        <v>360</v>
      </c>
    </row>
    <row r="83" spans="1:19" ht="14.45" customHeight="1" x14ac:dyDescent="0.2">
      <c r="A83" s="813" t="s">
        <v>3422</v>
      </c>
      <c r="B83" s="814" t="s">
        <v>3423</v>
      </c>
      <c r="C83" s="814" t="s">
        <v>590</v>
      </c>
      <c r="D83" s="814" t="s">
        <v>1620</v>
      </c>
      <c r="E83" s="814" t="s">
        <v>3409</v>
      </c>
      <c r="F83" s="814" t="s">
        <v>3461</v>
      </c>
      <c r="G83" s="814" t="s">
        <v>3462</v>
      </c>
      <c r="H83" s="831">
        <v>135</v>
      </c>
      <c r="I83" s="831">
        <v>24030</v>
      </c>
      <c r="J83" s="814">
        <v>1.1673548700510079</v>
      </c>
      <c r="K83" s="814">
        <v>178</v>
      </c>
      <c r="L83" s="831">
        <v>115</v>
      </c>
      <c r="M83" s="831">
        <v>20585</v>
      </c>
      <c r="N83" s="814">
        <v>1</v>
      </c>
      <c r="O83" s="814">
        <v>179</v>
      </c>
      <c r="P83" s="831">
        <v>75</v>
      </c>
      <c r="Q83" s="831">
        <v>13500</v>
      </c>
      <c r="R83" s="819">
        <v>0.65581734272528536</v>
      </c>
      <c r="S83" s="832">
        <v>180</v>
      </c>
    </row>
    <row r="84" spans="1:19" ht="14.45" customHeight="1" x14ac:dyDescent="0.2">
      <c r="A84" s="813" t="s">
        <v>3422</v>
      </c>
      <c r="B84" s="814" t="s">
        <v>3423</v>
      </c>
      <c r="C84" s="814" t="s">
        <v>590</v>
      </c>
      <c r="D84" s="814" t="s">
        <v>1615</v>
      </c>
      <c r="E84" s="814" t="s">
        <v>3409</v>
      </c>
      <c r="F84" s="814" t="s">
        <v>3439</v>
      </c>
      <c r="G84" s="814" t="s">
        <v>3440</v>
      </c>
      <c r="H84" s="831"/>
      <c r="I84" s="831"/>
      <c r="J84" s="814"/>
      <c r="K84" s="814"/>
      <c r="L84" s="831"/>
      <c r="M84" s="831"/>
      <c r="N84" s="814"/>
      <c r="O84" s="814"/>
      <c r="P84" s="831">
        <v>1</v>
      </c>
      <c r="Q84" s="831">
        <v>177</v>
      </c>
      <c r="R84" s="819"/>
      <c r="S84" s="832">
        <v>177</v>
      </c>
    </row>
    <row r="85" spans="1:19" ht="14.45" customHeight="1" x14ac:dyDescent="0.2">
      <c r="A85" s="813" t="s">
        <v>3422</v>
      </c>
      <c r="B85" s="814" t="s">
        <v>3423</v>
      </c>
      <c r="C85" s="814" t="s">
        <v>590</v>
      </c>
      <c r="D85" s="814" t="s">
        <v>1615</v>
      </c>
      <c r="E85" s="814" t="s">
        <v>3409</v>
      </c>
      <c r="F85" s="814" t="s">
        <v>3443</v>
      </c>
      <c r="G85" s="814" t="s">
        <v>3444</v>
      </c>
      <c r="H85" s="831"/>
      <c r="I85" s="831"/>
      <c r="J85" s="814"/>
      <c r="K85" s="814"/>
      <c r="L85" s="831"/>
      <c r="M85" s="831"/>
      <c r="N85" s="814"/>
      <c r="O85" s="814"/>
      <c r="P85" s="831">
        <v>1</v>
      </c>
      <c r="Q85" s="831">
        <v>235</v>
      </c>
      <c r="R85" s="819"/>
      <c r="S85" s="832">
        <v>235</v>
      </c>
    </row>
    <row r="86" spans="1:19" ht="14.45" customHeight="1" x14ac:dyDescent="0.2">
      <c r="A86" s="813" t="s">
        <v>3422</v>
      </c>
      <c r="B86" s="814" t="s">
        <v>3423</v>
      </c>
      <c r="C86" s="814" t="s">
        <v>590</v>
      </c>
      <c r="D86" s="814" t="s">
        <v>1615</v>
      </c>
      <c r="E86" s="814" t="s">
        <v>3409</v>
      </c>
      <c r="F86" s="814" t="s">
        <v>3447</v>
      </c>
      <c r="G86" s="814" t="s">
        <v>3448</v>
      </c>
      <c r="H86" s="831"/>
      <c r="I86" s="831"/>
      <c r="J86" s="814"/>
      <c r="K86" s="814"/>
      <c r="L86" s="831"/>
      <c r="M86" s="831"/>
      <c r="N86" s="814"/>
      <c r="O86" s="814"/>
      <c r="P86" s="831">
        <v>1</v>
      </c>
      <c r="Q86" s="831">
        <v>45.56</v>
      </c>
      <c r="R86" s="819"/>
      <c r="S86" s="832">
        <v>45.56</v>
      </c>
    </row>
    <row r="87" spans="1:19" ht="14.45" customHeight="1" x14ac:dyDescent="0.2">
      <c r="A87" s="813" t="s">
        <v>3422</v>
      </c>
      <c r="B87" s="814" t="s">
        <v>3423</v>
      </c>
      <c r="C87" s="814" t="s">
        <v>590</v>
      </c>
      <c r="D87" s="814" t="s">
        <v>1615</v>
      </c>
      <c r="E87" s="814" t="s">
        <v>3409</v>
      </c>
      <c r="F87" s="814" t="s">
        <v>3459</v>
      </c>
      <c r="G87" s="814" t="s">
        <v>3460</v>
      </c>
      <c r="H87" s="831"/>
      <c r="I87" s="831"/>
      <c r="J87" s="814"/>
      <c r="K87" s="814"/>
      <c r="L87" s="831"/>
      <c r="M87" s="831"/>
      <c r="N87" s="814"/>
      <c r="O87" s="814"/>
      <c r="P87" s="831">
        <v>1</v>
      </c>
      <c r="Q87" s="831">
        <v>360</v>
      </c>
      <c r="R87" s="819"/>
      <c r="S87" s="832">
        <v>360</v>
      </c>
    </row>
    <row r="88" spans="1:19" ht="14.45" customHeight="1" x14ac:dyDescent="0.2">
      <c r="A88" s="813" t="s">
        <v>3422</v>
      </c>
      <c r="B88" s="814" t="s">
        <v>3423</v>
      </c>
      <c r="C88" s="814" t="s">
        <v>590</v>
      </c>
      <c r="D88" s="814" t="s">
        <v>1618</v>
      </c>
      <c r="E88" s="814" t="s">
        <v>3409</v>
      </c>
      <c r="F88" s="814" t="s">
        <v>3439</v>
      </c>
      <c r="G88" s="814" t="s">
        <v>3440</v>
      </c>
      <c r="H88" s="831">
        <v>1</v>
      </c>
      <c r="I88" s="831">
        <v>176</v>
      </c>
      <c r="J88" s="814"/>
      <c r="K88" s="814">
        <v>176</v>
      </c>
      <c r="L88" s="831"/>
      <c r="M88" s="831"/>
      <c r="N88" s="814"/>
      <c r="O88" s="814"/>
      <c r="P88" s="831"/>
      <c r="Q88" s="831"/>
      <c r="R88" s="819"/>
      <c r="S88" s="832"/>
    </row>
    <row r="89" spans="1:19" ht="14.45" customHeight="1" x14ac:dyDescent="0.2">
      <c r="A89" s="813" t="s">
        <v>3422</v>
      </c>
      <c r="B89" s="814" t="s">
        <v>3423</v>
      </c>
      <c r="C89" s="814" t="s">
        <v>590</v>
      </c>
      <c r="D89" s="814" t="s">
        <v>1618</v>
      </c>
      <c r="E89" s="814" t="s">
        <v>3409</v>
      </c>
      <c r="F89" s="814" t="s">
        <v>3441</v>
      </c>
      <c r="G89" s="814" t="s">
        <v>3442</v>
      </c>
      <c r="H89" s="831">
        <v>1</v>
      </c>
      <c r="I89" s="831">
        <v>116</v>
      </c>
      <c r="J89" s="814"/>
      <c r="K89" s="814">
        <v>116</v>
      </c>
      <c r="L89" s="831"/>
      <c r="M89" s="831"/>
      <c r="N89" s="814"/>
      <c r="O89" s="814"/>
      <c r="P89" s="831"/>
      <c r="Q89" s="831"/>
      <c r="R89" s="819"/>
      <c r="S89" s="832"/>
    </row>
    <row r="90" spans="1:19" ht="14.45" customHeight="1" x14ac:dyDescent="0.2">
      <c r="A90" s="813" t="s">
        <v>3422</v>
      </c>
      <c r="B90" s="814" t="s">
        <v>3423</v>
      </c>
      <c r="C90" s="814" t="s">
        <v>590</v>
      </c>
      <c r="D90" s="814" t="s">
        <v>1618</v>
      </c>
      <c r="E90" s="814" t="s">
        <v>3409</v>
      </c>
      <c r="F90" s="814" t="s">
        <v>3443</v>
      </c>
      <c r="G90" s="814" t="s">
        <v>3444</v>
      </c>
      <c r="H90" s="831">
        <v>1</v>
      </c>
      <c r="I90" s="831">
        <v>232</v>
      </c>
      <c r="J90" s="814"/>
      <c r="K90" s="814">
        <v>232</v>
      </c>
      <c r="L90" s="831"/>
      <c r="M90" s="831"/>
      <c r="N90" s="814"/>
      <c r="O90" s="814"/>
      <c r="P90" s="831">
        <v>1</v>
      </c>
      <c r="Q90" s="831">
        <v>235</v>
      </c>
      <c r="R90" s="819"/>
      <c r="S90" s="832">
        <v>235</v>
      </c>
    </row>
    <row r="91" spans="1:19" ht="14.45" customHeight="1" x14ac:dyDescent="0.2">
      <c r="A91" s="813" t="s">
        <v>3422</v>
      </c>
      <c r="B91" s="814" t="s">
        <v>3423</v>
      </c>
      <c r="C91" s="814" t="s">
        <v>590</v>
      </c>
      <c r="D91" s="814" t="s">
        <v>1618</v>
      </c>
      <c r="E91" s="814" t="s">
        <v>3409</v>
      </c>
      <c r="F91" s="814" t="s">
        <v>3447</v>
      </c>
      <c r="G91" s="814" t="s">
        <v>3448</v>
      </c>
      <c r="H91" s="831">
        <v>2</v>
      </c>
      <c r="I91" s="831">
        <v>66.66</v>
      </c>
      <c r="J91" s="814"/>
      <c r="K91" s="814">
        <v>33.33</v>
      </c>
      <c r="L91" s="831"/>
      <c r="M91" s="831"/>
      <c r="N91" s="814"/>
      <c r="O91" s="814"/>
      <c r="P91" s="831"/>
      <c r="Q91" s="831"/>
      <c r="R91" s="819"/>
      <c r="S91" s="832"/>
    </row>
    <row r="92" spans="1:19" ht="14.45" customHeight="1" x14ac:dyDescent="0.2">
      <c r="A92" s="813" t="s">
        <v>3422</v>
      </c>
      <c r="B92" s="814" t="s">
        <v>3423</v>
      </c>
      <c r="C92" s="814" t="s">
        <v>590</v>
      </c>
      <c r="D92" s="814" t="s">
        <v>1618</v>
      </c>
      <c r="E92" s="814" t="s">
        <v>3409</v>
      </c>
      <c r="F92" s="814" t="s">
        <v>3459</v>
      </c>
      <c r="G92" s="814" t="s">
        <v>3460</v>
      </c>
      <c r="H92" s="831">
        <v>2</v>
      </c>
      <c r="I92" s="831">
        <v>710</v>
      </c>
      <c r="J92" s="814"/>
      <c r="K92" s="814">
        <v>355</v>
      </c>
      <c r="L92" s="831"/>
      <c r="M92" s="831"/>
      <c r="N92" s="814"/>
      <c r="O92" s="814"/>
      <c r="P92" s="831">
        <v>1</v>
      </c>
      <c r="Q92" s="831">
        <v>360</v>
      </c>
      <c r="R92" s="819"/>
      <c r="S92" s="832">
        <v>360</v>
      </c>
    </row>
    <row r="93" spans="1:19" ht="14.45" customHeight="1" x14ac:dyDescent="0.2">
      <c r="A93" s="813" t="s">
        <v>3422</v>
      </c>
      <c r="B93" s="814" t="s">
        <v>3467</v>
      </c>
      <c r="C93" s="814" t="s">
        <v>590</v>
      </c>
      <c r="D93" s="814" t="s">
        <v>1620</v>
      </c>
      <c r="E93" s="814" t="s">
        <v>3409</v>
      </c>
      <c r="F93" s="814" t="s">
        <v>3468</v>
      </c>
      <c r="G93" s="814" t="s">
        <v>3469</v>
      </c>
      <c r="H93" s="831">
        <v>777</v>
      </c>
      <c r="I93" s="831">
        <v>99456</v>
      </c>
      <c r="J93" s="814">
        <v>0.88011043856854621</v>
      </c>
      <c r="K93" s="814">
        <v>128</v>
      </c>
      <c r="L93" s="831">
        <v>876</v>
      </c>
      <c r="M93" s="831">
        <v>113004</v>
      </c>
      <c r="N93" s="814">
        <v>1</v>
      </c>
      <c r="O93" s="814">
        <v>129</v>
      </c>
      <c r="P93" s="831">
        <v>415</v>
      </c>
      <c r="Q93" s="831">
        <v>53950</v>
      </c>
      <c r="R93" s="819">
        <v>0.47741672861137657</v>
      </c>
      <c r="S93" s="832">
        <v>130</v>
      </c>
    </row>
    <row r="94" spans="1:19" ht="14.45" customHeight="1" x14ac:dyDescent="0.2">
      <c r="A94" s="813" t="s">
        <v>3422</v>
      </c>
      <c r="B94" s="814" t="s">
        <v>3467</v>
      </c>
      <c r="C94" s="814" t="s">
        <v>590</v>
      </c>
      <c r="D94" s="814" t="s">
        <v>1620</v>
      </c>
      <c r="E94" s="814" t="s">
        <v>3409</v>
      </c>
      <c r="F94" s="814" t="s">
        <v>3470</v>
      </c>
      <c r="G94" s="814" t="s">
        <v>3471</v>
      </c>
      <c r="H94" s="831">
        <v>60</v>
      </c>
      <c r="I94" s="831">
        <v>12180</v>
      </c>
      <c r="J94" s="814">
        <v>0.70242214532871972</v>
      </c>
      <c r="K94" s="814">
        <v>203</v>
      </c>
      <c r="L94" s="831">
        <v>85</v>
      </c>
      <c r="M94" s="831">
        <v>17340</v>
      </c>
      <c r="N94" s="814">
        <v>1</v>
      </c>
      <c r="O94" s="814">
        <v>204</v>
      </c>
      <c r="P94" s="831">
        <v>28</v>
      </c>
      <c r="Q94" s="831">
        <v>5740</v>
      </c>
      <c r="R94" s="819">
        <v>0.33102652825836215</v>
      </c>
      <c r="S94" s="832">
        <v>205</v>
      </c>
    </row>
    <row r="95" spans="1:19" ht="14.45" customHeight="1" x14ac:dyDescent="0.2">
      <c r="A95" s="813" t="s">
        <v>3422</v>
      </c>
      <c r="B95" s="814" t="s">
        <v>3467</v>
      </c>
      <c r="C95" s="814" t="s">
        <v>590</v>
      </c>
      <c r="D95" s="814" t="s">
        <v>1620</v>
      </c>
      <c r="E95" s="814" t="s">
        <v>3409</v>
      </c>
      <c r="F95" s="814" t="s">
        <v>3472</v>
      </c>
      <c r="G95" s="814" t="s">
        <v>3473</v>
      </c>
      <c r="H95" s="831">
        <v>12</v>
      </c>
      <c r="I95" s="831">
        <v>1956</v>
      </c>
      <c r="J95" s="814">
        <v>0.33130081300813008</v>
      </c>
      <c r="K95" s="814">
        <v>163</v>
      </c>
      <c r="L95" s="831">
        <v>36</v>
      </c>
      <c r="M95" s="831">
        <v>5904</v>
      </c>
      <c r="N95" s="814">
        <v>1</v>
      </c>
      <c r="O95" s="814">
        <v>164</v>
      </c>
      <c r="P95" s="831">
        <v>35</v>
      </c>
      <c r="Q95" s="831">
        <v>5775</v>
      </c>
      <c r="R95" s="819">
        <v>0.97815040650406504</v>
      </c>
      <c r="S95" s="832">
        <v>165</v>
      </c>
    </row>
    <row r="96" spans="1:19" ht="14.45" customHeight="1" x14ac:dyDescent="0.2">
      <c r="A96" s="813" t="s">
        <v>3474</v>
      </c>
      <c r="B96" s="814" t="s">
        <v>3475</v>
      </c>
      <c r="C96" s="814" t="s">
        <v>590</v>
      </c>
      <c r="D96" s="814" t="s">
        <v>3344</v>
      </c>
      <c r="E96" s="814" t="s">
        <v>3409</v>
      </c>
      <c r="F96" s="814" t="s">
        <v>3476</v>
      </c>
      <c r="G96" s="814" t="s">
        <v>3477</v>
      </c>
      <c r="H96" s="831">
        <v>4</v>
      </c>
      <c r="I96" s="831">
        <v>2888</v>
      </c>
      <c r="J96" s="814">
        <v>1.9917241379310344</v>
      </c>
      <c r="K96" s="814">
        <v>722</v>
      </c>
      <c r="L96" s="831">
        <v>2</v>
      </c>
      <c r="M96" s="831">
        <v>1450</v>
      </c>
      <c r="N96" s="814">
        <v>1</v>
      </c>
      <c r="O96" s="814">
        <v>725</v>
      </c>
      <c r="P96" s="831"/>
      <c r="Q96" s="831"/>
      <c r="R96" s="819"/>
      <c r="S96" s="832"/>
    </row>
    <row r="97" spans="1:19" ht="14.45" customHeight="1" x14ac:dyDescent="0.2">
      <c r="A97" s="813" t="s">
        <v>3474</v>
      </c>
      <c r="B97" s="814" t="s">
        <v>3475</v>
      </c>
      <c r="C97" s="814" t="s">
        <v>590</v>
      </c>
      <c r="D97" s="814" t="s">
        <v>3344</v>
      </c>
      <c r="E97" s="814" t="s">
        <v>3409</v>
      </c>
      <c r="F97" s="814" t="s">
        <v>3478</v>
      </c>
      <c r="G97" s="814" t="s">
        <v>3479</v>
      </c>
      <c r="H97" s="831">
        <v>511</v>
      </c>
      <c r="I97" s="831">
        <v>62216</v>
      </c>
      <c r="J97" s="814">
        <v>4.0154898670453081</v>
      </c>
      <c r="K97" s="814">
        <v>121.75342465753425</v>
      </c>
      <c r="L97" s="831">
        <v>127</v>
      </c>
      <c r="M97" s="831">
        <v>15494</v>
      </c>
      <c r="N97" s="814">
        <v>1</v>
      </c>
      <c r="O97" s="814">
        <v>122</v>
      </c>
      <c r="P97" s="831"/>
      <c r="Q97" s="831"/>
      <c r="R97" s="819"/>
      <c r="S97" s="832"/>
    </row>
    <row r="98" spans="1:19" ht="14.45" customHeight="1" x14ac:dyDescent="0.2">
      <c r="A98" s="813" t="s">
        <v>3474</v>
      </c>
      <c r="B98" s="814" t="s">
        <v>3475</v>
      </c>
      <c r="C98" s="814" t="s">
        <v>590</v>
      </c>
      <c r="D98" s="814" t="s">
        <v>3344</v>
      </c>
      <c r="E98" s="814" t="s">
        <v>3409</v>
      </c>
      <c r="F98" s="814" t="s">
        <v>3480</v>
      </c>
      <c r="G98" s="814" t="s">
        <v>3481</v>
      </c>
      <c r="H98" s="831">
        <v>246</v>
      </c>
      <c r="I98" s="831">
        <v>40344</v>
      </c>
      <c r="J98" s="814">
        <v>0.55921490352628078</v>
      </c>
      <c r="K98" s="814">
        <v>164</v>
      </c>
      <c r="L98" s="831">
        <v>432</v>
      </c>
      <c r="M98" s="831">
        <v>72144</v>
      </c>
      <c r="N98" s="814">
        <v>1</v>
      </c>
      <c r="O98" s="814">
        <v>167</v>
      </c>
      <c r="P98" s="831"/>
      <c r="Q98" s="831"/>
      <c r="R98" s="819"/>
      <c r="S98" s="832"/>
    </row>
    <row r="99" spans="1:19" ht="14.45" customHeight="1" x14ac:dyDescent="0.2">
      <c r="A99" s="813" t="s">
        <v>3474</v>
      </c>
      <c r="B99" s="814" t="s">
        <v>3475</v>
      </c>
      <c r="C99" s="814" t="s">
        <v>590</v>
      </c>
      <c r="D99" s="814" t="s">
        <v>3344</v>
      </c>
      <c r="E99" s="814" t="s">
        <v>3409</v>
      </c>
      <c r="F99" s="814" t="s">
        <v>3482</v>
      </c>
      <c r="G99" s="814" t="s">
        <v>3483</v>
      </c>
      <c r="H99" s="831">
        <v>705</v>
      </c>
      <c r="I99" s="831">
        <v>61638</v>
      </c>
      <c r="J99" s="814">
        <v>0.6442435327933107</v>
      </c>
      <c r="K99" s="814">
        <v>87.42978723404255</v>
      </c>
      <c r="L99" s="831">
        <v>1075</v>
      </c>
      <c r="M99" s="831">
        <v>95675</v>
      </c>
      <c r="N99" s="814">
        <v>1</v>
      </c>
      <c r="O99" s="814">
        <v>89</v>
      </c>
      <c r="P99" s="831"/>
      <c r="Q99" s="831"/>
      <c r="R99" s="819"/>
      <c r="S99" s="832"/>
    </row>
    <row r="100" spans="1:19" ht="14.45" customHeight="1" x14ac:dyDescent="0.2">
      <c r="A100" s="813" t="s">
        <v>3474</v>
      </c>
      <c r="B100" s="814" t="s">
        <v>3475</v>
      </c>
      <c r="C100" s="814" t="s">
        <v>590</v>
      </c>
      <c r="D100" s="814" t="s">
        <v>3344</v>
      </c>
      <c r="E100" s="814" t="s">
        <v>3409</v>
      </c>
      <c r="F100" s="814" t="s">
        <v>3484</v>
      </c>
      <c r="G100" s="814" t="s">
        <v>3485</v>
      </c>
      <c r="H100" s="831">
        <v>15167</v>
      </c>
      <c r="I100" s="831">
        <v>1248197</v>
      </c>
      <c r="J100" s="814">
        <v>1.3500034610010081</v>
      </c>
      <c r="K100" s="814">
        <v>82.296894573745632</v>
      </c>
      <c r="L100" s="831">
        <v>11007</v>
      </c>
      <c r="M100" s="831">
        <v>924588</v>
      </c>
      <c r="N100" s="814">
        <v>1</v>
      </c>
      <c r="O100" s="814">
        <v>84</v>
      </c>
      <c r="P100" s="831"/>
      <c r="Q100" s="831"/>
      <c r="R100" s="819"/>
      <c r="S100" s="832"/>
    </row>
    <row r="101" spans="1:19" ht="14.45" customHeight="1" x14ac:dyDescent="0.2">
      <c r="A101" s="813" t="s">
        <v>3474</v>
      </c>
      <c r="B101" s="814" t="s">
        <v>3475</v>
      </c>
      <c r="C101" s="814" t="s">
        <v>590</v>
      </c>
      <c r="D101" s="814" t="s">
        <v>3344</v>
      </c>
      <c r="E101" s="814" t="s">
        <v>3409</v>
      </c>
      <c r="F101" s="814" t="s">
        <v>3486</v>
      </c>
      <c r="G101" s="814" t="s">
        <v>3487</v>
      </c>
      <c r="H101" s="831">
        <v>2134</v>
      </c>
      <c r="I101" s="831">
        <v>246039</v>
      </c>
      <c r="J101" s="814">
        <v>2.3236435755772771</v>
      </c>
      <c r="K101" s="814">
        <v>115.29475164011247</v>
      </c>
      <c r="L101" s="831">
        <v>905</v>
      </c>
      <c r="M101" s="831">
        <v>105885</v>
      </c>
      <c r="N101" s="814">
        <v>1</v>
      </c>
      <c r="O101" s="814">
        <v>117</v>
      </c>
      <c r="P101" s="831"/>
      <c r="Q101" s="831"/>
      <c r="R101" s="819"/>
      <c r="S101" s="832"/>
    </row>
    <row r="102" spans="1:19" ht="14.45" customHeight="1" x14ac:dyDescent="0.2">
      <c r="A102" s="813" t="s">
        <v>3474</v>
      </c>
      <c r="B102" s="814" t="s">
        <v>3475</v>
      </c>
      <c r="C102" s="814" t="s">
        <v>590</v>
      </c>
      <c r="D102" s="814" t="s">
        <v>3344</v>
      </c>
      <c r="E102" s="814" t="s">
        <v>3409</v>
      </c>
      <c r="F102" s="814" t="s">
        <v>3488</v>
      </c>
      <c r="G102" s="814" t="s">
        <v>3489</v>
      </c>
      <c r="H102" s="831">
        <v>12269</v>
      </c>
      <c r="I102" s="831">
        <v>2134806</v>
      </c>
      <c r="J102" s="814">
        <v>1.4813468644288317</v>
      </c>
      <c r="K102" s="814">
        <v>174</v>
      </c>
      <c r="L102" s="831">
        <v>8235</v>
      </c>
      <c r="M102" s="831">
        <v>1441125</v>
      </c>
      <c r="N102" s="814">
        <v>1</v>
      </c>
      <c r="O102" s="814">
        <v>175</v>
      </c>
      <c r="P102" s="831"/>
      <c r="Q102" s="831"/>
      <c r="R102" s="819"/>
      <c r="S102" s="832"/>
    </row>
    <row r="103" spans="1:19" ht="14.45" customHeight="1" x14ac:dyDescent="0.2">
      <c r="A103" s="813" t="s">
        <v>3474</v>
      </c>
      <c r="B103" s="814" t="s">
        <v>3475</v>
      </c>
      <c r="C103" s="814" t="s">
        <v>590</v>
      </c>
      <c r="D103" s="814" t="s">
        <v>3344</v>
      </c>
      <c r="E103" s="814" t="s">
        <v>3409</v>
      </c>
      <c r="F103" s="814" t="s">
        <v>3490</v>
      </c>
      <c r="G103" s="814" t="s">
        <v>3491</v>
      </c>
      <c r="H103" s="831">
        <v>15094</v>
      </c>
      <c r="I103" s="831">
        <v>7863974</v>
      </c>
      <c r="J103" s="814">
        <v>1.3473008321631788</v>
      </c>
      <c r="K103" s="814">
        <v>521</v>
      </c>
      <c r="L103" s="831">
        <v>11139</v>
      </c>
      <c r="M103" s="831">
        <v>5836836</v>
      </c>
      <c r="N103" s="814">
        <v>1</v>
      </c>
      <c r="O103" s="814">
        <v>524</v>
      </c>
      <c r="P103" s="831"/>
      <c r="Q103" s="831"/>
      <c r="R103" s="819"/>
      <c r="S103" s="832"/>
    </row>
    <row r="104" spans="1:19" ht="14.45" customHeight="1" x14ac:dyDescent="0.2">
      <c r="A104" s="813" t="s">
        <v>3474</v>
      </c>
      <c r="B104" s="814" t="s">
        <v>3475</v>
      </c>
      <c r="C104" s="814" t="s">
        <v>590</v>
      </c>
      <c r="D104" s="814" t="s">
        <v>3344</v>
      </c>
      <c r="E104" s="814" t="s">
        <v>3409</v>
      </c>
      <c r="F104" s="814" t="s">
        <v>3492</v>
      </c>
      <c r="G104" s="814" t="s">
        <v>3493</v>
      </c>
      <c r="H104" s="831">
        <v>136</v>
      </c>
      <c r="I104" s="831">
        <v>11178</v>
      </c>
      <c r="J104" s="814">
        <v>0.19920872540633019</v>
      </c>
      <c r="K104" s="814">
        <v>82.191176470588232</v>
      </c>
      <c r="L104" s="831">
        <v>668</v>
      </c>
      <c r="M104" s="831">
        <v>56112</v>
      </c>
      <c r="N104" s="814">
        <v>1</v>
      </c>
      <c r="O104" s="814">
        <v>84</v>
      </c>
      <c r="P104" s="831"/>
      <c r="Q104" s="831"/>
      <c r="R104" s="819"/>
      <c r="S104" s="832"/>
    </row>
    <row r="105" spans="1:19" ht="14.45" customHeight="1" x14ac:dyDescent="0.2">
      <c r="A105" s="813" t="s">
        <v>3474</v>
      </c>
      <c r="B105" s="814" t="s">
        <v>3475</v>
      </c>
      <c r="C105" s="814" t="s">
        <v>590</v>
      </c>
      <c r="D105" s="814" t="s">
        <v>3344</v>
      </c>
      <c r="E105" s="814" t="s">
        <v>3409</v>
      </c>
      <c r="F105" s="814" t="s">
        <v>3494</v>
      </c>
      <c r="G105" s="814" t="s">
        <v>3495</v>
      </c>
      <c r="H105" s="831">
        <v>516</v>
      </c>
      <c r="I105" s="831">
        <v>212076</v>
      </c>
      <c r="J105" s="814">
        <v>0.64761171879294233</v>
      </c>
      <c r="K105" s="814">
        <v>411</v>
      </c>
      <c r="L105" s="831">
        <v>791</v>
      </c>
      <c r="M105" s="831">
        <v>327474</v>
      </c>
      <c r="N105" s="814">
        <v>1</v>
      </c>
      <c r="O105" s="814">
        <v>414</v>
      </c>
      <c r="P105" s="831"/>
      <c r="Q105" s="831"/>
      <c r="R105" s="819"/>
      <c r="S105" s="832"/>
    </row>
    <row r="106" spans="1:19" ht="14.45" customHeight="1" x14ac:dyDescent="0.2">
      <c r="A106" s="813" t="s">
        <v>3474</v>
      </c>
      <c r="B106" s="814" t="s">
        <v>3475</v>
      </c>
      <c r="C106" s="814" t="s">
        <v>590</v>
      </c>
      <c r="D106" s="814" t="s">
        <v>3344</v>
      </c>
      <c r="E106" s="814" t="s">
        <v>3409</v>
      </c>
      <c r="F106" s="814" t="s">
        <v>3496</v>
      </c>
      <c r="G106" s="814" t="s">
        <v>3497</v>
      </c>
      <c r="H106" s="831">
        <v>15239</v>
      </c>
      <c r="I106" s="831">
        <v>1254212</v>
      </c>
      <c r="J106" s="814">
        <v>1.4179577624022068</v>
      </c>
      <c r="K106" s="814">
        <v>82.302775772688491</v>
      </c>
      <c r="L106" s="831">
        <v>10530</v>
      </c>
      <c r="M106" s="831">
        <v>884520</v>
      </c>
      <c r="N106" s="814">
        <v>1</v>
      </c>
      <c r="O106" s="814">
        <v>84</v>
      </c>
      <c r="P106" s="831"/>
      <c r="Q106" s="831"/>
      <c r="R106" s="819"/>
      <c r="S106" s="832"/>
    </row>
    <row r="107" spans="1:19" ht="14.45" customHeight="1" x14ac:dyDescent="0.2">
      <c r="A107" s="813" t="s">
        <v>3474</v>
      </c>
      <c r="B107" s="814" t="s">
        <v>3475</v>
      </c>
      <c r="C107" s="814" t="s">
        <v>590</v>
      </c>
      <c r="D107" s="814" t="s">
        <v>3344</v>
      </c>
      <c r="E107" s="814" t="s">
        <v>3409</v>
      </c>
      <c r="F107" s="814" t="s">
        <v>3498</v>
      </c>
      <c r="G107" s="814" t="s">
        <v>3499</v>
      </c>
      <c r="H107" s="831">
        <v>7</v>
      </c>
      <c r="I107" s="831">
        <v>154</v>
      </c>
      <c r="J107" s="814">
        <v>7</v>
      </c>
      <c r="K107" s="814">
        <v>22</v>
      </c>
      <c r="L107" s="831">
        <v>1</v>
      </c>
      <c r="M107" s="831">
        <v>22</v>
      </c>
      <c r="N107" s="814">
        <v>1</v>
      </c>
      <c r="O107" s="814">
        <v>22</v>
      </c>
      <c r="P107" s="831"/>
      <c r="Q107" s="831"/>
      <c r="R107" s="819"/>
      <c r="S107" s="832"/>
    </row>
    <row r="108" spans="1:19" ht="14.45" customHeight="1" x14ac:dyDescent="0.2">
      <c r="A108" s="813" t="s">
        <v>3474</v>
      </c>
      <c r="B108" s="814" t="s">
        <v>3475</v>
      </c>
      <c r="C108" s="814" t="s">
        <v>590</v>
      </c>
      <c r="D108" s="814" t="s">
        <v>3344</v>
      </c>
      <c r="E108" s="814" t="s">
        <v>3409</v>
      </c>
      <c r="F108" s="814" t="s">
        <v>3500</v>
      </c>
      <c r="G108" s="814" t="s">
        <v>3501</v>
      </c>
      <c r="H108" s="831">
        <v>16</v>
      </c>
      <c r="I108" s="831">
        <v>1753</v>
      </c>
      <c r="J108" s="814">
        <v>1.9740990990990992</v>
      </c>
      <c r="K108" s="814">
        <v>109.5625</v>
      </c>
      <c r="L108" s="831">
        <v>8</v>
      </c>
      <c r="M108" s="831">
        <v>888</v>
      </c>
      <c r="N108" s="814">
        <v>1</v>
      </c>
      <c r="O108" s="814">
        <v>111</v>
      </c>
      <c r="P108" s="831"/>
      <c r="Q108" s="831"/>
      <c r="R108" s="819"/>
      <c r="S108" s="832"/>
    </row>
    <row r="109" spans="1:19" ht="14.45" customHeight="1" x14ac:dyDescent="0.2">
      <c r="A109" s="813" t="s">
        <v>3474</v>
      </c>
      <c r="B109" s="814" t="s">
        <v>3475</v>
      </c>
      <c r="C109" s="814" t="s">
        <v>590</v>
      </c>
      <c r="D109" s="814" t="s">
        <v>3344</v>
      </c>
      <c r="E109" s="814" t="s">
        <v>3409</v>
      </c>
      <c r="F109" s="814" t="s">
        <v>3502</v>
      </c>
      <c r="G109" s="814" t="s">
        <v>3503</v>
      </c>
      <c r="H109" s="831">
        <v>14707</v>
      </c>
      <c r="I109" s="831">
        <v>1000076</v>
      </c>
      <c r="J109" s="814">
        <v>2.6077465045814625</v>
      </c>
      <c r="K109" s="814">
        <v>68</v>
      </c>
      <c r="L109" s="831">
        <v>5558</v>
      </c>
      <c r="M109" s="831">
        <v>383502</v>
      </c>
      <c r="N109" s="814">
        <v>1</v>
      </c>
      <c r="O109" s="814">
        <v>69</v>
      </c>
      <c r="P109" s="831"/>
      <c r="Q109" s="831"/>
      <c r="R109" s="819"/>
      <c r="S109" s="832"/>
    </row>
    <row r="110" spans="1:19" ht="14.45" customHeight="1" x14ac:dyDescent="0.2">
      <c r="A110" s="813" t="s">
        <v>3474</v>
      </c>
      <c r="B110" s="814" t="s">
        <v>3475</v>
      </c>
      <c r="C110" s="814" t="s">
        <v>590</v>
      </c>
      <c r="D110" s="814" t="s">
        <v>3344</v>
      </c>
      <c r="E110" s="814" t="s">
        <v>3409</v>
      </c>
      <c r="F110" s="814" t="s">
        <v>3504</v>
      </c>
      <c r="G110" s="814" t="s">
        <v>3505</v>
      </c>
      <c r="H110" s="831">
        <v>46</v>
      </c>
      <c r="I110" s="831">
        <v>12784</v>
      </c>
      <c r="J110" s="814">
        <v>4.1506493506493509</v>
      </c>
      <c r="K110" s="814">
        <v>277.91304347826087</v>
      </c>
      <c r="L110" s="831">
        <v>11</v>
      </c>
      <c r="M110" s="831">
        <v>3080</v>
      </c>
      <c r="N110" s="814">
        <v>1</v>
      </c>
      <c r="O110" s="814">
        <v>280</v>
      </c>
      <c r="P110" s="831"/>
      <c r="Q110" s="831"/>
      <c r="R110" s="819"/>
      <c r="S110" s="832"/>
    </row>
    <row r="111" spans="1:19" ht="14.45" customHeight="1" x14ac:dyDescent="0.2">
      <c r="A111" s="813" t="s">
        <v>3474</v>
      </c>
      <c r="B111" s="814" t="s">
        <v>3475</v>
      </c>
      <c r="C111" s="814" t="s">
        <v>590</v>
      </c>
      <c r="D111" s="814" t="s">
        <v>3344</v>
      </c>
      <c r="E111" s="814" t="s">
        <v>3409</v>
      </c>
      <c r="F111" s="814" t="s">
        <v>3506</v>
      </c>
      <c r="G111" s="814" t="s">
        <v>3507</v>
      </c>
      <c r="H111" s="831">
        <v>1642</v>
      </c>
      <c r="I111" s="831">
        <v>73890</v>
      </c>
      <c r="J111" s="814">
        <v>2.7596638655462185</v>
      </c>
      <c r="K111" s="814">
        <v>45</v>
      </c>
      <c r="L111" s="831">
        <v>595</v>
      </c>
      <c r="M111" s="831">
        <v>26775</v>
      </c>
      <c r="N111" s="814">
        <v>1</v>
      </c>
      <c r="O111" s="814">
        <v>45</v>
      </c>
      <c r="P111" s="831"/>
      <c r="Q111" s="831"/>
      <c r="R111" s="819"/>
      <c r="S111" s="832"/>
    </row>
    <row r="112" spans="1:19" ht="14.45" customHeight="1" x14ac:dyDescent="0.2">
      <c r="A112" s="813" t="s">
        <v>3474</v>
      </c>
      <c r="B112" s="814" t="s">
        <v>3475</v>
      </c>
      <c r="C112" s="814" t="s">
        <v>590</v>
      </c>
      <c r="D112" s="814" t="s">
        <v>3344</v>
      </c>
      <c r="E112" s="814" t="s">
        <v>3409</v>
      </c>
      <c r="F112" s="814" t="s">
        <v>3410</v>
      </c>
      <c r="G112" s="814" t="s">
        <v>3411</v>
      </c>
      <c r="H112" s="831">
        <v>80</v>
      </c>
      <c r="I112" s="831">
        <v>16240</v>
      </c>
      <c r="J112" s="814">
        <v>1.0511326860841423</v>
      </c>
      <c r="K112" s="814">
        <v>203</v>
      </c>
      <c r="L112" s="831">
        <v>75</v>
      </c>
      <c r="M112" s="831">
        <v>15450</v>
      </c>
      <c r="N112" s="814">
        <v>1</v>
      </c>
      <c r="O112" s="814">
        <v>206</v>
      </c>
      <c r="P112" s="831"/>
      <c r="Q112" s="831"/>
      <c r="R112" s="819"/>
      <c r="S112" s="832"/>
    </row>
    <row r="113" spans="1:19" ht="14.45" customHeight="1" x14ac:dyDescent="0.2">
      <c r="A113" s="813" t="s">
        <v>3474</v>
      </c>
      <c r="B113" s="814" t="s">
        <v>3475</v>
      </c>
      <c r="C113" s="814" t="s">
        <v>590</v>
      </c>
      <c r="D113" s="814" t="s">
        <v>3344</v>
      </c>
      <c r="E113" s="814" t="s">
        <v>3409</v>
      </c>
      <c r="F113" s="814" t="s">
        <v>3508</v>
      </c>
      <c r="G113" s="814" t="s">
        <v>3509</v>
      </c>
      <c r="H113" s="831">
        <v>2840</v>
      </c>
      <c r="I113" s="831">
        <v>543187</v>
      </c>
      <c r="J113" s="814">
        <v>3.0658392314899476</v>
      </c>
      <c r="K113" s="814">
        <v>191.26302816901409</v>
      </c>
      <c r="L113" s="831">
        <v>918</v>
      </c>
      <c r="M113" s="831">
        <v>177174</v>
      </c>
      <c r="N113" s="814">
        <v>1</v>
      </c>
      <c r="O113" s="814">
        <v>193</v>
      </c>
      <c r="P113" s="831"/>
      <c r="Q113" s="831"/>
      <c r="R113" s="819"/>
      <c r="S113" s="832"/>
    </row>
    <row r="114" spans="1:19" ht="14.45" customHeight="1" x14ac:dyDescent="0.2">
      <c r="A114" s="813" t="s">
        <v>3474</v>
      </c>
      <c r="B114" s="814" t="s">
        <v>3475</v>
      </c>
      <c r="C114" s="814" t="s">
        <v>590</v>
      </c>
      <c r="D114" s="814" t="s">
        <v>3344</v>
      </c>
      <c r="E114" s="814" t="s">
        <v>3409</v>
      </c>
      <c r="F114" s="814" t="s">
        <v>3510</v>
      </c>
      <c r="G114" s="814" t="s">
        <v>3511</v>
      </c>
      <c r="H114" s="831">
        <v>2339</v>
      </c>
      <c r="I114" s="831">
        <v>673632</v>
      </c>
      <c r="J114" s="814">
        <v>2.2301412311542816</v>
      </c>
      <c r="K114" s="814">
        <v>288</v>
      </c>
      <c r="L114" s="831">
        <v>1038</v>
      </c>
      <c r="M114" s="831">
        <v>302058</v>
      </c>
      <c r="N114" s="814">
        <v>1</v>
      </c>
      <c r="O114" s="814">
        <v>291</v>
      </c>
      <c r="P114" s="831"/>
      <c r="Q114" s="831"/>
      <c r="R114" s="819"/>
      <c r="S114" s="832"/>
    </row>
    <row r="115" spans="1:19" ht="14.45" customHeight="1" x14ac:dyDescent="0.2">
      <c r="A115" s="813" t="s">
        <v>3474</v>
      </c>
      <c r="B115" s="814" t="s">
        <v>3475</v>
      </c>
      <c r="C115" s="814" t="s">
        <v>590</v>
      </c>
      <c r="D115" s="814" t="s">
        <v>3344</v>
      </c>
      <c r="E115" s="814" t="s">
        <v>3409</v>
      </c>
      <c r="F115" s="814" t="s">
        <v>3412</v>
      </c>
      <c r="G115" s="814" t="s">
        <v>3413</v>
      </c>
      <c r="H115" s="831">
        <v>2</v>
      </c>
      <c r="I115" s="831">
        <v>338</v>
      </c>
      <c r="J115" s="814">
        <v>1.9651162790697674</v>
      </c>
      <c r="K115" s="814">
        <v>169</v>
      </c>
      <c r="L115" s="831">
        <v>1</v>
      </c>
      <c r="M115" s="831">
        <v>172</v>
      </c>
      <c r="N115" s="814">
        <v>1</v>
      </c>
      <c r="O115" s="814">
        <v>172</v>
      </c>
      <c r="P115" s="831"/>
      <c r="Q115" s="831"/>
      <c r="R115" s="819"/>
      <c r="S115" s="832"/>
    </row>
    <row r="116" spans="1:19" ht="14.45" customHeight="1" x14ac:dyDescent="0.2">
      <c r="A116" s="813" t="s">
        <v>3474</v>
      </c>
      <c r="B116" s="814" t="s">
        <v>3475</v>
      </c>
      <c r="C116" s="814" t="s">
        <v>590</v>
      </c>
      <c r="D116" s="814" t="s">
        <v>3344</v>
      </c>
      <c r="E116" s="814" t="s">
        <v>3409</v>
      </c>
      <c r="F116" s="814" t="s">
        <v>3414</v>
      </c>
      <c r="G116" s="814" t="s">
        <v>3415</v>
      </c>
      <c r="H116" s="831">
        <v>2</v>
      </c>
      <c r="I116" s="831">
        <v>510</v>
      </c>
      <c r="J116" s="814">
        <v>0.98837209302325579</v>
      </c>
      <c r="K116" s="814">
        <v>255</v>
      </c>
      <c r="L116" s="831">
        <v>2</v>
      </c>
      <c r="M116" s="831">
        <v>516</v>
      </c>
      <c r="N116" s="814">
        <v>1</v>
      </c>
      <c r="O116" s="814">
        <v>258</v>
      </c>
      <c r="P116" s="831"/>
      <c r="Q116" s="831"/>
      <c r="R116" s="819"/>
      <c r="S116" s="832"/>
    </row>
    <row r="117" spans="1:19" ht="14.45" customHeight="1" x14ac:dyDescent="0.2">
      <c r="A117" s="813" t="s">
        <v>3474</v>
      </c>
      <c r="B117" s="814" t="s">
        <v>3475</v>
      </c>
      <c r="C117" s="814" t="s">
        <v>590</v>
      </c>
      <c r="D117" s="814" t="s">
        <v>3344</v>
      </c>
      <c r="E117" s="814" t="s">
        <v>3409</v>
      </c>
      <c r="F117" s="814" t="s">
        <v>3514</v>
      </c>
      <c r="G117" s="814" t="s">
        <v>3515</v>
      </c>
      <c r="H117" s="831">
        <v>9</v>
      </c>
      <c r="I117" s="831">
        <v>6480</v>
      </c>
      <c r="J117" s="814">
        <v>0.6894350462815193</v>
      </c>
      <c r="K117" s="814">
        <v>720</v>
      </c>
      <c r="L117" s="831">
        <v>13</v>
      </c>
      <c r="M117" s="831">
        <v>9399</v>
      </c>
      <c r="N117" s="814">
        <v>1</v>
      </c>
      <c r="O117" s="814">
        <v>723</v>
      </c>
      <c r="P117" s="831"/>
      <c r="Q117" s="831"/>
      <c r="R117" s="819"/>
      <c r="S117" s="832"/>
    </row>
    <row r="118" spans="1:19" ht="14.45" customHeight="1" x14ac:dyDescent="0.2">
      <c r="A118" s="813" t="s">
        <v>3474</v>
      </c>
      <c r="B118" s="814" t="s">
        <v>3475</v>
      </c>
      <c r="C118" s="814" t="s">
        <v>590</v>
      </c>
      <c r="D118" s="814" t="s">
        <v>3344</v>
      </c>
      <c r="E118" s="814" t="s">
        <v>3409</v>
      </c>
      <c r="F118" s="814" t="s">
        <v>3516</v>
      </c>
      <c r="G118" s="814" t="s">
        <v>3517</v>
      </c>
      <c r="H118" s="831">
        <v>280</v>
      </c>
      <c r="I118" s="831">
        <v>39480</v>
      </c>
      <c r="J118" s="814">
        <v>0.51870927054866511</v>
      </c>
      <c r="K118" s="814">
        <v>141</v>
      </c>
      <c r="L118" s="831">
        <v>536</v>
      </c>
      <c r="M118" s="831">
        <v>76112</v>
      </c>
      <c r="N118" s="814">
        <v>1</v>
      </c>
      <c r="O118" s="814">
        <v>142</v>
      </c>
      <c r="P118" s="831"/>
      <c r="Q118" s="831"/>
      <c r="R118" s="819"/>
      <c r="S118" s="832"/>
    </row>
    <row r="119" spans="1:19" ht="14.45" customHeight="1" x14ac:dyDescent="0.2">
      <c r="A119" s="813" t="s">
        <v>3474</v>
      </c>
      <c r="B119" s="814" t="s">
        <v>3475</v>
      </c>
      <c r="C119" s="814" t="s">
        <v>590</v>
      </c>
      <c r="D119" s="814" t="s">
        <v>3344</v>
      </c>
      <c r="E119" s="814" t="s">
        <v>3409</v>
      </c>
      <c r="F119" s="814" t="s">
        <v>3416</v>
      </c>
      <c r="G119" s="814" t="s">
        <v>3417</v>
      </c>
      <c r="H119" s="831">
        <v>53</v>
      </c>
      <c r="I119" s="831">
        <v>9406</v>
      </c>
      <c r="J119" s="814">
        <v>0.70225474092877405</v>
      </c>
      <c r="K119" s="814">
        <v>177.47169811320754</v>
      </c>
      <c r="L119" s="831">
        <v>74</v>
      </c>
      <c r="M119" s="831">
        <v>13394</v>
      </c>
      <c r="N119" s="814">
        <v>1</v>
      </c>
      <c r="O119" s="814">
        <v>181</v>
      </c>
      <c r="P119" s="831"/>
      <c r="Q119" s="831"/>
      <c r="R119" s="819"/>
      <c r="S119" s="832"/>
    </row>
    <row r="120" spans="1:19" ht="14.45" customHeight="1" x14ac:dyDescent="0.2">
      <c r="A120" s="813" t="s">
        <v>3474</v>
      </c>
      <c r="B120" s="814" t="s">
        <v>3475</v>
      </c>
      <c r="C120" s="814" t="s">
        <v>590</v>
      </c>
      <c r="D120" s="814" t="s">
        <v>3354</v>
      </c>
      <c r="E120" s="814" t="s">
        <v>3409</v>
      </c>
      <c r="F120" s="814" t="s">
        <v>3478</v>
      </c>
      <c r="G120" s="814" t="s">
        <v>3479</v>
      </c>
      <c r="H120" s="831"/>
      <c r="I120" s="831"/>
      <c r="J120" s="814"/>
      <c r="K120" s="814"/>
      <c r="L120" s="831">
        <v>16</v>
      </c>
      <c r="M120" s="831">
        <v>1952</v>
      </c>
      <c r="N120" s="814">
        <v>1</v>
      </c>
      <c r="O120" s="814">
        <v>122</v>
      </c>
      <c r="P120" s="831"/>
      <c r="Q120" s="831"/>
      <c r="R120" s="819"/>
      <c r="S120" s="832"/>
    </row>
    <row r="121" spans="1:19" ht="14.45" customHeight="1" x14ac:dyDescent="0.2">
      <c r="A121" s="813" t="s">
        <v>3474</v>
      </c>
      <c r="B121" s="814" t="s">
        <v>3475</v>
      </c>
      <c r="C121" s="814" t="s">
        <v>590</v>
      </c>
      <c r="D121" s="814" t="s">
        <v>3358</v>
      </c>
      <c r="E121" s="814" t="s">
        <v>3409</v>
      </c>
      <c r="F121" s="814" t="s">
        <v>3480</v>
      </c>
      <c r="G121" s="814" t="s">
        <v>3481</v>
      </c>
      <c r="H121" s="831"/>
      <c r="I121" s="831"/>
      <c r="J121" s="814"/>
      <c r="K121" s="814"/>
      <c r="L121" s="831"/>
      <c r="M121" s="831"/>
      <c r="N121" s="814"/>
      <c r="O121" s="814"/>
      <c r="P121" s="831">
        <v>1</v>
      </c>
      <c r="Q121" s="831">
        <v>169</v>
      </c>
      <c r="R121" s="819"/>
      <c r="S121" s="832">
        <v>169</v>
      </c>
    </row>
    <row r="122" spans="1:19" ht="14.45" customHeight="1" x14ac:dyDescent="0.2">
      <c r="A122" s="813" t="s">
        <v>3474</v>
      </c>
      <c r="B122" s="814" t="s">
        <v>3475</v>
      </c>
      <c r="C122" s="814" t="s">
        <v>590</v>
      </c>
      <c r="D122" s="814" t="s">
        <v>3358</v>
      </c>
      <c r="E122" s="814" t="s">
        <v>3409</v>
      </c>
      <c r="F122" s="814" t="s">
        <v>3484</v>
      </c>
      <c r="G122" s="814" t="s">
        <v>3485</v>
      </c>
      <c r="H122" s="831"/>
      <c r="I122" s="831"/>
      <c r="J122" s="814"/>
      <c r="K122" s="814"/>
      <c r="L122" s="831">
        <v>23</v>
      </c>
      <c r="M122" s="831">
        <v>1932</v>
      </c>
      <c r="N122" s="814">
        <v>1</v>
      </c>
      <c r="O122" s="814">
        <v>84</v>
      </c>
      <c r="P122" s="831">
        <v>15</v>
      </c>
      <c r="Q122" s="831">
        <v>1275</v>
      </c>
      <c r="R122" s="819">
        <v>0.65993788819875776</v>
      </c>
      <c r="S122" s="832">
        <v>85</v>
      </c>
    </row>
    <row r="123" spans="1:19" ht="14.45" customHeight="1" x14ac:dyDescent="0.2">
      <c r="A123" s="813" t="s">
        <v>3474</v>
      </c>
      <c r="B123" s="814" t="s">
        <v>3475</v>
      </c>
      <c r="C123" s="814" t="s">
        <v>590</v>
      </c>
      <c r="D123" s="814" t="s">
        <v>3358</v>
      </c>
      <c r="E123" s="814" t="s">
        <v>3409</v>
      </c>
      <c r="F123" s="814" t="s">
        <v>3488</v>
      </c>
      <c r="G123" s="814" t="s">
        <v>3489</v>
      </c>
      <c r="H123" s="831"/>
      <c r="I123" s="831"/>
      <c r="J123" s="814"/>
      <c r="K123" s="814"/>
      <c r="L123" s="831">
        <v>10</v>
      </c>
      <c r="M123" s="831">
        <v>1750</v>
      </c>
      <c r="N123" s="814">
        <v>1</v>
      </c>
      <c r="O123" s="814">
        <v>175</v>
      </c>
      <c r="P123" s="831">
        <v>5</v>
      </c>
      <c r="Q123" s="831">
        <v>880</v>
      </c>
      <c r="R123" s="819">
        <v>0.50285714285714289</v>
      </c>
      <c r="S123" s="832">
        <v>176</v>
      </c>
    </row>
    <row r="124" spans="1:19" ht="14.45" customHeight="1" x14ac:dyDescent="0.2">
      <c r="A124" s="813" t="s">
        <v>3474</v>
      </c>
      <c r="B124" s="814" t="s">
        <v>3475</v>
      </c>
      <c r="C124" s="814" t="s">
        <v>590</v>
      </c>
      <c r="D124" s="814" t="s">
        <v>3358</v>
      </c>
      <c r="E124" s="814" t="s">
        <v>3409</v>
      </c>
      <c r="F124" s="814" t="s">
        <v>3490</v>
      </c>
      <c r="G124" s="814" t="s">
        <v>3491</v>
      </c>
      <c r="H124" s="831"/>
      <c r="I124" s="831"/>
      <c r="J124" s="814"/>
      <c r="K124" s="814"/>
      <c r="L124" s="831">
        <v>25</v>
      </c>
      <c r="M124" s="831">
        <v>13100</v>
      </c>
      <c r="N124" s="814">
        <v>1</v>
      </c>
      <c r="O124" s="814">
        <v>524</v>
      </c>
      <c r="P124" s="831">
        <v>15</v>
      </c>
      <c r="Q124" s="831">
        <v>7920</v>
      </c>
      <c r="R124" s="819">
        <v>0.60458015267175569</v>
      </c>
      <c r="S124" s="832">
        <v>528</v>
      </c>
    </row>
    <row r="125" spans="1:19" ht="14.45" customHeight="1" x14ac:dyDescent="0.2">
      <c r="A125" s="813" t="s">
        <v>3474</v>
      </c>
      <c r="B125" s="814" t="s">
        <v>3475</v>
      </c>
      <c r="C125" s="814" t="s">
        <v>590</v>
      </c>
      <c r="D125" s="814" t="s">
        <v>3358</v>
      </c>
      <c r="E125" s="814" t="s">
        <v>3409</v>
      </c>
      <c r="F125" s="814" t="s">
        <v>3492</v>
      </c>
      <c r="G125" s="814" t="s">
        <v>3493</v>
      </c>
      <c r="H125" s="831"/>
      <c r="I125" s="831"/>
      <c r="J125" s="814"/>
      <c r="K125" s="814"/>
      <c r="L125" s="831"/>
      <c r="M125" s="831"/>
      <c r="N125" s="814"/>
      <c r="O125" s="814"/>
      <c r="P125" s="831">
        <v>1</v>
      </c>
      <c r="Q125" s="831">
        <v>85</v>
      </c>
      <c r="R125" s="819"/>
      <c r="S125" s="832">
        <v>85</v>
      </c>
    </row>
    <row r="126" spans="1:19" ht="14.45" customHeight="1" x14ac:dyDescent="0.2">
      <c r="A126" s="813" t="s">
        <v>3474</v>
      </c>
      <c r="B126" s="814" t="s">
        <v>3475</v>
      </c>
      <c r="C126" s="814" t="s">
        <v>590</v>
      </c>
      <c r="D126" s="814" t="s">
        <v>3358</v>
      </c>
      <c r="E126" s="814" t="s">
        <v>3409</v>
      </c>
      <c r="F126" s="814" t="s">
        <v>3494</v>
      </c>
      <c r="G126" s="814" t="s">
        <v>3495</v>
      </c>
      <c r="H126" s="831"/>
      <c r="I126" s="831"/>
      <c r="J126" s="814"/>
      <c r="K126" s="814"/>
      <c r="L126" s="831">
        <v>12</v>
      </c>
      <c r="M126" s="831">
        <v>4968</v>
      </c>
      <c r="N126" s="814">
        <v>1</v>
      </c>
      <c r="O126" s="814">
        <v>414</v>
      </c>
      <c r="P126" s="831">
        <v>6</v>
      </c>
      <c r="Q126" s="831">
        <v>2508</v>
      </c>
      <c r="R126" s="819">
        <v>0.50483091787439616</v>
      </c>
      <c r="S126" s="832">
        <v>418</v>
      </c>
    </row>
    <row r="127" spans="1:19" ht="14.45" customHeight="1" x14ac:dyDescent="0.2">
      <c r="A127" s="813" t="s">
        <v>3474</v>
      </c>
      <c r="B127" s="814" t="s">
        <v>3475</v>
      </c>
      <c r="C127" s="814" t="s">
        <v>590</v>
      </c>
      <c r="D127" s="814" t="s">
        <v>3358</v>
      </c>
      <c r="E127" s="814" t="s">
        <v>3409</v>
      </c>
      <c r="F127" s="814" t="s">
        <v>3496</v>
      </c>
      <c r="G127" s="814" t="s">
        <v>3497</v>
      </c>
      <c r="H127" s="831"/>
      <c r="I127" s="831"/>
      <c r="J127" s="814"/>
      <c r="K127" s="814"/>
      <c r="L127" s="831">
        <v>14</v>
      </c>
      <c r="M127" s="831">
        <v>1176</v>
      </c>
      <c r="N127" s="814">
        <v>1</v>
      </c>
      <c r="O127" s="814">
        <v>84</v>
      </c>
      <c r="P127" s="831">
        <v>11</v>
      </c>
      <c r="Q127" s="831">
        <v>935</v>
      </c>
      <c r="R127" s="819">
        <v>0.79506802721088432</v>
      </c>
      <c r="S127" s="832">
        <v>85</v>
      </c>
    </row>
    <row r="128" spans="1:19" ht="14.45" customHeight="1" x14ac:dyDescent="0.2">
      <c r="A128" s="813" t="s">
        <v>3474</v>
      </c>
      <c r="B128" s="814" t="s">
        <v>3475</v>
      </c>
      <c r="C128" s="814" t="s">
        <v>590</v>
      </c>
      <c r="D128" s="814" t="s">
        <v>3367</v>
      </c>
      <c r="E128" s="814" t="s">
        <v>3409</v>
      </c>
      <c r="F128" s="814" t="s">
        <v>3478</v>
      </c>
      <c r="G128" s="814" t="s">
        <v>3479</v>
      </c>
      <c r="H128" s="831"/>
      <c r="I128" s="831"/>
      <c r="J128" s="814"/>
      <c r="K128" s="814"/>
      <c r="L128" s="831">
        <v>211</v>
      </c>
      <c r="M128" s="831">
        <v>25742</v>
      </c>
      <c r="N128" s="814">
        <v>1</v>
      </c>
      <c r="O128" s="814">
        <v>122</v>
      </c>
      <c r="P128" s="831">
        <v>212</v>
      </c>
      <c r="Q128" s="831">
        <v>26076</v>
      </c>
      <c r="R128" s="819">
        <v>1.0129749048248</v>
      </c>
      <c r="S128" s="832">
        <v>123</v>
      </c>
    </row>
    <row r="129" spans="1:19" ht="14.45" customHeight="1" x14ac:dyDescent="0.2">
      <c r="A129" s="813" t="s">
        <v>3474</v>
      </c>
      <c r="B129" s="814" t="s">
        <v>3475</v>
      </c>
      <c r="C129" s="814" t="s">
        <v>590</v>
      </c>
      <c r="D129" s="814" t="s">
        <v>3367</v>
      </c>
      <c r="E129" s="814" t="s">
        <v>3409</v>
      </c>
      <c r="F129" s="814" t="s">
        <v>3488</v>
      </c>
      <c r="G129" s="814" t="s">
        <v>3489</v>
      </c>
      <c r="H129" s="831"/>
      <c r="I129" s="831"/>
      <c r="J129" s="814"/>
      <c r="K129" s="814"/>
      <c r="L129" s="831">
        <v>1</v>
      </c>
      <c r="M129" s="831">
        <v>175</v>
      </c>
      <c r="N129" s="814">
        <v>1</v>
      </c>
      <c r="O129" s="814">
        <v>175</v>
      </c>
      <c r="P129" s="831"/>
      <c r="Q129" s="831"/>
      <c r="R129" s="819"/>
      <c r="S129" s="832"/>
    </row>
    <row r="130" spans="1:19" ht="14.45" customHeight="1" x14ac:dyDescent="0.2">
      <c r="A130" s="813" t="s">
        <v>3474</v>
      </c>
      <c r="B130" s="814" t="s">
        <v>3475</v>
      </c>
      <c r="C130" s="814" t="s">
        <v>590</v>
      </c>
      <c r="D130" s="814" t="s">
        <v>3367</v>
      </c>
      <c r="E130" s="814" t="s">
        <v>3409</v>
      </c>
      <c r="F130" s="814" t="s">
        <v>3490</v>
      </c>
      <c r="G130" s="814" t="s">
        <v>3491</v>
      </c>
      <c r="H130" s="831"/>
      <c r="I130" s="831"/>
      <c r="J130" s="814"/>
      <c r="K130" s="814"/>
      <c r="L130" s="831">
        <v>1</v>
      </c>
      <c r="M130" s="831">
        <v>524</v>
      </c>
      <c r="N130" s="814">
        <v>1</v>
      </c>
      <c r="O130" s="814">
        <v>524</v>
      </c>
      <c r="P130" s="831"/>
      <c r="Q130" s="831"/>
      <c r="R130" s="819"/>
      <c r="S130" s="832"/>
    </row>
    <row r="131" spans="1:19" ht="14.45" customHeight="1" x14ac:dyDescent="0.2">
      <c r="A131" s="813" t="s">
        <v>3474</v>
      </c>
      <c r="B131" s="814" t="s">
        <v>3475</v>
      </c>
      <c r="C131" s="814" t="s">
        <v>590</v>
      </c>
      <c r="D131" s="814" t="s">
        <v>3367</v>
      </c>
      <c r="E131" s="814" t="s">
        <v>3409</v>
      </c>
      <c r="F131" s="814" t="s">
        <v>3496</v>
      </c>
      <c r="G131" s="814" t="s">
        <v>3497</v>
      </c>
      <c r="H131" s="831"/>
      <c r="I131" s="831"/>
      <c r="J131" s="814"/>
      <c r="K131" s="814"/>
      <c r="L131" s="831">
        <v>1</v>
      </c>
      <c r="M131" s="831">
        <v>84</v>
      </c>
      <c r="N131" s="814">
        <v>1</v>
      </c>
      <c r="O131" s="814">
        <v>84</v>
      </c>
      <c r="P131" s="831"/>
      <c r="Q131" s="831"/>
      <c r="R131" s="819"/>
      <c r="S131" s="832"/>
    </row>
    <row r="132" spans="1:19" ht="14.45" customHeight="1" x14ac:dyDescent="0.2">
      <c r="A132" s="813" t="s">
        <v>3474</v>
      </c>
      <c r="B132" s="814" t="s">
        <v>3475</v>
      </c>
      <c r="C132" s="814" t="s">
        <v>590</v>
      </c>
      <c r="D132" s="814" t="s">
        <v>3367</v>
      </c>
      <c r="E132" s="814" t="s">
        <v>3409</v>
      </c>
      <c r="F132" s="814" t="s">
        <v>3500</v>
      </c>
      <c r="G132" s="814" t="s">
        <v>3501</v>
      </c>
      <c r="H132" s="831"/>
      <c r="I132" s="831"/>
      <c r="J132" s="814"/>
      <c r="K132" s="814"/>
      <c r="L132" s="831">
        <v>1</v>
      </c>
      <c r="M132" s="831">
        <v>111</v>
      </c>
      <c r="N132" s="814">
        <v>1</v>
      </c>
      <c r="O132" s="814">
        <v>111</v>
      </c>
      <c r="P132" s="831"/>
      <c r="Q132" s="831"/>
      <c r="R132" s="819"/>
      <c r="S132" s="832"/>
    </row>
    <row r="133" spans="1:19" ht="14.45" customHeight="1" x14ac:dyDescent="0.2">
      <c r="A133" s="813" t="s">
        <v>3474</v>
      </c>
      <c r="B133" s="814" t="s">
        <v>3475</v>
      </c>
      <c r="C133" s="814" t="s">
        <v>590</v>
      </c>
      <c r="D133" s="814" t="s">
        <v>3367</v>
      </c>
      <c r="E133" s="814" t="s">
        <v>3409</v>
      </c>
      <c r="F133" s="814" t="s">
        <v>3502</v>
      </c>
      <c r="G133" s="814" t="s">
        <v>3503</v>
      </c>
      <c r="H133" s="831"/>
      <c r="I133" s="831"/>
      <c r="J133" s="814"/>
      <c r="K133" s="814"/>
      <c r="L133" s="831">
        <v>4570</v>
      </c>
      <c r="M133" s="831">
        <v>315330</v>
      </c>
      <c r="N133" s="814">
        <v>1</v>
      </c>
      <c r="O133" s="814">
        <v>69</v>
      </c>
      <c r="P133" s="831">
        <v>6687</v>
      </c>
      <c r="Q133" s="831">
        <v>468090</v>
      </c>
      <c r="R133" s="819">
        <v>1.4844448672818951</v>
      </c>
      <c r="S133" s="832">
        <v>70</v>
      </c>
    </row>
    <row r="134" spans="1:19" ht="14.45" customHeight="1" x14ac:dyDescent="0.2">
      <c r="A134" s="813" t="s">
        <v>3474</v>
      </c>
      <c r="B134" s="814" t="s">
        <v>3475</v>
      </c>
      <c r="C134" s="814" t="s">
        <v>590</v>
      </c>
      <c r="D134" s="814" t="s">
        <v>3367</v>
      </c>
      <c r="E134" s="814" t="s">
        <v>3409</v>
      </c>
      <c r="F134" s="814" t="s">
        <v>3510</v>
      </c>
      <c r="G134" s="814" t="s">
        <v>3511</v>
      </c>
      <c r="H134" s="831"/>
      <c r="I134" s="831"/>
      <c r="J134" s="814"/>
      <c r="K134" s="814"/>
      <c r="L134" s="831">
        <v>700</v>
      </c>
      <c r="M134" s="831">
        <v>203700</v>
      </c>
      <c r="N134" s="814">
        <v>1</v>
      </c>
      <c r="O134" s="814">
        <v>291</v>
      </c>
      <c r="P134" s="831">
        <v>814</v>
      </c>
      <c r="Q134" s="831">
        <v>238502</v>
      </c>
      <c r="R134" s="819">
        <v>1.1708492881688759</v>
      </c>
      <c r="S134" s="832">
        <v>293</v>
      </c>
    </row>
    <row r="135" spans="1:19" ht="14.45" customHeight="1" x14ac:dyDescent="0.2">
      <c r="A135" s="813" t="s">
        <v>3474</v>
      </c>
      <c r="B135" s="814" t="s">
        <v>3475</v>
      </c>
      <c r="C135" s="814" t="s">
        <v>590</v>
      </c>
      <c r="D135" s="814" t="s">
        <v>3381</v>
      </c>
      <c r="E135" s="814" t="s">
        <v>3409</v>
      </c>
      <c r="F135" s="814" t="s">
        <v>3482</v>
      </c>
      <c r="G135" s="814" t="s">
        <v>3483</v>
      </c>
      <c r="H135" s="831"/>
      <c r="I135" s="831"/>
      <c r="J135" s="814"/>
      <c r="K135" s="814"/>
      <c r="L135" s="831">
        <v>10</v>
      </c>
      <c r="M135" s="831">
        <v>890</v>
      </c>
      <c r="N135" s="814">
        <v>1</v>
      </c>
      <c r="O135" s="814">
        <v>89</v>
      </c>
      <c r="P135" s="831">
        <v>12</v>
      </c>
      <c r="Q135" s="831">
        <v>1080</v>
      </c>
      <c r="R135" s="819">
        <v>1.2134831460674158</v>
      </c>
      <c r="S135" s="832">
        <v>90</v>
      </c>
    </row>
    <row r="136" spans="1:19" ht="14.45" customHeight="1" x14ac:dyDescent="0.2">
      <c r="A136" s="813" t="s">
        <v>3474</v>
      </c>
      <c r="B136" s="814" t="s">
        <v>3475</v>
      </c>
      <c r="C136" s="814" t="s">
        <v>590</v>
      </c>
      <c r="D136" s="814" t="s">
        <v>3381</v>
      </c>
      <c r="E136" s="814" t="s">
        <v>3409</v>
      </c>
      <c r="F136" s="814" t="s">
        <v>3484</v>
      </c>
      <c r="G136" s="814" t="s">
        <v>3485</v>
      </c>
      <c r="H136" s="831"/>
      <c r="I136" s="831"/>
      <c r="J136" s="814"/>
      <c r="K136" s="814"/>
      <c r="L136" s="831">
        <v>43</v>
      </c>
      <c r="M136" s="831">
        <v>3612</v>
      </c>
      <c r="N136" s="814">
        <v>1</v>
      </c>
      <c r="O136" s="814">
        <v>84</v>
      </c>
      <c r="P136" s="831">
        <v>24</v>
      </c>
      <c r="Q136" s="831">
        <v>2040</v>
      </c>
      <c r="R136" s="819">
        <v>0.56478405315614622</v>
      </c>
      <c r="S136" s="832">
        <v>85</v>
      </c>
    </row>
    <row r="137" spans="1:19" ht="14.45" customHeight="1" x14ac:dyDescent="0.2">
      <c r="A137" s="813" t="s">
        <v>3474</v>
      </c>
      <c r="B137" s="814" t="s">
        <v>3475</v>
      </c>
      <c r="C137" s="814" t="s">
        <v>590</v>
      </c>
      <c r="D137" s="814" t="s">
        <v>3381</v>
      </c>
      <c r="E137" s="814" t="s">
        <v>3409</v>
      </c>
      <c r="F137" s="814" t="s">
        <v>3488</v>
      </c>
      <c r="G137" s="814" t="s">
        <v>3489</v>
      </c>
      <c r="H137" s="831"/>
      <c r="I137" s="831"/>
      <c r="J137" s="814"/>
      <c r="K137" s="814"/>
      <c r="L137" s="831">
        <v>32</v>
      </c>
      <c r="M137" s="831">
        <v>5600</v>
      </c>
      <c r="N137" s="814">
        <v>1</v>
      </c>
      <c r="O137" s="814">
        <v>175</v>
      </c>
      <c r="P137" s="831">
        <v>19</v>
      </c>
      <c r="Q137" s="831">
        <v>3344</v>
      </c>
      <c r="R137" s="819">
        <v>0.5971428571428572</v>
      </c>
      <c r="S137" s="832">
        <v>176</v>
      </c>
    </row>
    <row r="138" spans="1:19" ht="14.45" customHeight="1" x14ac:dyDescent="0.2">
      <c r="A138" s="813" t="s">
        <v>3474</v>
      </c>
      <c r="B138" s="814" t="s">
        <v>3475</v>
      </c>
      <c r="C138" s="814" t="s">
        <v>590</v>
      </c>
      <c r="D138" s="814" t="s">
        <v>3381</v>
      </c>
      <c r="E138" s="814" t="s">
        <v>3409</v>
      </c>
      <c r="F138" s="814" t="s">
        <v>3490</v>
      </c>
      <c r="G138" s="814" t="s">
        <v>3491</v>
      </c>
      <c r="H138" s="831"/>
      <c r="I138" s="831"/>
      <c r="J138" s="814"/>
      <c r="K138" s="814"/>
      <c r="L138" s="831">
        <v>40</v>
      </c>
      <c r="M138" s="831">
        <v>20960</v>
      </c>
      <c r="N138" s="814">
        <v>1</v>
      </c>
      <c r="O138" s="814">
        <v>524</v>
      </c>
      <c r="P138" s="831">
        <v>23</v>
      </c>
      <c r="Q138" s="831">
        <v>12144</v>
      </c>
      <c r="R138" s="819">
        <v>0.57938931297709928</v>
      </c>
      <c r="S138" s="832">
        <v>528</v>
      </c>
    </row>
    <row r="139" spans="1:19" ht="14.45" customHeight="1" x14ac:dyDescent="0.2">
      <c r="A139" s="813" t="s">
        <v>3474</v>
      </c>
      <c r="B139" s="814" t="s">
        <v>3475</v>
      </c>
      <c r="C139" s="814" t="s">
        <v>590</v>
      </c>
      <c r="D139" s="814" t="s">
        <v>3381</v>
      </c>
      <c r="E139" s="814" t="s">
        <v>3409</v>
      </c>
      <c r="F139" s="814" t="s">
        <v>3492</v>
      </c>
      <c r="G139" s="814" t="s">
        <v>3493</v>
      </c>
      <c r="H139" s="831"/>
      <c r="I139" s="831"/>
      <c r="J139" s="814"/>
      <c r="K139" s="814"/>
      <c r="L139" s="831">
        <v>1</v>
      </c>
      <c r="M139" s="831">
        <v>84</v>
      </c>
      <c r="N139" s="814">
        <v>1</v>
      </c>
      <c r="O139" s="814">
        <v>84</v>
      </c>
      <c r="P139" s="831"/>
      <c r="Q139" s="831"/>
      <c r="R139" s="819"/>
      <c r="S139" s="832"/>
    </row>
    <row r="140" spans="1:19" ht="14.45" customHeight="1" x14ac:dyDescent="0.2">
      <c r="A140" s="813" t="s">
        <v>3474</v>
      </c>
      <c r="B140" s="814" t="s">
        <v>3475</v>
      </c>
      <c r="C140" s="814" t="s">
        <v>590</v>
      </c>
      <c r="D140" s="814" t="s">
        <v>3381</v>
      </c>
      <c r="E140" s="814" t="s">
        <v>3409</v>
      </c>
      <c r="F140" s="814" t="s">
        <v>3494</v>
      </c>
      <c r="G140" s="814" t="s">
        <v>3495</v>
      </c>
      <c r="H140" s="831"/>
      <c r="I140" s="831"/>
      <c r="J140" s="814"/>
      <c r="K140" s="814"/>
      <c r="L140" s="831">
        <v>3</v>
      </c>
      <c r="M140" s="831">
        <v>1242</v>
      </c>
      <c r="N140" s="814">
        <v>1</v>
      </c>
      <c r="O140" s="814">
        <v>414</v>
      </c>
      <c r="P140" s="831">
        <v>1</v>
      </c>
      <c r="Q140" s="831">
        <v>418</v>
      </c>
      <c r="R140" s="819">
        <v>0.33655394524959742</v>
      </c>
      <c r="S140" s="832">
        <v>418</v>
      </c>
    </row>
    <row r="141" spans="1:19" ht="14.45" customHeight="1" x14ac:dyDescent="0.2">
      <c r="A141" s="813" t="s">
        <v>3474</v>
      </c>
      <c r="B141" s="814" t="s">
        <v>3475</v>
      </c>
      <c r="C141" s="814" t="s">
        <v>590</v>
      </c>
      <c r="D141" s="814" t="s">
        <v>3381</v>
      </c>
      <c r="E141" s="814" t="s">
        <v>3409</v>
      </c>
      <c r="F141" s="814" t="s">
        <v>3496</v>
      </c>
      <c r="G141" s="814" t="s">
        <v>3497</v>
      </c>
      <c r="H141" s="831"/>
      <c r="I141" s="831"/>
      <c r="J141" s="814"/>
      <c r="K141" s="814"/>
      <c r="L141" s="831">
        <v>34</v>
      </c>
      <c r="M141" s="831">
        <v>2856</v>
      </c>
      <c r="N141" s="814">
        <v>1</v>
      </c>
      <c r="O141" s="814">
        <v>84</v>
      </c>
      <c r="P141" s="831">
        <v>22</v>
      </c>
      <c r="Q141" s="831">
        <v>1870</v>
      </c>
      <c r="R141" s="819">
        <v>0.65476190476190477</v>
      </c>
      <c r="S141" s="832">
        <v>85</v>
      </c>
    </row>
    <row r="142" spans="1:19" ht="14.45" customHeight="1" x14ac:dyDescent="0.2">
      <c r="A142" s="813" t="s">
        <v>3474</v>
      </c>
      <c r="B142" s="814" t="s">
        <v>3475</v>
      </c>
      <c r="C142" s="814" t="s">
        <v>590</v>
      </c>
      <c r="D142" s="814" t="s">
        <v>3387</v>
      </c>
      <c r="E142" s="814" t="s">
        <v>3409</v>
      </c>
      <c r="F142" s="814" t="s">
        <v>3480</v>
      </c>
      <c r="G142" s="814" t="s">
        <v>3481</v>
      </c>
      <c r="H142" s="831"/>
      <c r="I142" s="831"/>
      <c r="J142" s="814"/>
      <c r="K142" s="814"/>
      <c r="L142" s="831">
        <v>2</v>
      </c>
      <c r="M142" s="831">
        <v>334</v>
      </c>
      <c r="N142" s="814">
        <v>1</v>
      </c>
      <c r="O142" s="814">
        <v>167</v>
      </c>
      <c r="P142" s="831">
        <v>2</v>
      </c>
      <c r="Q142" s="831">
        <v>338</v>
      </c>
      <c r="R142" s="819">
        <v>1.0119760479041917</v>
      </c>
      <c r="S142" s="832">
        <v>169</v>
      </c>
    </row>
    <row r="143" spans="1:19" ht="14.45" customHeight="1" x14ac:dyDescent="0.2">
      <c r="A143" s="813" t="s">
        <v>3474</v>
      </c>
      <c r="B143" s="814" t="s">
        <v>3475</v>
      </c>
      <c r="C143" s="814" t="s">
        <v>590</v>
      </c>
      <c r="D143" s="814" t="s">
        <v>3387</v>
      </c>
      <c r="E143" s="814" t="s">
        <v>3409</v>
      </c>
      <c r="F143" s="814" t="s">
        <v>3482</v>
      </c>
      <c r="G143" s="814" t="s">
        <v>3483</v>
      </c>
      <c r="H143" s="831"/>
      <c r="I143" s="831"/>
      <c r="J143" s="814"/>
      <c r="K143" s="814"/>
      <c r="L143" s="831">
        <v>3</v>
      </c>
      <c r="M143" s="831">
        <v>267</v>
      </c>
      <c r="N143" s="814">
        <v>1</v>
      </c>
      <c r="O143" s="814">
        <v>89</v>
      </c>
      <c r="P143" s="831"/>
      <c r="Q143" s="831"/>
      <c r="R143" s="819"/>
      <c r="S143" s="832"/>
    </row>
    <row r="144" spans="1:19" ht="14.45" customHeight="1" x14ac:dyDescent="0.2">
      <c r="A144" s="813" t="s">
        <v>3474</v>
      </c>
      <c r="B144" s="814" t="s">
        <v>3475</v>
      </c>
      <c r="C144" s="814" t="s">
        <v>590</v>
      </c>
      <c r="D144" s="814" t="s">
        <v>3387</v>
      </c>
      <c r="E144" s="814" t="s">
        <v>3409</v>
      </c>
      <c r="F144" s="814" t="s">
        <v>3484</v>
      </c>
      <c r="G144" s="814" t="s">
        <v>3485</v>
      </c>
      <c r="H144" s="831"/>
      <c r="I144" s="831"/>
      <c r="J144" s="814"/>
      <c r="K144" s="814"/>
      <c r="L144" s="831">
        <v>283</v>
      </c>
      <c r="M144" s="831">
        <v>23772</v>
      </c>
      <c r="N144" s="814">
        <v>1</v>
      </c>
      <c r="O144" s="814">
        <v>84</v>
      </c>
      <c r="P144" s="831">
        <v>24</v>
      </c>
      <c r="Q144" s="831">
        <v>2040</v>
      </c>
      <c r="R144" s="819">
        <v>8.581524482584553E-2</v>
      </c>
      <c r="S144" s="832">
        <v>85</v>
      </c>
    </row>
    <row r="145" spans="1:19" ht="14.45" customHeight="1" x14ac:dyDescent="0.2">
      <c r="A145" s="813" t="s">
        <v>3474</v>
      </c>
      <c r="B145" s="814" t="s">
        <v>3475</v>
      </c>
      <c r="C145" s="814" t="s">
        <v>590</v>
      </c>
      <c r="D145" s="814" t="s">
        <v>3387</v>
      </c>
      <c r="E145" s="814" t="s">
        <v>3409</v>
      </c>
      <c r="F145" s="814" t="s">
        <v>3486</v>
      </c>
      <c r="G145" s="814" t="s">
        <v>3487</v>
      </c>
      <c r="H145" s="831"/>
      <c r="I145" s="831"/>
      <c r="J145" s="814"/>
      <c r="K145" s="814"/>
      <c r="L145" s="831">
        <v>1</v>
      </c>
      <c r="M145" s="831">
        <v>117</v>
      </c>
      <c r="N145" s="814">
        <v>1</v>
      </c>
      <c r="O145" s="814">
        <v>117</v>
      </c>
      <c r="P145" s="831"/>
      <c r="Q145" s="831"/>
      <c r="R145" s="819"/>
      <c r="S145" s="832"/>
    </row>
    <row r="146" spans="1:19" ht="14.45" customHeight="1" x14ac:dyDescent="0.2">
      <c r="A146" s="813" t="s">
        <v>3474</v>
      </c>
      <c r="B146" s="814" t="s">
        <v>3475</v>
      </c>
      <c r="C146" s="814" t="s">
        <v>590</v>
      </c>
      <c r="D146" s="814" t="s">
        <v>3387</v>
      </c>
      <c r="E146" s="814" t="s">
        <v>3409</v>
      </c>
      <c r="F146" s="814" t="s">
        <v>3488</v>
      </c>
      <c r="G146" s="814" t="s">
        <v>3489</v>
      </c>
      <c r="H146" s="831"/>
      <c r="I146" s="831"/>
      <c r="J146" s="814"/>
      <c r="K146" s="814"/>
      <c r="L146" s="831">
        <v>251</v>
      </c>
      <c r="M146" s="831">
        <v>43925</v>
      </c>
      <c r="N146" s="814">
        <v>1</v>
      </c>
      <c r="O146" s="814">
        <v>175</v>
      </c>
      <c r="P146" s="831">
        <v>20</v>
      </c>
      <c r="Q146" s="831">
        <v>3520</v>
      </c>
      <c r="R146" s="819">
        <v>8.0136596471257829E-2</v>
      </c>
      <c r="S146" s="832">
        <v>176</v>
      </c>
    </row>
    <row r="147" spans="1:19" ht="14.45" customHeight="1" x14ac:dyDescent="0.2">
      <c r="A147" s="813" t="s">
        <v>3474</v>
      </c>
      <c r="B147" s="814" t="s">
        <v>3475</v>
      </c>
      <c r="C147" s="814" t="s">
        <v>590</v>
      </c>
      <c r="D147" s="814" t="s">
        <v>3387</v>
      </c>
      <c r="E147" s="814" t="s">
        <v>3409</v>
      </c>
      <c r="F147" s="814" t="s">
        <v>3490</v>
      </c>
      <c r="G147" s="814" t="s">
        <v>3491</v>
      </c>
      <c r="H147" s="831"/>
      <c r="I147" s="831"/>
      <c r="J147" s="814"/>
      <c r="K147" s="814"/>
      <c r="L147" s="831">
        <v>257</v>
      </c>
      <c r="M147" s="831">
        <v>134668</v>
      </c>
      <c r="N147" s="814">
        <v>1</v>
      </c>
      <c r="O147" s="814">
        <v>524</v>
      </c>
      <c r="P147" s="831">
        <v>26</v>
      </c>
      <c r="Q147" s="831">
        <v>13728</v>
      </c>
      <c r="R147" s="819">
        <v>0.10193958475658657</v>
      </c>
      <c r="S147" s="832">
        <v>528</v>
      </c>
    </row>
    <row r="148" spans="1:19" ht="14.45" customHeight="1" x14ac:dyDescent="0.2">
      <c r="A148" s="813" t="s">
        <v>3474</v>
      </c>
      <c r="B148" s="814" t="s">
        <v>3475</v>
      </c>
      <c r="C148" s="814" t="s">
        <v>590</v>
      </c>
      <c r="D148" s="814" t="s">
        <v>3387</v>
      </c>
      <c r="E148" s="814" t="s">
        <v>3409</v>
      </c>
      <c r="F148" s="814" t="s">
        <v>3492</v>
      </c>
      <c r="G148" s="814" t="s">
        <v>3493</v>
      </c>
      <c r="H148" s="831"/>
      <c r="I148" s="831"/>
      <c r="J148" s="814"/>
      <c r="K148" s="814"/>
      <c r="L148" s="831">
        <v>1</v>
      </c>
      <c r="M148" s="831">
        <v>84</v>
      </c>
      <c r="N148" s="814">
        <v>1</v>
      </c>
      <c r="O148" s="814">
        <v>84</v>
      </c>
      <c r="P148" s="831"/>
      <c r="Q148" s="831"/>
      <c r="R148" s="819"/>
      <c r="S148" s="832"/>
    </row>
    <row r="149" spans="1:19" ht="14.45" customHeight="1" x14ac:dyDescent="0.2">
      <c r="A149" s="813" t="s">
        <v>3474</v>
      </c>
      <c r="B149" s="814" t="s">
        <v>3475</v>
      </c>
      <c r="C149" s="814" t="s">
        <v>590</v>
      </c>
      <c r="D149" s="814" t="s">
        <v>3387</v>
      </c>
      <c r="E149" s="814" t="s">
        <v>3409</v>
      </c>
      <c r="F149" s="814" t="s">
        <v>3494</v>
      </c>
      <c r="G149" s="814" t="s">
        <v>3495</v>
      </c>
      <c r="H149" s="831"/>
      <c r="I149" s="831"/>
      <c r="J149" s="814"/>
      <c r="K149" s="814"/>
      <c r="L149" s="831">
        <v>10</v>
      </c>
      <c r="M149" s="831">
        <v>4140</v>
      </c>
      <c r="N149" s="814">
        <v>1</v>
      </c>
      <c r="O149" s="814">
        <v>414</v>
      </c>
      <c r="P149" s="831">
        <v>1</v>
      </c>
      <c r="Q149" s="831">
        <v>418</v>
      </c>
      <c r="R149" s="819">
        <v>0.10096618357487923</v>
      </c>
      <c r="S149" s="832">
        <v>418</v>
      </c>
    </row>
    <row r="150" spans="1:19" ht="14.45" customHeight="1" x14ac:dyDescent="0.2">
      <c r="A150" s="813" t="s">
        <v>3474</v>
      </c>
      <c r="B150" s="814" t="s">
        <v>3475</v>
      </c>
      <c r="C150" s="814" t="s">
        <v>590</v>
      </c>
      <c r="D150" s="814" t="s">
        <v>3387</v>
      </c>
      <c r="E150" s="814" t="s">
        <v>3409</v>
      </c>
      <c r="F150" s="814" t="s">
        <v>3496</v>
      </c>
      <c r="G150" s="814" t="s">
        <v>3497</v>
      </c>
      <c r="H150" s="831"/>
      <c r="I150" s="831"/>
      <c r="J150" s="814"/>
      <c r="K150" s="814"/>
      <c r="L150" s="831">
        <v>287</v>
      </c>
      <c r="M150" s="831">
        <v>24108</v>
      </c>
      <c r="N150" s="814">
        <v>1</v>
      </c>
      <c r="O150" s="814">
        <v>84</v>
      </c>
      <c r="P150" s="831">
        <v>26</v>
      </c>
      <c r="Q150" s="831">
        <v>2210</v>
      </c>
      <c r="R150" s="819">
        <v>9.1670814667330347E-2</v>
      </c>
      <c r="S150" s="832">
        <v>85</v>
      </c>
    </row>
    <row r="151" spans="1:19" ht="14.45" customHeight="1" x14ac:dyDescent="0.2">
      <c r="A151" s="813" t="s">
        <v>3474</v>
      </c>
      <c r="B151" s="814" t="s">
        <v>3475</v>
      </c>
      <c r="C151" s="814" t="s">
        <v>590</v>
      </c>
      <c r="D151" s="814" t="s">
        <v>3387</v>
      </c>
      <c r="E151" s="814" t="s">
        <v>3409</v>
      </c>
      <c r="F151" s="814" t="s">
        <v>3508</v>
      </c>
      <c r="G151" s="814" t="s">
        <v>3509</v>
      </c>
      <c r="H151" s="831"/>
      <c r="I151" s="831"/>
      <c r="J151" s="814"/>
      <c r="K151" s="814"/>
      <c r="L151" s="831">
        <v>4</v>
      </c>
      <c r="M151" s="831">
        <v>772</v>
      </c>
      <c r="N151" s="814">
        <v>1</v>
      </c>
      <c r="O151" s="814">
        <v>193</v>
      </c>
      <c r="P151" s="831"/>
      <c r="Q151" s="831"/>
      <c r="R151" s="819"/>
      <c r="S151" s="832"/>
    </row>
    <row r="152" spans="1:19" ht="14.45" customHeight="1" x14ac:dyDescent="0.2">
      <c r="A152" s="813" t="s">
        <v>3474</v>
      </c>
      <c r="B152" s="814" t="s">
        <v>3475</v>
      </c>
      <c r="C152" s="814" t="s">
        <v>590</v>
      </c>
      <c r="D152" s="814" t="s">
        <v>3400</v>
      </c>
      <c r="E152" s="814" t="s">
        <v>3409</v>
      </c>
      <c r="F152" s="814" t="s">
        <v>3480</v>
      </c>
      <c r="G152" s="814" t="s">
        <v>3481</v>
      </c>
      <c r="H152" s="831"/>
      <c r="I152" s="831"/>
      <c r="J152" s="814"/>
      <c r="K152" s="814"/>
      <c r="L152" s="831">
        <v>9</v>
      </c>
      <c r="M152" s="831">
        <v>1503</v>
      </c>
      <c r="N152" s="814">
        <v>1</v>
      </c>
      <c r="O152" s="814">
        <v>167</v>
      </c>
      <c r="P152" s="831"/>
      <c r="Q152" s="831"/>
      <c r="R152" s="819"/>
      <c r="S152" s="832"/>
    </row>
    <row r="153" spans="1:19" ht="14.45" customHeight="1" x14ac:dyDescent="0.2">
      <c r="A153" s="813" t="s">
        <v>3474</v>
      </c>
      <c r="B153" s="814" t="s">
        <v>3475</v>
      </c>
      <c r="C153" s="814" t="s">
        <v>590</v>
      </c>
      <c r="D153" s="814" t="s">
        <v>3400</v>
      </c>
      <c r="E153" s="814" t="s">
        <v>3409</v>
      </c>
      <c r="F153" s="814" t="s">
        <v>3482</v>
      </c>
      <c r="G153" s="814" t="s">
        <v>3483</v>
      </c>
      <c r="H153" s="831"/>
      <c r="I153" s="831"/>
      <c r="J153" s="814"/>
      <c r="K153" s="814"/>
      <c r="L153" s="831">
        <v>2</v>
      </c>
      <c r="M153" s="831">
        <v>178</v>
      </c>
      <c r="N153" s="814">
        <v>1</v>
      </c>
      <c r="O153" s="814">
        <v>89</v>
      </c>
      <c r="P153" s="831"/>
      <c r="Q153" s="831"/>
      <c r="R153" s="819"/>
      <c r="S153" s="832"/>
    </row>
    <row r="154" spans="1:19" ht="14.45" customHeight="1" x14ac:dyDescent="0.2">
      <c r="A154" s="813" t="s">
        <v>3474</v>
      </c>
      <c r="B154" s="814" t="s">
        <v>3475</v>
      </c>
      <c r="C154" s="814" t="s">
        <v>590</v>
      </c>
      <c r="D154" s="814" t="s">
        <v>3400</v>
      </c>
      <c r="E154" s="814" t="s">
        <v>3409</v>
      </c>
      <c r="F154" s="814" t="s">
        <v>3484</v>
      </c>
      <c r="G154" s="814" t="s">
        <v>3485</v>
      </c>
      <c r="H154" s="831"/>
      <c r="I154" s="831"/>
      <c r="J154" s="814"/>
      <c r="K154" s="814"/>
      <c r="L154" s="831">
        <v>17</v>
      </c>
      <c r="M154" s="831">
        <v>1428</v>
      </c>
      <c r="N154" s="814">
        <v>1</v>
      </c>
      <c r="O154" s="814">
        <v>84</v>
      </c>
      <c r="P154" s="831"/>
      <c r="Q154" s="831"/>
      <c r="R154" s="819"/>
      <c r="S154" s="832"/>
    </row>
    <row r="155" spans="1:19" ht="14.45" customHeight="1" x14ac:dyDescent="0.2">
      <c r="A155" s="813" t="s">
        <v>3474</v>
      </c>
      <c r="B155" s="814" t="s">
        <v>3475</v>
      </c>
      <c r="C155" s="814" t="s">
        <v>590</v>
      </c>
      <c r="D155" s="814" t="s">
        <v>3400</v>
      </c>
      <c r="E155" s="814" t="s">
        <v>3409</v>
      </c>
      <c r="F155" s="814" t="s">
        <v>3488</v>
      </c>
      <c r="G155" s="814" t="s">
        <v>3489</v>
      </c>
      <c r="H155" s="831"/>
      <c r="I155" s="831"/>
      <c r="J155" s="814"/>
      <c r="K155" s="814"/>
      <c r="L155" s="831">
        <v>16</v>
      </c>
      <c r="M155" s="831">
        <v>2800</v>
      </c>
      <c r="N155" s="814">
        <v>1</v>
      </c>
      <c r="O155" s="814">
        <v>175</v>
      </c>
      <c r="P155" s="831"/>
      <c r="Q155" s="831"/>
      <c r="R155" s="819"/>
      <c r="S155" s="832"/>
    </row>
    <row r="156" spans="1:19" ht="14.45" customHeight="1" x14ac:dyDescent="0.2">
      <c r="A156" s="813" t="s">
        <v>3474</v>
      </c>
      <c r="B156" s="814" t="s">
        <v>3475</v>
      </c>
      <c r="C156" s="814" t="s">
        <v>590</v>
      </c>
      <c r="D156" s="814" t="s">
        <v>3400</v>
      </c>
      <c r="E156" s="814" t="s">
        <v>3409</v>
      </c>
      <c r="F156" s="814" t="s">
        <v>3490</v>
      </c>
      <c r="G156" s="814" t="s">
        <v>3491</v>
      </c>
      <c r="H156" s="831"/>
      <c r="I156" s="831"/>
      <c r="J156" s="814"/>
      <c r="K156" s="814"/>
      <c r="L156" s="831">
        <v>19</v>
      </c>
      <c r="M156" s="831">
        <v>9956</v>
      </c>
      <c r="N156" s="814">
        <v>1</v>
      </c>
      <c r="O156" s="814">
        <v>524</v>
      </c>
      <c r="P156" s="831"/>
      <c r="Q156" s="831"/>
      <c r="R156" s="819"/>
      <c r="S156" s="832"/>
    </row>
    <row r="157" spans="1:19" ht="14.45" customHeight="1" x14ac:dyDescent="0.2">
      <c r="A157" s="813" t="s">
        <v>3474</v>
      </c>
      <c r="B157" s="814" t="s">
        <v>3475</v>
      </c>
      <c r="C157" s="814" t="s">
        <v>590</v>
      </c>
      <c r="D157" s="814" t="s">
        <v>3400</v>
      </c>
      <c r="E157" s="814" t="s">
        <v>3409</v>
      </c>
      <c r="F157" s="814" t="s">
        <v>3492</v>
      </c>
      <c r="G157" s="814" t="s">
        <v>3493</v>
      </c>
      <c r="H157" s="831"/>
      <c r="I157" s="831"/>
      <c r="J157" s="814"/>
      <c r="K157" s="814"/>
      <c r="L157" s="831">
        <v>6</v>
      </c>
      <c r="M157" s="831">
        <v>504</v>
      </c>
      <c r="N157" s="814">
        <v>1</v>
      </c>
      <c r="O157" s="814">
        <v>84</v>
      </c>
      <c r="P157" s="831"/>
      <c r="Q157" s="831"/>
      <c r="R157" s="819"/>
      <c r="S157" s="832"/>
    </row>
    <row r="158" spans="1:19" ht="14.45" customHeight="1" x14ac:dyDescent="0.2">
      <c r="A158" s="813" t="s">
        <v>3474</v>
      </c>
      <c r="B158" s="814" t="s">
        <v>3475</v>
      </c>
      <c r="C158" s="814" t="s">
        <v>590</v>
      </c>
      <c r="D158" s="814" t="s">
        <v>3400</v>
      </c>
      <c r="E158" s="814" t="s">
        <v>3409</v>
      </c>
      <c r="F158" s="814" t="s">
        <v>3494</v>
      </c>
      <c r="G158" s="814" t="s">
        <v>3495</v>
      </c>
      <c r="H158" s="831"/>
      <c r="I158" s="831"/>
      <c r="J158" s="814"/>
      <c r="K158" s="814"/>
      <c r="L158" s="831">
        <v>2</v>
      </c>
      <c r="M158" s="831">
        <v>828</v>
      </c>
      <c r="N158" s="814">
        <v>1</v>
      </c>
      <c r="O158" s="814">
        <v>414</v>
      </c>
      <c r="P158" s="831"/>
      <c r="Q158" s="831"/>
      <c r="R158" s="819"/>
      <c r="S158" s="832"/>
    </row>
    <row r="159" spans="1:19" ht="14.45" customHeight="1" x14ac:dyDescent="0.2">
      <c r="A159" s="813" t="s">
        <v>3474</v>
      </c>
      <c r="B159" s="814" t="s">
        <v>3475</v>
      </c>
      <c r="C159" s="814" t="s">
        <v>590</v>
      </c>
      <c r="D159" s="814" t="s">
        <v>3400</v>
      </c>
      <c r="E159" s="814" t="s">
        <v>3409</v>
      </c>
      <c r="F159" s="814" t="s">
        <v>3496</v>
      </c>
      <c r="G159" s="814" t="s">
        <v>3497</v>
      </c>
      <c r="H159" s="831"/>
      <c r="I159" s="831"/>
      <c r="J159" s="814"/>
      <c r="K159" s="814"/>
      <c r="L159" s="831">
        <v>17</v>
      </c>
      <c r="M159" s="831">
        <v>1428</v>
      </c>
      <c r="N159" s="814">
        <v>1</v>
      </c>
      <c r="O159" s="814">
        <v>84</v>
      </c>
      <c r="P159" s="831"/>
      <c r="Q159" s="831"/>
      <c r="R159" s="819"/>
      <c r="S159" s="832"/>
    </row>
    <row r="160" spans="1:19" ht="14.45" customHeight="1" x14ac:dyDescent="0.2">
      <c r="A160" s="813" t="s">
        <v>3474</v>
      </c>
      <c r="B160" s="814" t="s">
        <v>3475</v>
      </c>
      <c r="C160" s="814" t="s">
        <v>590</v>
      </c>
      <c r="D160" s="814" t="s">
        <v>3402</v>
      </c>
      <c r="E160" s="814" t="s">
        <v>3409</v>
      </c>
      <c r="F160" s="814" t="s">
        <v>3410</v>
      </c>
      <c r="G160" s="814" t="s">
        <v>3411</v>
      </c>
      <c r="H160" s="831"/>
      <c r="I160" s="831"/>
      <c r="J160" s="814"/>
      <c r="K160" s="814"/>
      <c r="L160" s="831">
        <v>123</v>
      </c>
      <c r="M160" s="831">
        <v>25338</v>
      </c>
      <c r="N160" s="814">
        <v>1</v>
      </c>
      <c r="O160" s="814">
        <v>206</v>
      </c>
      <c r="P160" s="831"/>
      <c r="Q160" s="831"/>
      <c r="R160" s="819"/>
      <c r="S160" s="832"/>
    </row>
    <row r="161" spans="1:19" ht="14.45" customHeight="1" x14ac:dyDescent="0.2">
      <c r="A161" s="813" t="s">
        <v>3474</v>
      </c>
      <c r="B161" s="814" t="s">
        <v>3475</v>
      </c>
      <c r="C161" s="814" t="s">
        <v>590</v>
      </c>
      <c r="D161" s="814" t="s">
        <v>3402</v>
      </c>
      <c r="E161" s="814" t="s">
        <v>3409</v>
      </c>
      <c r="F161" s="814" t="s">
        <v>3412</v>
      </c>
      <c r="G161" s="814" t="s">
        <v>3413</v>
      </c>
      <c r="H161" s="831"/>
      <c r="I161" s="831"/>
      <c r="J161" s="814"/>
      <c r="K161" s="814"/>
      <c r="L161" s="831">
        <v>12</v>
      </c>
      <c r="M161" s="831">
        <v>2064</v>
      </c>
      <c r="N161" s="814">
        <v>1</v>
      </c>
      <c r="O161" s="814">
        <v>172</v>
      </c>
      <c r="P161" s="831"/>
      <c r="Q161" s="831"/>
      <c r="R161" s="819"/>
      <c r="S161" s="832"/>
    </row>
    <row r="162" spans="1:19" ht="14.45" customHeight="1" x14ac:dyDescent="0.2">
      <c r="A162" s="813" t="s">
        <v>3474</v>
      </c>
      <c r="B162" s="814" t="s">
        <v>3475</v>
      </c>
      <c r="C162" s="814" t="s">
        <v>590</v>
      </c>
      <c r="D162" s="814" t="s">
        <v>3402</v>
      </c>
      <c r="E162" s="814" t="s">
        <v>3409</v>
      </c>
      <c r="F162" s="814" t="s">
        <v>3414</v>
      </c>
      <c r="G162" s="814" t="s">
        <v>3415</v>
      </c>
      <c r="H162" s="831"/>
      <c r="I162" s="831"/>
      <c r="J162" s="814"/>
      <c r="K162" s="814"/>
      <c r="L162" s="831">
        <v>2</v>
      </c>
      <c r="M162" s="831">
        <v>516</v>
      </c>
      <c r="N162" s="814">
        <v>1</v>
      </c>
      <c r="O162" s="814">
        <v>258</v>
      </c>
      <c r="P162" s="831"/>
      <c r="Q162" s="831"/>
      <c r="R162" s="819"/>
      <c r="S162" s="832"/>
    </row>
    <row r="163" spans="1:19" ht="14.45" customHeight="1" x14ac:dyDescent="0.2">
      <c r="A163" s="813" t="s">
        <v>3474</v>
      </c>
      <c r="B163" s="814" t="s">
        <v>3475</v>
      </c>
      <c r="C163" s="814" t="s">
        <v>590</v>
      </c>
      <c r="D163" s="814" t="s">
        <v>3402</v>
      </c>
      <c r="E163" s="814" t="s">
        <v>3409</v>
      </c>
      <c r="F163" s="814" t="s">
        <v>3416</v>
      </c>
      <c r="G163" s="814" t="s">
        <v>3417</v>
      </c>
      <c r="H163" s="831"/>
      <c r="I163" s="831"/>
      <c r="J163" s="814"/>
      <c r="K163" s="814"/>
      <c r="L163" s="831">
        <v>123</v>
      </c>
      <c r="M163" s="831">
        <v>22263</v>
      </c>
      <c r="N163" s="814">
        <v>1</v>
      </c>
      <c r="O163" s="814">
        <v>181</v>
      </c>
      <c r="P163" s="831"/>
      <c r="Q163" s="831"/>
      <c r="R163" s="819"/>
      <c r="S163" s="832"/>
    </row>
    <row r="164" spans="1:19" ht="14.45" customHeight="1" x14ac:dyDescent="0.2">
      <c r="A164" s="813" t="s">
        <v>3474</v>
      </c>
      <c r="B164" s="814" t="s">
        <v>3475</v>
      </c>
      <c r="C164" s="814" t="s">
        <v>590</v>
      </c>
      <c r="D164" s="814" t="s">
        <v>3399</v>
      </c>
      <c r="E164" s="814" t="s">
        <v>3409</v>
      </c>
      <c r="F164" s="814" t="s">
        <v>3502</v>
      </c>
      <c r="G164" s="814" t="s">
        <v>3503</v>
      </c>
      <c r="H164" s="831"/>
      <c r="I164" s="831"/>
      <c r="J164" s="814"/>
      <c r="K164" s="814"/>
      <c r="L164" s="831">
        <v>40</v>
      </c>
      <c r="M164" s="831">
        <v>2760</v>
      </c>
      <c r="N164" s="814">
        <v>1</v>
      </c>
      <c r="O164" s="814">
        <v>69</v>
      </c>
      <c r="P164" s="831"/>
      <c r="Q164" s="831"/>
      <c r="R164" s="819"/>
      <c r="S164" s="832"/>
    </row>
    <row r="165" spans="1:19" ht="14.45" customHeight="1" x14ac:dyDescent="0.2">
      <c r="A165" s="813" t="s">
        <v>3474</v>
      </c>
      <c r="B165" s="814" t="s">
        <v>3475</v>
      </c>
      <c r="C165" s="814" t="s">
        <v>590</v>
      </c>
      <c r="D165" s="814" t="s">
        <v>3399</v>
      </c>
      <c r="E165" s="814" t="s">
        <v>3409</v>
      </c>
      <c r="F165" s="814" t="s">
        <v>3510</v>
      </c>
      <c r="G165" s="814" t="s">
        <v>3511</v>
      </c>
      <c r="H165" s="831"/>
      <c r="I165" s="831"/>
      <c r="J165" s="814"/>
      <c r="K165" s="814"/>
      <c r="L165" s="831">
        <v>3</v>
      </c>
      <c r="M165" s="831">
        <v>873</v>
      </c>
      <c r="N165" s="814">
        <v>1</v>
      </c>
      <c r="O165" s="814">
        <v>291</v>
      </c>
      <c r="P165" s="831"/>
      <c r="Q165" s="831"/>
      <c r="R165" s="819"/>
      <c r="S165" s="832"/>
    </row>
    <row r="166" spans="1:19" ht="14.45" customHeight="1" x14ac:dyDescent="0.2">
      <c r="A166" s="813" t="s">
        <v>3474</v>
      </c>
      <c r="B166" s="814" t="s">
        <v>3475</v>
      </c>
      <c r="C166" s="814" t="s">
        <v>590</v>
      </c>
      <c r="D166" s="814" t="s">
        <v>3389</v>
      </c>
      <c r="E166" s="814" t="s">
        <v>3409</v>
      </c>
      <c r="F166" s="814" t="s">
        <v>3480</v>
      </c>
      <c r="G166" s="814" t="s">
        <v>3481</v>
      </c>
      <c r="H166" s="831"/>
      <c r="I166" s="831"/>
      <c r="J166" s="814"/>
      <c r="K166" s="814"/>
      <c r="L166" s="831">
        <v>4</v>
      </c>
      <c r="M166" s="831">
        <v>668</v>
      </c>
      <c r="N166" s="814">
        <v>1</v>
      </c>
      <c r="O166" s="814">
        <v>167</v>
      </c>
      <c r="P166" s="831">
        <v>20</v>
      </c>
      <c r="Q166" s="831">
        <v>3380</v>
      </c>
      <c r="R166" s="819">
        <v>5.0598802395209583</v>
      </c>
      <c r="S166" s="832">
        <v>169</v>
      </c>
    </row>
    <row r="167" spans="1:19" ht="14.45" customHeight="1" x14ac:dyDescent="0.2">
      <c r="A167" s="813" t="s">
        <v>3474</v>
      </c>
      <c r="B167" s="814" t="s">
        <v>3475</v>
      </c>
      <c r="C167" s="814" t="s">
        <v>590</v>
      </c>
      <c r="D167" s="814" t="s">
        <v>3389</v>
      </c>
      <c r="E167" s="814" t="s">
        <v>3409</v>
      </c>
      <c r="F167" s="814" t="s">
        <v>3482</v>
      </c>
      <c r="G167" s="814" t="s">
        <v>3483</v>
      </c>
      <c r="H167" s="831"/>
      <c r="I167" s="831"/>
      <c r="J167" s="814"/>
      <c r="K167" s="814"/>
      <c r="L167" s="831">
        <v>4</v>
      </c>
      <c r="M167" s="831">
        <v>356</v>
      </c>
      <c r="N167" s="814">
        <v>1</v>
      </c>
      <c r="O167" s="814">
        <v>89</v>
      </c>
      <c r="P167" s="831"/>
      <c r="Q167" s="831"/>
      <c r="R167" s="819"/>
      <c r="S167" s="832"/>
    </row>
    <row r="168" spans="1:19" ht="14.45" customHeight="1" x14ac:dyDescent="0.2">
      <c r="A168" s="813" t="s">
        <v>3474</v>
      </c>
      <c r="B168" s="814" t="s">
        <v>3475</v>
      </c>
      <c r="C168" s="814" t="s">
        <v>590</v>
      </c>
      <c r="D168" s="814" t="s">
        <v>3389</v>
      </c>
      <c r="E168" s="814" t="s">
        <v>3409</v>
      </c>
      <c r="F168" s="814" t="s">
        <v>3484</v>
      </c>
      <c r="G168" s="814" t="s">
        <v>3485</v>
      </c>
      <c r="H168" s="831"/>
      <c r="I168" s="831"/>
      <c r="J168" s="814"/>
      <c r="K168" s="814"/>
      <c r="L168" s="831">
        <v>260</v>
      </c>
      <c r="M168" s="831">
        <v>21840</v>
      </c>
      <c r="N168" s="814">
        <v>1</v>
      </c>
      <c r="O168" s="814">
        <v>84</v>
      </c>
      <c r="P168" s="831">
        <v>6</v>
      </c>
      <c r="Q168" s="831">
        <v>510</v>
      </c>
      <c r="R168" s="819">
        <v>2.3351648351648352E-2</v>
      </c>
      <c r="S168" s="832">
        <v>85</v>
      </c>
    </row>
    <row r="169" spans="1:19" ht="14.45" customHeight="1" x14ac:dyDescent="0.2">
      <c r="A169" s="813" t="s">
        <v>3474</v>
      </c>
      <c r="B169" s="814" t="s">
        <v>3475</v>
      </c>
      <c r="C169" s="814" t="s">
        <v>590</v>
      </c>
      <c r="D169" s="814" t="s">
        <v>3389</v>
      </c>
      <c r="E169" s="814" t="s">
        <v>3409</v>
      </c>
      <c r="F169" s="814" t="s">
        <v>3486</v>
      </c>
      <c r="G169" s="814" t="s">
        <v>3487</v>
      </c>
      <c r="H169" s="831"/>
      <c r="I169" s="831"/>
      <c r="J169" s="814"/>
      <c r="K169" s="814"/>
      <c r="L169" s="831">
        <v>5</v>
      </c>
      <c r="M169" s="831">
        <v>585</v>
      </c>
      <c r="N169" s="814">
        <v>1</v>
      </c>
      <c r="O169" s="814">
        <v>117</v>
      </c>
      <c r="P169" s="831">
        <v>3</v>
      </c>
      <c r="Q169" s="831">
        <v>354</v>
      </c>
      <c r="R169" s="819">
        <v>0.60512820512820509</v>
      </c>
      <c r="S169" s="832">
        <v>118</v>
      </c>
    </row>
    <row r="170" spans="1:19" ht="14.45" customHeight="1" x14ac:dyDescent="0.2">
      <c r="A170" s="813" t="s">
        <v>3474</v>
      </c>
      <c r="B170" s="814" t="s">
        <v>3475</v>
      </c>
      <c r="C170" s="814" t="s">
        <v>590</v>
      </c>
      <c r="D170" s="814" t="s">
        <v>3389</v>
      </c>
      <c r="E170" s="814" t="s">
        <v>3409</v>
      </c>
      <c r="F170" s="814" t="s">
        <v>3488</v>
      </c>
      <c r="G170" s="814" t="s">
        <v>3489</v>
      </c>
      <c r="H170" s="831"/>
      <c r="I170" s="831"/>
      <c r="J170" s="814"/>
      <c r="K170" s="814"/>
      <c r="L170" s="831">
        <v>231</v>
      </c>
      <c r="M170" s="831">
        <v>40425</v>
      </c>
      <c r="N170" s="814">
        <v>1</v>
      </c>
      <c r="O170" s="814">
        <v>175</v>
      </c>
      <c r="P170" s="831">
        <v>6</v>
      </c>
      <c r="Q170" s="831">
        <v>1056</v>
      </c>
      <c r="R170" s="819">
        <v>2.6122448979591838E-2</v>
      </c>
      <c r="S170" s="832">
        <v>176</v>
      </c>
    </row>
    <row r="171" spans="1:19" ht="14.45" customHeight="1" x14ac:dyDescent="0.2">
      <c r="A171" s="813" t="s">
        <v>3474</v>
      </c>
      <c r="B171" s="814" t="s">
        <v>3475</v>
      </c>
      <c r="C171" s="814" t="s">
        <v>590</v>
      </c>
      <c r="D171" s="814" t="s">
        <v>3389</v>
      </c>
      <c r="E171" s="814" t="s">
        <v>3409</v>
      </c>
      <c r="F171" s="814" t="s">
        <v>3490</v>
      </c>
      <c r="G171" s="814" t="s">
        <v>3491</v>
      </c>
      <c r="H171" s="831"/>
      <c r="I171" s="831"/>
      <c r="J171" s="814"/>
      <c r="K171" s="814"/>
      <c r="L171" s="831">
        <v>221</v>
      </c>
      <c r="M171" s="831">
        <v>115804</v>
      </c>
      <c r="N171" s="814">
        <v>1</v>
      </c>
      <c r="O171" s="814">
        <v>524</v>
      </c>
      <c r="P171" s="831">
        <v>5</v>
      </c>
      <c r="Q171" s="831">
        <v>2640</v>
      </c>
      <c r="R171" s="819">
        <v>2.2797139995164244E-2</v>
      </c>
      <c r="S171" s="832">
        <v>528</v>
      </c>
    </row>
    <row r="172" spans="1:19" ht="14.45" customHeight="1" x14ac:dyDescent="0.2">
      <c r="A172" s="813" t="s">
        <v>3474</v>
      </c>
      <c r="B172" s="814" t="s">
        <v>3475</v>
      </c>
      <c r="C172" s="814" t="s">
        <v>590</v>
      </c>
      <c r="D172" s="814" t="s">
        <v>3389</v>
      </c>
      <c r="E172" s="814" t="s">
        <v>3409</v>
      </c>
      <c r="F172" s="814" t="s">
        <v>3492</v>
      </c>
      <c r="G172" s="814" t="s">
        <v>3493</v>
      </c>
      <c r="H172" s="831"/>
      <c r="I172" s="831"/>
      <c r="J172" s="814"/>
      <c r="K172" s="814"/>
      <c r="L172" s="831">
        <v>38</v>
      </c>
      <c r="M172" s="831">
        <v>3192</v>
      </c>
      <c r="N172" s="814">
        <v>1</v>
      </c>
      <c r="O172" s="814">
        <v>84</v>
      </c>
      <c r="P172" s="831">
        <v>2</v>
      </c>
      <c r="Q172" s="831">
        <v>170</v>
      </c>
      <c r="R172" s="819">
        <v>5.3258145363408518E-2</v>
      </c>
      <c r="S172" s="832">
        <v>85</v>
      </c>
    </row>
    <row r="173" spans="1:19" ht="14.45" customHeight="1" x14ac:dyDescent="0.2">
      <c r="A173" s="813" t="s">
        <v>3474</v>
      </c>
      <c r="B173" s="814" t="s">
        <v>3475</v>
      </c>
      <c r="C173" s="814" t="s">
        <v>590</v>
      </c>
      <c r="D173" s="814" t="s">
        <v>3389</v>
      </c>
      <c r="E173" s="814" t="s">
        <v>3409</v>
      </c>
      <c r="F173" s="814" t="s">
        <v>3494</v>
      </c>
      <c r="G173" s="814" t="s">
        <v>3495</v>
      </c>
      <c r="H173" s="831"/>
      <c r="I173" s="831"/>
      <c r="J173" s="814"/>
      <c r="K173" s="814"/>
      <c r="L173" s="831">
        <v>1</v>
      </c>
      <c r="M173" s="831">
        <v>414</v>
      </c>
      <c r="N173" s="814">
        <v>1</v>
      </c>
      <c r="O173" s="814">
        <v>414</v>
      </c>
      <c r="P173" s="831">
        <v>1</v>
      </c>
      <c r="Q173" s="831">
        <v>418</v>
      </c>
      <c r="R173" s="819">
        <v>1.0096618357487923</v>
      </c>
      <c r="S173" s="832">
        <v>418</v>
      </c>
    </row>
    <row r="174" spans="1:19" ht="14.45" customHeight="1" x14ac:dyDescent="0.2">
      <c r="A174" s="813" t="s">
        <v>3474</v>
      </c>
      <c r="B174" s="814" t="s">
        <v>3475</v>
      </c>
      <c r="C174" s="814" t="s">
        <v>590</v>
      </c>
      <c r="D174" s="814" t="s">
        <v>3389</v>
      </c>
      <c r="E174" s="814" t="s">
        <v>3409</v>
      </c>
      <c r="F174" s="814" t="s">
        <v>3496</v>
      </c>
      <c r="G174" s="814" t="s">
        <v>3497</v>
      </c>
      <c r="H174" s="831"/>
      <c r="I174" s="831"/>
      <c r="J174" s="814"/>
      <c r="K174" s="814"/>
      <c r="L174" s="831">
        <v>246</v>
      </c>
      <c r="M174" s="831">
        <v>20664</v>
      </c>
      <c r="N174" s="814">
        <v>1</v>
      </c>
      <c r="O174" s="814">
        <v>84</v>
      </c>
      <c r="P174" s="831">
        <v>6</v>
      </c>
      <c r="Q174" s="831">
        <v>510</v>
      </c>
      <c r="R174" s="819">
        <v>2.468060394889663E-2</v>
      </c>
      <c r="S174" s="832">
        <v>85</v>
      </c>
    </row>
    <row r="175" spans="1:19" ht="14.45" customHeight="1" x14ac:dyDescent="0.2">
      <c r="A175" s="813" t="s">
        <v>3474</v>
      </c>
      <c r="B175" s="814" t="s">
        <v>3475</v>
      </c>
      <c r="C175" s="814" t="s">
        <v>590</v>
      </c>
      <c r="D175" s="814" t="s">
        <v>3389</v>
      </c>
      <c r="E175" s="814" t="s">
        <v>3409</v>
      </c>
      <c r="F175" s="814" t="s">
        <v>3506</v>
      </c>
      <c r="G175" s="814" t="s">
        <v>3507</v>
      </c>
      <c r="H175" s="831"/>
      <c r="I175" s="831"/>
      <c r="J175" s="814"/>
      <c r="K175" s="814"/>
      <c r="L175" s="831">
        <v>9</v>
      </c>
      <c r="M175" s="831">
        <v>405</v>
      </c>
      <c r="N175" s="814">
        <v>1</v>
      </c>
      <c r="O175" s="814">
        <v>45</v>
      </c>
      <c r="P175" s="831">
        <v>7</v>
      </c>
      <c r="Q175" s="831">
        <v>322</v>
      </c>
      <c r="R175" s="819">
        <v>0.79506172839506173</v>
      </c>
      <c r="S175" s="832">
        <v>46</v>
      </c>
    </row>
    <row r="176" spans="1:19" ht="14.45" customHeight="1" x14ac:dyDescent="0.2">
      <c r="A176" s="813" t="s">
        <v>3474</v>
      </c>
      <c r="B176" s="814" t="s">
        <v>3475</v>
      </c>
      <c r="C176" s="814" t="s">
        <v>590</v>
      </c>
      <c r="D176" s="814" t="s">
        <v>3389</v>
      </c>
      <c r="E176" s="814" t="s">
        <v>3409</v>
      </c>
      <c r="F176" s="814" t="s">
        <v>3508</v>
      </c>
      <c r="G176" s="814" t="s">
        <v>3509</v>
      </c>
      <c r="H176" s="831"/>
      <c r="I176" s="831"/>
      <c r="J176" s="814"/>
      <c r="K176" s="814"/>
      <c r="L176" s="831">
        <v>5</v>
      </c>
      <c r="M176" s="831">
        <v>965</v>
      </c>
      <c r="N176" s="814">
        <v>1</v>
      </c>
      <c r="O176" s="814">
        <v>193</v>
      </c>
      <c r="P176" s="831">
        <v>9</v>
      </c>
      <c r="Q176" s="831">
        <v>1746</v>
      </c>
      <c r="R176" s="819">
        <v>1.8093264248704664</v>
      </c>
      <c r="S176" s="832">
        <v>194</v>
      </c>
    </row>
    <row r="177" spans="1:19" ht="14.45" customHeight="1" x14ac:dyDescent="0.2">
      <c r="A177" s="813" t="s">
        <v>3474</v>
      </c>
      <c r="B177" s="814" t="s">
        <v>3475</v>
      </c>
      <c r="C177" s="814" t="s">
        <v>590</v>
      </c>
      <c r="D177" s="814" t="s">
        <v>3388</v>
      </c>
      <c r="E177" s="814" t="s">
        <v>3409</v>
      </c>
      <c r="F177" s="814" t="s">
        <v>3484</v>
      </c>
      <c r="G177" s="814" t="s">
        <v>3485</v>
      </c>
      <c r="H177" s="831"/>
      <c r="I177" s="831"/>
      <c r="J177" s="814"/>
      <c r="K177" s="814"/>
      <c r="L177" s="831">
        <v>4</v>
      </c>
      <c r="M177" s="831">
        <v>336</v>
      </c>
      <c r="N177" s="814">
        <v>1</v>
      </c>
      <c r="O177" s="814">
        <v>84</v>
      </c>
      <c r="P177" s="831">
        <v>14</v>
      </c>
      <c r="Q177" s="831">
        <v>1190</v>
      </c>
      <c r="R177" s="819">
        <v>3.5416666666666665</v>
      </c>
      <c r="S177" s="832">
        <v>85</v>
      </c>
    </row>
    <row r="178" spans="1:19" ht="14.45" customHeight="1" x14ac:dyDescent="0.2">
      <c r="A178" s="813" t="s">
        <v>3474</v>
      </c>
      <c r="B178" s="814" t="s">
        <v>3475</v>
      </c>
      <c r="C178" s="814" t="s">
        <v>590</v>
      </c>
      <c r="D178" s="814" t="s">
        <v>3388</v>
      </c>
      <c r="E178" s="814" t="s">
        <v>3409</v>
      </c>
      <c r="F178" s="814" t="s">
        <v>3488</v>
      </c>
      <c r="G178" s="814" t="s">
        <v>3489</v>
      </c>
      <c r="H178" s="831"/>
      <c r="I178" s="831"/>
      <c r="J178" s="814"/>
      <c r="K178" s="814"/>
      <c r="L178" s="831">
        <v>4</v>
      </c>
      <c r="M178" s="831">
        <v>700</v>
      </c>
      <c r="N178" s="814">
        <v>1</v>
      </c>
      <c r="O178" s="814">
        <v>175</v>
      </c>
      <c r="P178" s="831">
        <v>13</v>
      </c>
      <c r="Q178" s="831">
        <v>2288</v>
      </c>
      <c r="R178" s="819">
        <v>3.2685714285714287</v>
      </c>
      <c r="S178" s="832">
        <v>176</v>
      </c>
    </row>
    <row r="179" spans="1:19" ht="14.45" customHeight="1" x14ac:dyDescent="0.2">
      <c r="A179" s="813" t="s">
        <v>3474</v>
      </c>
      <c r="B179" s="814" t="s">
        <v>3475</v>
      </c>
      <c r="C179" s="814" t="s">
        <v>590</v>
      </c>
      <c r="D179" s="814" t="s">
        <v>3388</v>
      </c>
      <c r="E179" s="814" t="s">
        <v>3409</v>
      </c>
      <c r="F179" s="814" t="s">
        <v>3490</v>
      </c>
      <c r="G179" s="814" t="s">
        <v>3491</v>
      </c>
      <c r="H179" s="831"/>
      <c r="I179" s="831"/>
      <c r="J179" s="814"/>
      <c r="K179" s="814"/>
      <c r="L179" s="831">
        <v>3</v>
      </c>
      <c r="M179" s="831">
        <v>1572</v>
      </c>
      <c r="N179" s="814">
        <v>1</v>
      </c>
      <c r="O179" s="814">
        <v>524</v>
      </c>
      <c r="P179" s="831">
        <v>14</v>
      </c>
      <c r="Q179" s="831">
        <v>7392</v>
      </c>
      <c r="R179" s="819">
        <v>4.7022900763358777</v>
      </c>
      <c r="S179" s="832">
        <v>528</v>
      </c>
    </row>
    <row r="180" spans="1:19" ht="14.45" customHeight="1" x14ac:dyDescent="0.2">
      <c r="A180" s="813" t="s">
        <v>3474</v>
      </c>
      <c r="B180" s="814" t="s">
        <v>3475</v>
      </c>
      <c r="C180" s="814" t="s">
        <v>590</v>
      </c>
      <c r="D180" s="814" t="s">
        <v>3388</v>
      </c>
      <c r="E180" s="814" t="s">
        <v>3409</v>
      </c>
      <c r="F180" s="814" t="s">
        <v>3494</v>
      </c>
      <c r="G180" s="814" t="s">
        <v>3495</v>
      </c>
      <c r="H180" s="831"/>
      <c r="I180" s="831"/>
      <c r="J180" s="814"/>
      <c r="K180" s="814"/>
      <c r="L180" s="831">
        <v>2</v>
      </c>
      <c r="M180" s="831">
        <v>828</v>
      </c>
      <c r="N180" s="814">
        <v>1</v>
      </c>
      <c r="O180" s="814">
        <v>414</v>
      </c>
      <c r="P180" s="831"/>
      <c r="Q180" s="831"/>
      <c r="R180" s="819"/>
      <c r="S180" s="832"/>
    </row>
    <row r="181" spans="1:19" ht="14.45" customHeight="1" x14ac:dyDescent="0.2">
      <c r="A181" s="813" t="s">
        <v>3474</v>
      </c>
      <c r="B181" s="814" t="s">
        <v>3475</v>
      </c>
      <c r="C181" s="814" t="s">
        <v>590</v>
      </c>
      <c r="D181" s="814" t="s">
        <v>3388</v>
      </c>
      <c r="E181" s="814" t="s">
        <v>3409</v>
      </c>
      <c r="F181" s="814" t="s">
        <v>3496</v>
      </c>
      <c r="G181" s="814" t="s">
        <v>3497</v>
      </c>
      <c r="H181" s="831"/>
      <c r="I181" s="831"/>
      <c r="J181" s="814"/>
      <c r="K181" s="814"/>
      <c r="L181" s="831">
        <v>5</v>
      </c>
      <c r="M181" s="831">
        <v>420</v>
      </c>
      <c r="N181" s="814">
        <v>1</v>
      </c>
      <c r="O181" s="814">
        <v>84</v>
      </c>
      <c r="P181" s="831">
        <v>14</v>
      </c>
      <c r="Q181" s="831">
        <v>1190</v>
      </c>
      <c r="R181" s="819">
        <v>2.8333333333333335</v>
      </c>
      <c r="S181" s="832">
        <v>85</v>
      </c>
    </row>
    <row r="182" spans="1:19" ht="14.45" customHeight="1" x14ac:dyDescent="0.2">
      <c r="A182" s="813" t="s">
        <v>3474</v>
      </c>
      <c r="B182" s="814" t="s">
        <v>3475</v>
      </c>
      <c r="C182" s="814" t="s">
        <v>590</v>
      </c>
      <c r="D182" s="814" t="s">
        <v>3388</v>
      </c>
      <c r="E182" s="814" t="s">
        <v>3409</v>
      </c>
      <c r="F182" s="814" t="s">
        <v>3506</v>
      </c>
      <c r="G182" s="814" t="s">
        <v>3507</v>
      </c>
      <c r="H182" s="831"/>
      <c r="I182" s="831"/>
      <c r="J182" s="814"/>
      <c r="K182" s="814"/>
      <c r="L182" s="831"/>
      <c r="M182" s="831"/>
      <c r="N182" s="814"/>
      <c r="O182" s="814"/>
      <c r="P182" s="831">
        <v>2</v>
      </c>
      <c r="Q182" s="831">
        <v>92</v>
      </c>
      <c r="R182" s="819"/>
      <c r="S182" s="832">
        <v>46</v>
      </c>
    </row>
    <row r="183" spans="1:19" ht="14.45" customHeight="1" x14ac:dyDescent="0.2">
      <c r="A183" s="813" t="s">
        <v>3474</v>
      </c>
      <c r="B183" s="814" t="s">
        <v>3475</v>
      </c>
      <c r="C183" s="814" t="s">
        <v>590</v>
      </c>
      <c r="D183" s="814" t="s">
        <v>3388</v>
      </c>
      <c r="E183" s="814" t="s">
        <v>3409</v>
      </c>
      <c r="F183" s="814" t="s">
        <v>3508</v>
      </c>
      <c r="G183" s="814" t="s">
        <v>3509</v>
      </c>
      <c r="H183" s="831"/>
      <c r="I183" s="831"/>
      <c r="J183" s="814"/>
      <c r="K183" s="814"/>
      <c r="L183" s="831"/>
      <c r="M183" s="831"/>
      <c r="N183" s="814"/>
      <c r="O183" s="814"/>
      <c r="P183" s="831">
        <v>1</v>
      </c>
      <c r="Q183" s="831">
        <v>194</v>
      </c>
      <c r="R183" s="819"/>
      <c r="S183" s="832">
        <v>194</v>
      </c>
    </row>
    <row r="184" spans="1:19" ht="14.45" customHeight="1" x14ac:dyDescent="0.2">
      <c r="A184" s="813" t="s">
        <v>3474</v>
      </c>
      <c r="B184" s="814" t="s">
        <v>3475</v>
      </c>
      <c r="C184" s="814" t="s">
        <v>590</v>
      </c>
      <c r="D184" s="814" t="s">
        <v>3375</v>
      </c>
      <c r="E184" s="814" t="s">
        <v>3409</v>
      </c>
      <c r="F184" s="814" t="s">
        <v>3484</v>
      </c>
      <c r="G184" s="814" t="s">
        <v>3485</v>
      </c>
      <c r="H184" s="831"/>
      <c r="I184" s="831"/>
      <c r="J184" s="814"/>
      <c r="K184" s="814"/>
      <c r="L184" s="831"/>
      <c r="M184" s="831"/>
      <c r="N184" s="814"/>
      <c r="O184" s="814"/>
      <c r="P184" s="831">
        <v>12</v>
      </c>
      <c r="Q184" s="831">
        <v>1020</v>
      </c>
      <c r="R184" s="819"/>
      <c r="S184" s="832">
        <v>85</v>
      </c>
    </row>
    <row r="185" spans="1:19" ht="14.45" customHeight="1" x14ac:dyDescent="0.2">
      <c r="A185" s="813" t="s">
        <v>3474</v>
      </c>
      <c r="B185" s="814" t="s">
        <v>3475</v>
      </c>
      <c r="C185" s="814" t="s">
        <v>590</v>
      </c>
      <c r="D185" s="814" t="s">
        <v>3375</v>
      </c>
      <c r="E185" s="814" t="s">
        <v>3409</v>
      </c>
      <c r="F185" s="814" t="s">
        <v>3488</v>
      </c>
      <c r="G185" s="814" t="s">
        <v>3489</v>
      </c>
      <c r="H185" s="831"/>
      <c r="I185" s="831"/>
      <c r="J185" s="814"/>
      <c r="K185" s="814"/>
      <c r="L185" s="831"/>
      <c r="M185" s="831"/>
      <c r="N185" s="814"/>
      <c r="O185" s="814"/>
      <c r="P185" s="831">
        <v>12</v>
      </c>
      <c r="Q185" s="831">
        <v>2112</v>
      </c>
      <c r="R185" s="819"/>
      <c r="S185" s="832">
        <v>176</v>
      </c>
    </row>
    <row r="186" spans="1:19" ht="14.45" customHeight="1" x14ac:dyDescent="0.2">
      <c r="A186" s="813" t="s">
        <v>3474</v>
      </c>
      <c r="B186" s="814" t="s">
        <v>3475</v>
      </c>
      <c r="C186" s="814" t="s">
        <v>590</v>
      </c>
      <c r="D186" s="814" t="s">
        <v>3375</v>
      </c>
      <c r="E186" s="814" t="s">
        <v>3409</v>
      </c>
      <c r="F186" s="814" t="s">
        <v>3490</v>
      </c>
      <c r="G186" s="814" t="s">
        <v>3491</v>
      </c>
      <c r="H186" s="831"/>
      <c r="I186" s="831"/>
      <c r="J186" s="814"/>
      <c r="K186" s="814"/>
      <c r="L186" s="831"/>
      <c r="M186" s="831"/>
      <c r="N186" s="814"/>
      <c r="O186" s="814"/>
      <c r="P186" s="831">
        <v>10</v>
      </c>
      <c r="Q186" s="831">
        <v>5280</v>
      </c>
      <c r="R186" s="819"/>
      <c r="S186" s="832">
        <v>528</v>
      </c>
    </row>
    <row r="187" spans="1:19" ht="14.45" customHeight="1" x14ac:dyDescent="0.2">
      <c r="A187" s="813" t="s">
        <v>3474</v>
      </c>
      <c r="B187" s="814" t="s">
        <v>3475</v>
      </c>
      <c r="C187" s="814" t="s">
        <v>590</v>
      </c>
      <c r="D187" s="814" t="s">
        <v>3375</v>
      </c>
      <c r="E187" s="814" t="s">
        <v>3409</v>
      </c>
      <c r="F187" s="814" t="s">
        <v>3494</v>
      </c>
      <c r="G187" s="814" t="s">
        <v>3495</v>
      </c>
      <c r="H187" s="831"/>
      <c r="I187" s="831"/>
      <c r="J187" s="814"/>
      <c r="K187" s="814"/>
      <c r="L187" s="831"/>
      <c r="M187" s="831"/>
      <c r="N187" s="814"/>
      <c r="O187" s="814"/>
      <c r="P187" s="831">
        <v>2</v>
      </c>
      <c r="Q187" s="831">
        <v>836</v>
      </c>
      <c r="R187" s="819"/>
      <c r="S187" s="832">
        <v>418</v>
      </c>
    </row>
    <row r="188" spans="1:19" ht="14.45" customHeight="1" x14ac:dyDescent="0.2">
      <c r="A188" s="813" t="s">
        <v>3474</v>
      </c>
      <c r="B188" s="814" t="s">
        <v>3475</v>
      </c>
      <c r="C188" s="814" t="s">
        <v>590</v>
      </c>
      <c r="D188" s="814" t="s">
        <v>3375</v>
      </c>
      <c r="E188" s="814" t="s">
        <v>3409</v>
      </c>
      <c r="F188" s="814" t="s">
        <v>3496</v>
      </c>
      <c r="G188" s="814" t="s">
        <v>3497</v>
      </c>
      <c r="H188" s="831"/>
      <c r="I188" s="831"/>
      <c r="J188" s="814"/>
      <c r="K188" s="814"/>
      <c r="L188" s="831"/>
      <c r="M188" s="831"/>
      <c r="N188" s="814"/>
      <c r="O188" s="814"/>
      <c r="P188" s="831">
        <v>12</v>
      </c>
      <c r="Q188" s="831">
        <v>1020</v>
      </c>
      <c r="R188" s="819"/>
      <c r="S188" s="832">
        <v>85</v>
      </c>
    </row>
    <row r="189" spans="1:19" ht="14.45" customHeight="1" x14ac:dyDescent="0.2">
      <c r="A189" s="813" t="s">
        <v>3474</v>
      </c>
      <c r="B189" s="814" t="s">
        <v>3475</v>
      </c>
      <c r="C189" s="814" t="s">
        <v>590</v>
      </c>
      <c r="D189" s="814" t="s">
        <v>3374</v>
      </c>
      <c r="E189" s="814" t="s">
        <v>3409</v>
      </c>
      <c r="F189" s="814" t="s">
        <v>3480</v>
      </c>
      <c r="G189" s="814" t="s">
        <v>3481</v>
      </c>
      <c r="H189" s="831"/>
      <c r="I189" s="831"/>
      <c r="J189" s="814"/>
      <c r="K189" s="814"/>
      <c r="L189" s="831">
        <v>3</v>
      </c>
      <c r="M189" s="831">
        <v>501</v>
      </c>
      <c r="N189" s="814">
        <v>1</v>
      </c>
      <c r="O189" s="814">
        <v>167</v>
      </c>
      <c r="P189" s="831">
        <v>4</v>
      </c>
      <c r="Q189" s="831">
        <v>676</v>
      </c>
      <c r="R189" s="819">
        <v>1.3493013972055887</v>
      </c>
      <c r="S189" s="832">
        <v>169</v>
      </c>
    </row>
    <row r="190" spans="1:19" ht="14.45" customHeight="1" x14ac:dyDescent="0.2">
      <c r="A190" s="813" t="s">
        <v>3474</v>
      </c>
      <c r="B190" s="814" t="s">
        <v>3475</v>
      </c>
      <c r="C190" s="814" t="s">
        <v>590</v>
      </c>
      <c r="D190" s="814" t="s">
        <v>3374</v>
      </c>
      <c r="E190" s="814" t="s">
        <v>3409</v>
      </c>
      <c r="F190" s="814" t="s">
        <v>3484</v>
      </c>
      <c r="G190" s="814" t="s">
        <v>3485</v>
      </c>
      <c r="H190" s="831"/>
      <c r="I190" s="831"/>
      <c r="J190" s="814"/>
      <c r="K190" s="814"/>
      <c r="L190" s="831">
        <v>46</v>
      </c>
      <c r="M190" s="831">
        <v>3864</v>
      </c>
      <c r="N190" s="814">
        <v>1</v>
      </c>
      <c r="O190" s="814">
        <v>84</v>
      </c>
      <c r="P190" s="831">
        <v>17</v>
      </c>
      <c r="Q190" s="831">
        <v>1445</v>
      </c>
      <c r="R190" s="819">
        <v>0.37396480331262938</v>
      </c>
      <c r="S190" s="832">
        <v>85</v>
      </c>
    </row>
    <row r="191" spans="1:19" ht="14.45" customHeight="1" x14ac:dyDescent="0.2">
      <c r="A191" s="813" t="s">
        <v>3474</v>
      </c>
      <c r="B191" s="814" t="s">
        <v>3475</v>
      </c>
      <c r="C191" s="814" t="s">
        <v>590</v>
      </c>
      <c r="D191" s="814" t="s">
        <v>3374</v>
      </c>
      <c r="E191" s="814" t="s">
        <v>3409</v>
      </c>
      <c r="F191" s="814" t="s">
        <v>3486</v>
      </c>
      <c r="G191" s="814" t="s">
        <v>3487</v>
      </c>
      <c r="H191" s="831"/>
      <c r="I191" s="831"/>
      <c r="J191" s="814"/>
      <c r="K191" s="814"/>
      <c r="L191" s="831">
        <v>7</v>
      </c>
      <c r="M191" s="831">
        <v>819</v>
      </c>
      <c r="N191" s="814">
        <v>1</v>
      </c>
      <c r="O191" s="814">
        <v>117</v>
      </c>
      <c r="P191" s="831">
        <v>8</v>
      </c>
      <c r="Q191" s="831">
        <v>944</v>
      </c>
      <c r="R191" s="819">
        <v>1.1526251526251525</v>
      </c>
      <c r="S191" s="832">
        <v>118</v>
      </c>
    </row>
    <row r="192" spans="1:19" ht="14.45" customHeight="1" x14ac:dyDescent="0.2">
      <c r="A192" s="813" t="s">
        <v>3474</v>
      </c>
      <c r="B192" s="814" t="s">
        <v>3475</v>
      </c>
      <c r="C192" s="814" t="s">
        <v>590</v>
      </c>
      <c r="D192" s="814" t="s">
        <v>3374</v>
      </c>
      <c r="E192" s="814" t="s">
        <v>3409</v>
      </c>
      <c r="F192" s="814" t="s">
        <v>3488</v>
      </c>
      <c r="G192" s="814" t="s">
        <v>3489</v>
      </c>
      <c r="H192" s="831"/>
      <c r="I192" s="831"/>
      <c r="J192" s="814"/>
      <c r="K192" s="814"/>
      <c r="L192" s="831">
        <v>27</v>
      </c>
      <c r="M192" s="831">
        <v>4725</v>
      </c>
      <c r="N192" s="814">
        <v>1</v>
      </c>
      <c r="O192" s="814">
        <v>175</v>
      </c>
      <c r="P192" s="831">
        <v>11</v>
      </c>
      <c r="Q192" s="831">
        <v>1936</v>
      </c>
      <c r="R192" s="819">
        <v>0.40973544973544973</v>
      </c>
      <c r="S192" s="832">
        <v>176</v>
      </c>
    </row>
    <row r="193" spans="1:19" ht="14.45" customHeight="1" x14ac:dyDescent="0.2">
      <c r="A193" s="813" t="s">
        <v>3474</v>
      </c>
      <c r="B193" s="814" t="s">
        <v>3475</v>
      </c>
      <c r="C193" s="814" t="s">
        <v>590</v>
      </c>
      <c r="D193" s="814" t="s">
        <v>3374</v>
      </c>
      <c r="E193" s="814" t="s">
        <v>3409</v>
      </c>
      <c r="F193" s="814" t="s">
        <v>3490</v>
      </c>
      <c r="G193" s="814" t="s">
        <v>3491</v>
      </c>
      <c r="H193" s="831"/>
      <c r="I193" s="831"/>
      <c r="J193" s="814"/>
      <c r="K193" s="814"/>
      <c r="L193" s="831">
        <v>42</v>
      </c>
      <c r="M193" s="831">
        <v>22008</v>
      </c>
      <c r="N193" s="814">
        <v>1</v>
      </c>
      <c r="O193" s="814">
        <v>524</v>
      </c>
      <c r="P193" s="831">
        <v>20</v>
      </c>
      <c r="Q193" s="831">
        <v>10560</v>
      </c>
      <c r="R193" s="819">
        <v>0.47982551799345691</v>
      </c>
      <c r="S193" s="832">
        <v>528</v>
      </c>
    </row>
    <row r="194" spans="1:19" ht="14.45" customHeight="1" x14ac:dyDescent="0.2">
      <c r="A194" s="813" t="s">
        <v>3474</v>
      </c>
      <c r="B194" s="814" t="s">
        <v>3475</v>
      </c>
      <c r="C194" s="814" t="s">
        <v>590</v>
      </c>
      <c r="D194" s="814" t="s">
        <v>3374</v>
      </c>
      <c r="E194" s="814" t="s">
        <v>3409</v>
      </c>
      <c r="F194" s="814" t="s">
        <v>3492</v>
      </c>
      <c r="G194" s="814" t="s">
        <v>3493</v>
      </c>
      <c r="H194" s="831"/>
      <c r="I194" s="831"/>
      <c r="J194" s="814"/>
      <c r="K194" s="814"/>
      <c r="L194" s="831">
        <v>34</v>
      </c>
      <c r="M194" s="831">
        <v>2856</v>
      </c>
      <c r="N194" s="814">
        <v>1</v>
      </c>
      <c r="O194" s="814">
        <v>84</v>
      </c>
      <c r="P194" s="831">
        <v>4</v>
      </c>
      <c r="Q194" s="831">
        <v>340</v>
      </c>
      <c r="R194" s="819">
        <v>0.11904761904761904</v>
      </c>
      <c r="S194" s="832">
        <v>85</v>
      </c>
    </row>
    <row r="195" spans="1:19" ht="14.45" customHeight="1" x14ac:dyDescent="0.2">
      <c r="A195" s="813" t="s">
        <v>3474</v>
      </c>
      <c r="B195" s="814" t="s">
        <v>3475</v>
      </c>
      <c r="C195" s="814" t="s">
        <v>590</v>
      </c>
      <c r="D195" s="814" t="s">
        <v>3374</v>
      </c>
      <c r="E195" s="814" t="s">
        <v>3409</v>
      </c>
      <c r="F195" s="814" t="s">
        <v>3494</v>
      </c>
      <c r="G195" s="814" t="s">
        <v>3495</v>
      </c>
      <c r="H195" s="831"/>
      <c r="I195" s="831"/>
      <c r="J195" s="814"/>
      <c r="K195" s="814"/>
      <c r="L195" s="831">
        <v>7</v>
      </c>
      <c r="M195" s="831">
        <v>2898</v>
      </c>
      <c r="N195" s="814">
        <v>1</v>
      </c>
      <c r="O195" s="814">
        <v>414</v>
      </c>
      <c r="P195" s="831">
        <v>7</v>
      </c>
      <c r="Q195" s="831">
        <v>2926</v>
      </c>
      <c r="R195" s="819">
        <v>1.0096618357487923</v>
      </c>
      <c r="S195" s="832">
        <v>418</v>
      </c>
    </row>
    <row r="196" spans="1:19" ht="14.45" customHeight="1" x14ac:dyDescent="0.2">
      <c r="A196" s="813" t="s">
        <v>3474</v>
      </c>
      <c r="B196" s="814" t="s">
        <v>3475</v>
      </c>
      <c r="C196" s="814" t="s">
        <v>590</v>
      </c>
      <c r="D196" s="814" t="s">
        <v>3374</v>
      </c>
      <c r="E196" s="814" t="s">
        <v>3409</v>
      </c>
      <c r="F196" s="814" t="s">
        <v>3496</v>
      </c>
      <c r="G196" s="814" t="s">
        <v>3497</v>
      </c>
      <c r="H196" s="831"/>
      <c r="I196" s="831"/>
      <c r="J196" s="814"/>
      <c r="K196" s="814"/>
      <c r="L196" s="831">
        <v>44</v>
      </c>
      <c r="M196" s="831">
        <v>3696</v>
      </c>
      <c r="N196" s="814">
        <v>1</v>
      </c>
      <c r="O196" s="814">
        <v>84</v>
      </c>
      <c r="P196" s="831">
        <v>12</v>
      </c>
      <c r="Q196" s="831">
        <v>1020</v>
      </c>
      <c r="R196" s="819">
        <v>0.27597402597402598</v>
      </c>
      <c r="S196" s="832">
        <v>85</v>
      </c>
    </row>
    <row r="197" spans="1:19" ht="14.45" customHeight="1" x14ac:dyDescent="0.2">
      <c r="A197" s="813" t="s">
        <v>3474</v>
      </c>
      <c r="B197" s="814" t="s">
        <v>3475</v>
      </c>
      <c r="C197" s="814" t="s">
        <v>590</v>
      </c>
      <c r="D197" s="814" t="s">
        <v>3374</v>
      </c>
      <c r="E197" s="814" t="s">
        <v>3409</v>
      </c>
      <c r="F197" s="814" t="s">
        <v>3506</v>
      </c>
      <c r="G197" s="814" t="s">
        <v>3507</v>
      </c>
      <c r="H197" s="831"/>
      <c r="I197" s="831"/>
      <c r="J197" s="814"/>
      <c r="K197" s="814"/>
      <c r="L197" s="831">
        <v>2</v>
      </c>
      <c r="M197" s="831">
        <v>90</v>
      </c>
      <c r="N197" s="814">
        <v>1</v>
      </c>
      <c r="O197" s="814">
        <v>45</v>
      </c>
      <c r="P197" s="831">
        <v>3</v>
      </c>
      <c r="Q197" s="831">
        <v>138</v>
      </c>
      <c r="R197" s="819">
        <v>1.5333333333333334</v>
      </c>
      <c r="S197" s="832">
        <v>46</v>
      </c>
    </row>
    <row r="198" spans="1:19" ht="14.45" customHeight="1" x14ac:dyDescent="0.2">
      <c r="A198" s="813" t="s">
        <v>3474</v>
      </c>
      <c r="B198" s="814" t="s">
        <v>3475</v>
      </c>
      <c r="C198" s="814" t="s">
        <v>590</v>
      </c>
      <c r="D198" s="814" t="s">
        <v>3374</v>
      </c>
      <c r="E198" s="814" t="s">
        <v>3409</v>
      </c>
      <c r="F198" s="814" t="s">
        <v>3508</v>
      </c>
      <c r="G198" s="814" t="s">
        <v>3509</v>
      </c>
      <c r="H198" s="831"/>
      <c r="I198" s="831"/>
      <c r="J198" s="814"/>
      <c r="K198" s="814"/>
      <c r="L198" s="831">
        <v>10</v>
      </c>
      <c r="M198" s="831">
        <v>1930</v>
      </c>
      <c r="N198" s="814">
        <v>1</v>
      </c>
      <c r="O198" s="814">
        <v>193</v>
      </c>
      <c r="P198" s="831">
        <v>7</v>
      </c>
      <c r="Q198" s="831">
        <v>1358</v>
      </c>
      <c r="R198" s="819">
        <v>0.70362694300518136</v>
      </c>
      <c r="S198" s="832">
        <v>194</v>
      </c>
    </row>
    <row r="199" spans="1:19" ht="14.45" customHeight="1" x14ac:dyDescent="0.2">
      <c r="A199" s="813" t="s">
        <v>3474</v>
      </c>
      <c r="B199" s="814" t="s">
        <v>3475</v>
      </c>
      <c r="C199" s="814" t="s">
        <v>590</v>
      </c>
      <c r="D199" s="814" t="s">
        <v>3380</v>
      </c>
      <c r="E199" s="814" t="s">
        <v>3409</v>
      </c>
      <c r="F199" s="814" t="s">
        <v>3480</v>
      </c>
      <c r="G199" s="814" t="s">
        <v>3481</v>
      </c>
      <c r="H199" s="831"/>
      <c r="I199" s="831"/>
      <c r="J199" s="814"/>
      <c r="K199" s="814"/>
      <c r="L199" s="831">
        <v>1</v>
      </c>
      <c r="M199" s="831">
        <v>167</v>
      </c>
      <c r="N199" s="814">
        <v>1</v>
      </c>
      <c r="O199" s="814">
        <v>167</v>
      </c>
      <c r="P199" s="831"/>
      <c r="Q199" s="831"/>
      <c r="R199" s="819"/>
      <c r="S199" s="832"/>
    </row>
    <row r="200" spans="1:19" ht="14.45" customHeight="1" x14ac:dyDescent="0.2">
      <c r="A200" s="813" t="s">
        <v>3474</v>
      </c>
      <c r="B200" s="814" t="s">
        <v>3475</v>
      </c>
      <c r="C200" s="814" t="s">
        <v>590</v>
      </c>
      <c r="D200" s="814" t="s">
        <v>3380</v>
      </c>
      <c r="E200" s="814" t="s">
        <v>3409</v>
      </c>
      <c r="F200" s="814" t="s">
        <v>3484</v>
      </c>
      <c r="G200" s="814" t="s">
        <v>3485</v>
      </c>
      <c r="H200" s="831"/>
      <c r="I200" s="831"/>
      <c r="J200" s="814"/>
      <c r="K200" s="814"/>
      <c r="L200" s="831">
        <v>26</v>
      </c>
      <c r="M200" s="831">
        <v>2184</v>
      </c>
      <c r="N200" s="814">
        <v>1</v>
      </c>
      <c r="O200" s="814">
        <v>84</v>
      </c>
      <c r="P200" s="831">
        <v>18</v>
      </c>
      <c r="Q200" s="831">
        <v>1530</v>
      </c>
      <c r="R200" s="819">
        <v>0.7005494505494505</v>
      </c>
      <c r="S200" s="832">
        <v>85</v>
      </c>
    </row>
    <row r="201" spans="1:19" ht="14.45" customHeight="1" x14ac:dyDescent="0.2">
      <c r="A201" s="813" t="s">
        <v>3474</v>
      </c>
      <c r="B201" s="814" t="s">
        <v>3475</v>
      </c>
      <c r="C201" s="814" t="s">
        <v>590</v>
      </c>
      <c r="D201" s="814" t="s">
        <v>3380</v>
      </c>
      <c r="E201" s="814" t="s">
        <v>3409</v>
      </c>
      <c r="F201" s="814" t="s">
        <v>3488</v>
      </c>
      <c r="G201" s="814" t="s">
        <v>3489</v>
      </c>
      <c r="H201" s="831"/>
      <c r="I201" s="831"/>
      <c r="J201" s="814"/>
      <c r="K201" s="814"/>
      <c r="L201" s="831">
        <v>19</v>
      </c>
      <c r="M201" s="831">
        <v>3325</v>
      </c>
      <c r="N201" s="814">
        <v>1</v>
      </c>
      <c r="O201" s="814">
        <v>175</v>
      </c>
      <c r="P201" s="831">
        <v>19</v>
      </c>
      <c r="Q201" s="831">
        <v>3344</v>
      </c>
      <c r="R201" s="819">
        <v>1.0057142857142858</v>
      </c>
      <c r="S201" s="832">
        <v>176</v>
      </c>
    </row>
    <row r="202" spans="1:19" ht="14.45" customHeight="1" x14ac:dyDescent="0.2">
      <c r="A202" s="813" t="s">
        <v>3474</v>
      </c>
      <c r="B202" s="814" t="s">
        <v>3475</v>
      </c>
      <c r="C202" s="814" t="s">
        <v>590</v>
      </c>
      <c r="D202" s="814" t="s">
        <v>3380</v>
      </c>
      <c r="E202" s="814" t="s">
        <v>3409</v>
      </c>
      <c r="F202" s="814" t="s">
        <v>3490</v>
      </c>
      <c r="G202" s="814" t="s">
        <v>3491</v>
      </c>
      <c r="H202" s="831"/>
      <c r="I202" s="831"/>
      <c r="J202" s="814"/>
      <c r="K202" s="814"/>
      <c r="L202" s="831">
        <v>30</v>
      </c>
      <c r="M202" s="831">
        <v>15720</v>
      </c>
      <c r="N202" s="814">
        <v>1</v>
      </c>
      <c r="O202" s="814">
        <v>524</v>
      </c>
      <c r="P202" s="831">
        <v>15</v>
      </c>
      <c r="Q202" s="831">
        <v>7920</v>
      </c>
      <c r="R202" s="819">
        <v>0.50381679389312972</v>
      </c>
      <c r="S202" s="832">
        <v>528</v>
      </c>
    </row>
    <row r="203" spans="1:19" ht="14.45" customHeight="1" x14ac:dyDescent="0.2">
      <c r="A203" s="813" t="s">
        <v>3474</v>
      </c>
      <c r="B203" s="814" t="s">
        <v>3475</v>
      </c>
      <c r="C203" s="814" t="s">
        <v>590</v>
      </c>
      <c r="D203" s="814" t="s">
        <v>3380</v>
      </c>
      <c r="E203" s="814" t="s">
        <v>3409</v>
      </c>
      <c r="F203" s="814" t="s">
        <v>3492</v>
      </c>
      <c r="G203" s="814" t="s">
        <v>3493</v>
      </c>
      <c r="H203" s="831"/>
      <c r="I203" s="831"/>
      <c r="J203" s="814"/>
      <c r="K203" s="814"/>
      <c r="L203" s="831"/>
      <c r="M203" s="831"/>
      <c r="N203" s="814"/>
      <c r="O203" s="814"/>
      <c r="P203" s="831">
        <v>5</v>
      </c>
      <c r="Q203" s="831">
        <v>425</v>
      </c>
      <c r="R203" s="819"/>
      <c r="S203" s="832">
        <v>85</v>
      </c>
    </row>
    <row r="204" spans="1:19" ht="14.45" customHeight="1" x14ac:dyDescent="0.2">
      <c r="A204" s="813" t="s">
        <v>3474</v>
      </c>
      <c r="B204" s="814" t="s">
        <v>3475</v>
      </c>
      <c r="C204" s="814" t="s">
        <v>590</v>
      </c>
      <c r="D204" s="814" t="s">
        <v>3380</v>
      </c>
      <c r="E204" s="814" t="s">
        <v>3409</v>
      </c>
      <c r="F204" s="814" t="s">
        <v>3494</v>
      </c>
      <c r="G204" s="814" t="s">
        <v>3495</v>
      </c>
      <c r="H204" s="831"/>
      <c r="I204" s="831"/>
      <c r="J204" s="814"/>
      <c r="K204" s="814"/>
      <c r="L204" s="831">
        <v>11</v>
      </c>
      <c r="M204" s="831">
        <v>4554</v>
      </c>
      <c r="N204" s="814">
        <v>1</v>
      </c>
      <c r="O204" s="814">
        <v>414</v>
      </c>
      <c r="P204" s="831">
        <v>15</v>
      </c>
      <c r="Q204" s="831">
        <v>6270</v>
      </c>
      <c r="R204" s="819">
        <v>1.3768115942028984</v>
      </c>
      <c r="S204" s="832">
        <v>418</v>
      </c>
    </row>
    <row r="205" spans="1:19" ht="14.45" customHeight="1" x14ac:dyDescent="0.2">
      <c r="A205" s="813" t="s">
        <v>3474</v>
      </c>
      <c r="B205" s="814" t="s">
        <v>3475</v>
      </c>
      <c r="C205" s="814" t="s">
        <v>590</v>
      </c>
      <c r="D205" s="814" t="s">
        <v>3380</v>
      </c>
      <c r="E205" s="814" t="s">
        <v>3409</v>
      </c>
      <c r="F205" s="814" t="s">
        <v>3496</v>
      </c>
      <c r="G205" s="814" t="s">
        <v>3497</v>
      </c>
      <c r="H205" s="831"/>
      <c r="I205" s="831"/>
      <c r="J205" s="814"/>
      <c r="K205" s="814"/>
      <c r="L205" s="831">
        <v>26</v>
      </c>
      <c r="M205" s="831">
        <v>2184</v>
      </c>
      <c r="N205" s="814">
        <v>1</v>
      </c>
      <c r="O205" s="814">
        <v>84</v>
      </c>
      <c r="P205" s="831">
        <v>24</v>
      </c>
      <c r="Q205" s="831">
        <v>2040</v>
      </c>
      <c r="R205" s="819">
        <v>0.93406593406593408</v>
      </c>
      <c r="S205" s="832">
        <v>85</v>
      </c>
    </row>
    <row r="206" spans="1:19" ht="14.45" customHeight="1" x14ac:dyDescent="0.2">
      <c r="A206" s="813" t="s">
        <v>3474</v>
      </c>
      <c r="B206" s="814" t="s">
        <v>3475</v>
      </c>
      <c r="C206" s="814" t="s">
        <v>590</v>
      </c>
      <c r="D206" s="814" t="s">
        <v>3353</v>
      </c>
      <c r="E206" s="814" t="s">
        <v>3409</v>
      </c>
      <c r="F206" s="814" t="s">
        <v>3484</v>
      </c>
      <c r="G206" s="814" t="s">
        <v>3485</v>
      </c>
      <c r="H206" s="831"/>
      <c r="I206" s="831"/>
      <c r="J206" s="814"/>
      <c r="K206" s="814"/>
      <c r="L206" s="831">
        <v>59</v>
      </c>
      <c r="M206" s="831">
        <v>4956</v>
      </c>
      <c r="N206" s="814">
        <v>1</v>
      </c>
      <c r="O206" s="814">
        <v>84</v>
      </c>
      <c r="P206" s="831">
        <v>18</v>
      </c>
      <c r="Q206" s="831">
        <v>1530</v>
      </c>
      <c r="R206" s="819">
        <v>0.30871670702179177</v>
      </c>
      <c r="S206" s="832">
        <v>85</v>
      </c>
    </row>
    <row r="207" spans="1:19" ht="14.45" customHeight="1" x14ac:dyDescent="0.2">
      <c r="A207" s="813" t="s">
        <v>3474</v>
      </c>
      <c r="B207" s="814" t="s">
        <v>3475</v>
      </c>
      <c r="C207" s="814" t="s">
        <v>590</v>
      </c>
      <c r="D207" s="814" t="s">
        <v>3353</v>
      </c>
      <c r="E207" s="814" t="s">
        <v>3409</v>
      </c>
      <c r="F207" s="814" t="s">
        <v>3488</v>
      </c>
      <c r="G207" s="814" t="s">
        <v>3489</v>
      </c>
      <c r="H207" s="831"/>
      <c r="I207" s="831"/>
      <c r="J207" s="814"/>
      <c r="K207" s="814"/>
      <c r="L207" s="831">
        <v>51</v>
      </c>
      <c r="M207" s="831">
        <v>8925</v>
      </c>
      <c r="N207" s="814">
        <v>1</v>
      </c>
      <c r="O207" s="814">
        <v>175</v>
      </c>
      <c r="P207" s="831">
        <v>17</v>
      </c>
      <c r="Q207" s="831">
        <v>2992</v>
      </c>
      <c r="R207" s="819">
        <v>0.33523809523809522</v>
      </c>
      <c r="S207" s="832">
        <v>176</v>
      </c>
    </row>
    <row r="208" spans="1:19" ht="14.45" customHeight="1" x14ac:dyDescent="0.2">
      <c r="A208" s="813" t="s">
        <v>3474</v>
      </c>
      <c r="B208" s="814" t="s">
        <v>3475</v>
      </c>
      <c r="C208" s="814" t="s">
        <v>590</v>
      </c>
      <c r="D208" s="814" t="s">
        <v>3353</v>
      </c>
      <c r="E208" s="814" t="s">
        <v>3409</v>
      </c>
      <c r="F208" s="814" t="s">
        <v>3490</v>
      </c>
      <c r="G208" s="814" t="s">
        <v>3491</v>
      </c>
      <c r="H208" s="831"/>
      <c r="I208" s="831"/>
      <c r="J208" s="814"/>
      <c r="K208" s="814"/>
      <c r="L208" s="831">
        <v>55</v>
      </c>
      <c r="M208" s="831">
        <v>28820</v>
      </c>
      <c r="N208" s="814">
        <v>1</v>
      </c>
      <c r="O208" s="814">
        <v>524</v>
      </c>
      <c r="P208" s="831">
        <v>16</v>
      </c>
      <c r="Q208" s="831">
        <v>8448</v>
      </c>
      <c r="R208" s="819">
        <v>0.29312977099236642</v>
      </c>
      <c r="S208" s="832">
        <v>528</v>
      </c>
    </row>
    <row r="209" spans="1:19" ht="14.45" customHeight="1" x14ac:dyDescent="0.2">
      <c r="A209" s="813" t="s">
        <v>3474</v>
      </c>
      <c r="B209" s="814" t="s">
        <v>3475</v>
      </c>
      <c r="C209" s="814" t="s">
        <v>590</v>
      </c>
      <c r="D209" s="814" t="s">
        <v>3353</v>
      </c>
      <c r="E209" s="814" t="s">
        <v>3409</v>
      </c>
      <c r="F209" s="814" t="s">
        <v>3494</v>
      </c>
      <c r="G209" s="814" t="s">
        <v>3495</v>
      </c>
      <c r="H209" s="831"/>
      <c r="I209" s="831"/>
      <c r="J209" s="814"/>
      <c r="K209" s="814"/>
      <c r="L209" s="831">
        <v>3</v>
      </c>
      <c r="M209" s="831">
        <v>1242</v>
      </c>
      <c r="N209" s="814">
        <v>1</v>
      </c>
      <c r="O209" s="814">
        <v>414</v>
      </c>
      <c r="P209" s="831">
        <v>2</v>
      </c>
      <c r="Q209" s="831">
        <v>836</v>
      </c>
      <c r="R209" s="819">
        <v>0.67310789049919484</v>
      </c>
      <c r="S209" s="832">
        <v>418</v>
      </c>
    </row>
    <row r="210" spans="1:19" ht="14.45" customHeight="1" x14ac:dyDescent="0.2">
      <c r="A210" s="813" t="s">
        <v>3474</v>
      </c>
      <c r="B210" s="814" t="s">
        <v>3475</v>
      </c>
      <c r="C210" s="814" t="s">
        <v>590</v>
      </c>
      <c r="D210" s="814" t="s">
        <v>3353</v>
      </c>
      <c r="E210" s="814" t="s">
        <v>3409</v>
      </c>
      <c r="F210" s="814" t="s">
        <v>3496</v>
      </c>
      <c r="G210" s="814" t="s">
        <v>3497</v>
      </c>
      <c r="H210" s="831"/>
      <c r="I210" s="831"/>
      <c r="J210" s="814"/>
      <c r="K210" s="814"/>
      <c r="L210" s="831">
        <v>59</v>
      </c>
      <c r="M210" s="831">
        <v>4956</v>
      </c>
      <c r="N210" s="814">
        <v>1</v>
      </c>
      <c r="O210" s="814">
        <v>84</v>
      </c>
      <c r="P210" s="831">
        <v>18</v>
      </c>
      <c r="Q210" s="831">
        <v>1530</v>
      </c>
      <c r="R210" s="819">
        <v>0.30871670702179177</v>
      </c>
      <c r="S210" s="832">
        <v>85</v>
      </c>
    </row>
    <row r="211" spans="1:19" ht="14.45" customHeight="1" x14ac:dyDescent="0.2">
      <c r="A211" s="813" t="s">
        <v>3474</v>
      </c>
      <c r="B211" s="814" t="s">
        <v>3475</v>
      </c>
      <c r="C211" s="814" t="s">
        <v>590</v>
      </c>
      <c r="D211" s="814" t="s">
        <v>3353</v>
      </c>
      <c r="E211" s="814" t="s">
        <v>3409</v>
      </c>
      <c r="F211" s="814" t="s">
        <v>3500</v>
      </c>
      <c r="G211" s="814" t="s">
        <v>3501</v>
      </c>
      <c r="H211" s="831"/>
      <c r="I211" s="831"/>
      <c r="J211" s="814"/>
      <c r="K211" s="814"/>
      <c r="L211" s="831"/>
      <c r="M211" s="831"/>
      <c r="N211" s="814"/>
      <c r="O211" s="814"/>
      <c r="P211" s="831">
        <v>1</v>
      </c>
      <c r="Q211" s="831">
        <v>113</v>
      </c>
      <c r="R211" s="819"/>
      <c r="S211" s="832">
        <v>113</v>
      </c>
    </row>
    <row r="212" spans="1:19" ht="14.45" customHeight="1" x14ac:dyDescent="0.2">
      <c r="A212" s="813" t="s">
        <v>3474</v>
      </c>
      <c r="B212" s="814" t="s">
        <v>3475</v>
      </c>
      <c r="C212" s="814" t="s">
        <v>590</v>
      </c>
      <c r="D212" s="814" t="s">
        <v>3353</v>
      </c>
      <c r="E212" s="814" t="s">
        <v>3409</v>
      </c>
      <c r="F212" s="814" t="s">
        <v>3502</v>
      </c>
      <c r="G212" s="814" t="s">
        <v>3503</v>
      </c>
      <c r="H212" s="831"/>
      <c r="I212" s="831"/>
      <c r="J212" s="814"/>
      <c r="K212" s="814"/>
      <c r="L212" s="831"/>
      <c r="M212" s="831"/>
      <c r="N212" s="814"/>
      <c r="O212" s="814"/>
      <c r="P212" s="831">
        <v>32</v>
      </c>
      <c r="Q212" s="831">
        <v>2240</v>
      </c>
      <c r="R212" s="819"/>
      <c r="S212" s="832">
        <v>70</v>
      </c>
    </row>
    <row r="213" spans="1:19" ht="14.45" customHeight="1" x14ac:dyDescent="0.2">
      <c r="A213" s="813" t="s">
        <v>3474</v>
      </c>
      <c r="B213" s="814" t="s">
        <v>3475</v>
      </c>
      <c r="C213" s="814" t="s">
        <v>590</v>
      </c>
      <c r="D213" s="814" t="s">
        <v>3353</v>
      </c>
      <c r="E213" s="814" t="s">
        <v>3409</v>
      </c>
      <c r="F213" s="814" t="s">
        <v>3510</v>
      </c>
      <c r="G213" s="814" t="s">
        <v>3511</v>
      </c>
      <c r="H213" s="831"/>
      <c r="I213" s="831"/>
      <c r="J213" s="814"/>
      <c r="K213" s="814"/>
      <c r="L213" s="831"/>
      <c r="M213" s="831"/>
      <c r="N213" s="814"/>
      <c r="O213" s="814"/>
      <c r="P213" s="831">
        <v>4</v>
      </c>
      <c r="Q213" s="831">
        <v>1172</v>
      </c>
      <c r="R213" s="819"/>
      <c r="S213" s="832">
        <v>293</v>
      </c>
    </row>
    <row r="214" spans="1:19" ht="14.45" customHeight="1" x14ac:dyDescent="0.2">
      <c r="A214" s="813" t="s">
        <v>3474</v>
      </c>
      <c r="B214" s="814" t="s">
        <v>3475</v>
      </c>
      <c r="C214" s="814" t="s">
        <v>590</v>
      </c>
      <c r="D214" s="814" t="s">
        <v>3396</v>
      </c>
      <c r="E214" s="814" t="s">
        <v>3409</v>
      </c>
      <c r="F214" s="814" t="s">
        <v>3478</v>
      </c>
      <c r="G214" s="814" t="s">
        <v>3479</v>
      </c>
      <c r="H214" s="831"/>
      <c r="I214" s="831"/>
      <c r="J214" s="814"/>
      <c r="K214" s="814"/>
      <c r="L214" s="831">
        <v>1</v>
      </c>
      <c r="M214" s="831">
        <v>122</v>
      </c>
      <c r="N214" s="814">
        <v>1</v>
      </c>
      <c r="O214" s="814">
        <v>122</v>
      </c>
      <c r="P214" s="831"/>
      <c r="Q214" s="831"/>
      <c r="R214" s="819"/>
      <c r="S214" s="832"/>
    </row>
    <row r="215" spans="1:19" ht="14.45" customHeight="1" x14ac:dyDescent="0.2">
      <c r="A215" s="813" t="s">
        <v>3474</v>
      </c>
      <c r="B215" s="814" t="s">
        <v>3475</v>
      </c>
      <c r="C215" s="814" t="s">
        <v>590</v>
      </c>
      <c r="D215" s="814" t="s">
        <v>3396</v>
      </c>
      <c r="E215" s="814" t="s">
        <v>3409</v>
      </c>
      <c r="F215" s="814" t="s">
        <v>3480</v>
      </c>
      <c r="G215" s="814" t="s">
        <v>3481</v>
      </c>
      <c r="H215" s="831"/>
      <c r="I215" s="831"/>
      <c r="J215" s="814"/>
      <c r="K215" s="814"/>
      <c r="L215" s="831">
        <v>2</v>
      </c>
      <c r="M215" s="831">
        <v>334</v>
      </c>
      <c r="N215" s="814">
        <v>1</v>
      </c>
      <c r="O215" s="814">
        <v>167</v>
      </c>
      <c r="P215" s="831"/>
      <c r="Q215" s="831"/>
      <c r="R215" s="819"/>
      <c r="S215" s="832"/>
    </row>
    <row r="216" spans="1:19" ht="14.45" customHeight="1" x14ac:dyDescent="0.2">
      <c r="A216" s="813" t="s">
        <v>3474</v>
      </c>
      <c r="B216" s="814" t="s">
        <v>3475</v>
      </c>
      <c r="C216" s="814" t="s">
        <v>590</v>
      </c>
      <c r="D216" s="814" t="s">
        <v>3396</v>
      </c>
      <c r="E216" s="814" t="s">
        <v>3409</v>
      </c>
      <c r="F216" s="814" t="s">
        <v>3482</v>
      </c>
      <c r="G216" s="814" t="s">
        <v>3483</v>
      </c>
      <c r="H216" s="831"/>
      <c r="I216" s="831"/>
      <c r="J216" s="814"/>
      <c r="K216" s="814"/>
      <c r="L216" s="831">
        <v>2</v>
      </c>
      <c r="M216" s="831">
        <v>178</v>
      </c>
      <c r="N216" s="814">
        <v>1</v>
      </c>
      <c r="O216" s="814">
        <v>89</v>
      </c>
      <c r="P216" s="831">
        <v>4</v>
      </c>
      <c r="Q216" s="831">
        <v>360</v>
      </c>
      <c r="R216" s="819">
        <v>2.0224719101123596</v>
      </c>
      <c r="S216" s="832">
        <v>90</v>
      </c>
    </row>
    <row r="217" spans="1:19" ht="14.45" customHeight="1" x14ac:dyDescent="0.2">
      <c r="A217" s="813" t="s">
        <v>3474</v>
      </c>
      <c r="B217" s="814" t="s">
        <v>3475</v>
      </c>
      <c r="C217" s="814" t="s">
        <v>590</v>
      </c>
      <c r="D217" s="814" t="s">
        <v>3396</v>
      </c>
      <c r="E217" s="814" t="s">
        <v>3409</v>
      </c>
      <c r="F217" s="814" t="s">
        <v>3484</v>
      </c>
      <c r="G217" s="814" t="s">
        <v>3485</v>
      </c>
      <c r="H217" s="831"/>
      <c r="I217" s="831"/>
      <c r="J217" s="814"/>
      <c r="K217" s="814"/>
      <c r="L217" s="831">
        <v>35</v>
      </c>
      <c r="M217" s="831">
        <v>2940</v>
      </c>
      <c r="N217" s="814">
        <v>1</v>
      </c>
      <c r="O217" s="814">
        <v>84</v>
      </c>
      <c r="P217" s="831">
        <v>28</v>
      </c>
      <c r="Q217" s="831">
        <v>2380</v>
      </c>
      <c r="R217" s="819">
        <v>0.80952380952380953</v>
      </c>
      <c r="S217" s="832">
        <v>85</v>
      </c>
    </row>
    <row r="218" spans="1:19" ht="14.45" customHeight="1" x14ac:dyDescent="0.2">
      <c r="A218" s="813" t="s">
        <v>3474</v>
      </c>
      <c r="B218" s="814" t="s">
        <v>3475</v>
      </c>
      <c r="C218" s="814" t="s">
        <v>590</v>
      </c>
      <c r="D218" s="814" t="s">
        <v>3396</v>
      </c>
      <c r="E218" s="814" t="s">
        <v>3409</v>
      </c>
      <c r="F218" s="814" t="s">
        <v>3488</v>
      </c>
      <c r="G218" s="814" t="s">
        <v>3489</v>
      </c>
      <c r="H218" s="831"/>
      <c r="I218" s="831"/>
      <c r="J218" s="814"/>
      <c r="K218" s="814"/>
      <c r="L218" s="831">
        <v>31</v>
      </c>
      <c r="M218" s="831">
        <v>5425</v>
      </c>
      <c r="N218" s="814">
        <v>1</v>
      </c>
      <c r="O218" s="814">
        <v>175</v>
      </c>
      <c r="P218" s="831">
        <v>28</v>
      </c>
      <c r="Q218" s="831">
        <v>4928</v>
      </c>
      <c r="R218" s="819">
        <v>0.9083870967741936</v>
      </c>
      <c r="S218" s="832">
        <v>176</v>
      </c>
    </row>
    <row r="219" spans="1:19" ht="14.45" customHeight="1" x14ac:dyDescent="0.2">
      <c r="A219" s="813" t="s">
        <v>3474</v>
      </c>
      <c r="B219" s="814" t="s">
        <v>3475</v>
      </c>
      <c r="C219" s="814" t="s">
        <v>590</v>
      </c>
      <c r="D219" s="814" t="s">
        <v>3396</v>
      </c>
      <c r="E219" s="814" t="s">
        <v>3409</v>
      </c>
      <c r="F219" s="814" t="s">
        <v>3490</v>
      </c>
      <c r="G219" s="814" t="s">
        <v>3491</v>
      </c>
      <c r="H219" s="831"/>
      <c r="I219" s="831"/>
      <c r="J219" s="814"/>
      <c r="K219" s="814"/>
      <c r="L219" s="831">
        <v>24</v>
      </c>
      <c r="M219" s="831">
        <v>12576</v>
      </c>
      <c r="N219" s="814">
        <v>1</v>
      </c>
      <c r="O219" s="814">
        <v>524</v>
      </c>
      <c r="P219" s="831">
        <v>19</v>
      </c>
      <c r="Q219" s="831">
        <v>10032</v>
      </c>
      <c r="R219" s="819">
        <v>0.79770992366412219</v>
      </c>
      <c r="S219" s="832">
        <v>528</v>
      </c>
    </row>
    <row r="220" spans="1:19" ht="14.45" customHeight="1" x14ac:dyDescent="0.2">
      <c r="A220" s="813" t="s">
        <v>3474</v>
      </c>
      <c r="B220" s="814" t="s">
        <v>3475</v>
      </c>
      <c r="C220" s="814" t="s">
        <v>590</v>
      </c>
      <c r="D220" s="814" t="s">
        <v>3396</v>
      </c>
      <c r="E220" s="814" t="s">
        <v>3409</v>
      </c>
      <c r="F220" s="814" t="s">
        <v>3494</v>
      </c>
      <c r="G220" s="814" t="s">
        <v>3495</v>
      </c>
      <c r="H220" s="831"/>
      <c r="I220" s="831"/>
      <c r="J220" s="814"/>
      <c r="K220" s="814"/>
      <c r="L220" s="831">
        <v>14</v>
      </c>
      <c r="M220" s="831">
        <v>5796</v>
      </c>
      <c r="N220" s="814">
        <v>1</v>
      </c>
      <c r="O220" s="814">
        <v>414</v>
      </c>
      <c r="P220" s="831">
        <v>11</v>
      </c>
      <c r="Q220" s="831">
        <v>4598</v>
      </c>
      <c r="R220" s="819">
        <v>0.79330572808833677</v>
      </c>
      <c r="S220" s="832">
        <v>418</v>
      </c>
    </row>
    <row r="221" spans="1:19" ht="14.45" customHeight="1" x14ac:dyDescent="0.2">
      <c r="A221" s="813" t="s">
        <v>3474</v>
      </c>
      <c r="B221" s="814" t="s">
        <v>3475</v>
      </c>
      <c r="C221" s="814" t="s">
        <v>590</v>
      </c>
      <c r="D221" s="814" t="s">
        <v>3396</v>
      </c>
      <c r="E221" s="814" t="s">
        <v>3409</v>
      </c>
      <c r="F221" s="814" t="s">
        <v>3496</v>
      </c>
      <c r="G221" s="814" t="s">
        <v>3497</v>
      </c>
      <c r="H221" s="831"/>
      <c r="I221" s="831"/>
      <c r="J221" s="814"/>
      <c r="K221" s="814"/>
      <c r="L221" s="831">
        <v>32</v>
      </c>
      <c r="M221" s="831">
        <v>2688</v>
      </c>
      <c r="N221" s="814">
        <v>1</v>
      </c>
      <c r="O221" s="814">
        <v>84</v>
      </c>
      <c r="P221" s="831">
        <v>28</v>
      </c>
      <c r="Q221" s="831">
        <v>2380</v>
      </c>
      <c r="R221" s="819">
        <v>0.88541666666666663</v>
      </c>
      <c r="S221" s="832">
        <v>85</v>
      </c>
    </row>
    <row r="222" spans="1:19" ht="14.45" customHeight="1" x14ac:dyDescent="0.2">
      <c r="A222" s="813" t="s">
        <v>3474</v>
      </c>
      <c r="B222" s="814" t="s">
        <v>3475</v>
      </c>
      <c r="C222" s="814" t="s">
        <v>590</v>
      </c>
      <c r="D222" s="814" t="s">
        <v>3366</v>
      </c>
      <c r="E222" s="814" t="s">
        <v>3409</v>
      </c>
      <c r="F222" s="814" t="s">
        <v>3480</v>
      </c>
      <c r="G222" s="814" t="s">
        <v>3481</v>
      </c>
      <c r="H222" s="831"/>
      <c r="I222" s="831"/>
      <c r="J222" s="814"/>
      <c r="K222" s="814"/>
      <c r="L222" s="831">
        <v>6</v>
      </c>
      <c r="M222" s="831">
        <v>1002</v>
      </c>
      <c r="N222" s="814">
        <v>1</v>
      </c>
      <c r="O222" s="814">
        <v>167</v>
      </c>
      <c r="P222" s="831">
        <v>9</v>
      </c>
      <c r="Q222" s="831">
        <v>1521</v>
      </c>
      <c r="R222" s="819">
        <v>1.5179640718562875</v>
      </c>
      <c r="S222" s="832">
        <v>169</v>
      </c>
    </row>
    <row r="223" spans="1:19" ht="14.45" customHeight="1" x14ac:dyDescent="0.2">
      <c r="A223" s="813" t="s">
        <v>3474</v>
      </c>
      <c r="B223" s="814" t="s">
        <v>3475</v>
      </c>
      <c r="C223" s="814" t="s">
        <v>590</v>
      </c>
      <c r="D223" s="814" t="s">
        <v>3366</v>
      </c>
      <c r="E223" s="814" t="s">
        <v>3409</v>
      </c>
      <c r="F223" s="814" t="s">
        <v>3482</v>
      </c>
      <c r="G223" s="814" t="s">
        <v>3483</v>
      </c>
      <c r="H223" s="831"/>
      <c r="I223" s="831"/>
      <c r="J223" s="814"/>
      <c r="K223" s="814"/>
      <c r="L223" s="831">
        <v>6</v>
      </c>
      <c r="M223" s="831">
        <v>534</v>
      </c>
      <c r="N223" s="814">
        <v>1</v>
      </c>
      <c r="O223" s="814">
        <v>89</v>
      </c>
      <c r="P223" s="831">
        <v>3</v>
      </c>
      <c r="Q223" s="831">
        <v>270</v>
      </c>
      <c r="R223" s="819">
        <v>0.5056179775280899</v>
      </c>
      <c r="S223" s="832">
        <v>90</v>
      </c>
    </row>
    <row r="224" spans="1:19" ht="14.45" customHeight="1" x14ac:dyDescent="0.2">
      <c r="A224" s="813" t="s">
        <v>3474</v>
      </c>
      <c r="B224" s="814" t="s">
        <v>3475</v>
      </c>
      <c r="C224" s="814" t="s">
        <v>590</v>
      </c>
      <c r="D224" s="814" t="s">
        <v>3366</v>
      </c>
      <c r="E224" s="814" t="s">
        <v>3409</v>
      </c>
      <c r="F224" s="814" t="s">
        <v>3484</v>
      </c>
      <c r="G224" s="814" t="s">
        <v>3485</v>
      </c>
      <c r="H224" s="831"/>
      <c r="I224" s="831"/>
      <c r="J224" s="814"/>
      <c r="K224" s="814"/>
      <c r="L224" s="831">
        <v>141</v>
      </c>
      <c r="M224" s="831">
        <v>11844</v>
      </c>
      <c r="N224" s="814">
        <v>1</v>
      </c>
      <c r="O224" s="814">
        <v>84</v>
      </c>
      <c r="P224" s="831">
        <v>76</v>
      </c>
      <c r="Q224" s="831">
        <v>6460</v>
      </c>
      <c r="R224" s="819">
        <v>0.54542384329618376</v>
      </c>
      <c r="S224" s="832">
        <v>85</v>
      </c>
    </row>
    <row r="225" spans="1:19" ht="14.45" customHeight="1" x14ac:dyDescent="0.2">
      <c r="A225" s="813" t="s">
        <v>3474</v>
      </c>
      <c r="B225" s="814" t="s">
        <v>3475</v>
      </c>
      <c r="C225" s="814" t="s">
        <v>590</v>
      </c>
      <c r="D225" s="814" t="s">
        <v>3366</v>
      </c>
      <c r="E225" s="814" t="s">
        <v>3409</v>
      </c>
      <c r="F225" s="814" t="s">
        <v>3488</v>
      </c>
      <c r="G225" s="814" t="s">
        <v>3489</v>
      </c>
      <c r="H225" s="831"/>
      <c r="I225" s="831"/>
      <c r="J225" s="814"/>
      <c r="K225" s="814"/>
      <c r="L225" s="831">
        <v>148</v>
      </c>
      <c r="M225" s="831">
        <v>25900</v>
      </c>
      <c r="N225" s="814">
        <v>1</v>
      </c>
      <c r="O225" s="814">
        <v>175</v>
      </c>
      <c r="P225" s="831">
        <v>78</v>
      </c>
      <c r="Q225" s="831">
        <v>13728</v>
      </c>
      <c r="R225" s="819">
        <v>0.53003861003861008</v>
      </c>
      <c r="S225" s="832">
        <v>176</v>
      </c>
    </row>
    <row r="226" spans="1:19" ht="14.45" customHeight="1" x14ac:dyDescent="0.2">
      <c r="A226" s="813" t="s">
        <v>3474</v>
      </c>
      <c r="B226" s="814" t="s">
        <v>3475</v>
      </c>
      <c r="C226" s="814" t="s">
        <v>590</v>
      </c>
      <c r="D226" s="814" t="s">
        <v>3366</v>
      </c>
      <c r="E226" s="814" t="s">
        <v>3409</v>
      </c>
      <c r="F226" s="814" t="s">
        <v>3490</v>
      </c>
      <c r="G226" s="814" t="s">
        <v>3491</v>
      </c>
      <c r="H226" s="831"/>
      <c r="I226" s="831"/>
      <c r="J226" s="814"/>
      <c r="K226" s="814"/>
      <c r="L226" s="831">
        <v>146</v>
      </c>
      <c r="M226" s="831">
        <v>76504</v>
      </c>
      <c r="N226" s="814">
        <v>1</v>
      </c>
      <c r="O226" s="814">
        <v>524</v>
      </c>
      <c r="P226" s="831">
        <v>78</v>
      </c>
      <c r="Q226" s="831">
        <v>41184</v>
      </c>
      <c r="R226" s="819">
        <v>0.53832479347485096</v>
      </c>
      <c r="S226" s="832">
        <v>528</v>
      </c>
    </row>
    <row r="227" spans="1:19" ht="14.45" customHeight="1" x14ac:dyDescent="0.2">
      <c r="A227" s="813" t="s">
        <v>3474</v>
      </c>
      <c r="B227" s="814" t="s">
        <v>3475</v>
      </c>
      <c r="C227" s="814" t="s">
        <v>590</v>
      </c>
      <c r="D227" s="814" t="s">
        <v>3366</v>
      </c>
      <c r="E227" s="814" t="s">
        <v>3409</v>
      </c>
      <c r="F227" s="814" t="s">
        <v>3492</v>
      </c>
      <c r="G227" s="814" t="s">
        <v>3493</v>
      </c>
      <c r="H227" s="831"/>
      <c r="I227" s="831"/>
      <c r="J227" s="814"/>
      <c r="K227" s="814"/>
      <c r="L227" s="831">
        <v>2</v>
      </c>
      <c r="M227" s="831">
        <v>168</v>
      </c>
      <c r="N227" s="814">
        <v>1</v>
      </c>
      <c r="O227" s="814">
        <v>84</v>
      </c>
      <c r="P227" s="831">
        <v>9</v>
      </c>
      <c r="Q227" s="831">
        <v>765</v>
      </c>
      <c r="R227" s="819">
        <v>4.5535714285714288</v>
      </c>
      <c r="S227" s="832">
        <v>85</v>
      </c>
    </row>
    <row r="228" spans="1:19" ht="14.45" customHeight="1" x14ac:dyDescent="0.2">
      <c r="A228" s="813" t="s">
        <v>3474</v>
      </c>
      <c r="B228" s="814" t="s">
        <v>3475</v>
      </c>
      <c r="C228" s="814" t="s">
        <v>590</v>
      </c>
      <c r="D228" s="814" t="s">
        <v>3366</v>
      </c>
      <c r="E228" s="814" t="s">
        <v>3409</v>
      </c>
      <c r="F228" s="814" t="s">
        <v>3494</v>
      </c>
      <c r="G228" s="814" t="s">
        <v>3495</v>
      </c>
      <c r="H228" s="831"/>
      <c r="I228" s="831"/>
      <c r="J228" s="814"/>
      <c r="K228" s="814"/>
      <c r="L228" s="831">
        <v>13</v>
      </c>
      <c r="M228" s="831">
        <v>5382</v>
      </c>
      <c r="N228" s="814">
        <v>1</v>
      </c>
      <c r="O228" s="814">
        <v>414</v>
      </c>
      <c r="P228" s="831">
        <v>10</v>
      </c>
      <c r="Q228" s="831">
        <v>4180</v>
      </c>
      <c r="R228" s="819">
        <v>0.7766629505759941</v>
      </c>
      <c r="S228" s="832">
        <v>418</v>
      </c>
    </row>
    <row r="229" spans="1:19" ht="14.45" customHeight="1" x14ac:dyDescent="0.2">
      <c r="A229" s="813" t="s">
        <v>3474</v>
      </c>
      <c r="B229" s="814" t="s">
        <v>3475</v>
      </c>
      <c r="C229" s="814" t="s">
        <v>590</v>
      </c>
      <c r="D229" s="814" t="s">
        <v>3366</v>
      </c>
      <c r="E229" s="814" t="s">
        <v>3409</v>
      </c>
      <c r="F229" s="814" t="s">
        <v>3496</v>
      </c>
      <c r="G229" s="814" t="s">
        <v>3497</v>
      </c>
      <c r="H229" s="831"/>
      <c r="I229" s="831"/>
      <c r="J229" s="814"/>
      <c r="K229" s="814"/>
      <c r="L229" s="831">
        <v>152</v>
      </c>
      <c r="M229" s="831">
        <v>12768</v>
      </c>
      <c r="N229" s="814">
        <v>1</v>
      </c>
      <c r="O229" s="814">
        <v>84</v>
      </c>
      <c r="P229" s="831">
        <v>80</v>
      </c>
      <c r="Q229" s="831">
        <v>6800</v>
      </c>
      <c r="R229" s="819">
        <v>0.53258145363408527</v>
      </c>
      <c r="S229" s="832">
        <v>85</v>
      </c>
    </row>
    <row r="230" spans="1:19" ht="14.45" customHeight="1" x14ac:dyDescent="0.2">
      <c r="A230" s="813" t="s">
        <v>3474</v>
      </c>
      <c r="B230" s="814" t="s">
        <v>3475</v>
      </c>
      <c r="C230" s="814" t="s">
        <v>590</v>
      </c>
      <c r="D230" s="814" t="s">
        <v>3366</v>
      </c>
      <c r="E230" s="814" t="s">
        <v>3409</v>
      </c>
      <c r="F230" s="814" t="s">
        <v>3500</v>
      </c>
      <c r="G230" s="814" t="s">
        <v>3501</v>
      </c>
      <c r="H230" s="831"/>
      <c r="I230" s="831"/>
      <c r="J230" s="814"/>
      <c r="K230" s="814"/>
      <c r="L230" s="831">
        <v>3</v>
      </c>
      <c r="M230" s="831">
        <v>333</v>
      </c>
      <c r="N230" s="814">
        <v>1</v>
      </c>
      <c r="O230" s="814">
        <v>111</v>
      </c>
      <c r="P230" s="831">
        <v>7</v>
      </c>
      <c r="Q230" s="831">
        <v>791</v>
      </c>
      <c r="R230" s="819">
        <v>2.3753753753753752</v>
      </c>
      <c r="S230" s="832">
        <v>113</v>
      </c>
    </row>
    <row r="231" spans="1:19" ht="14.45" customHeight="1" x14ac:dyDescent="0.2">
      <c r="A231" s="813" t="s">
        <v>3474</v>
      </c>
      <c r="B231" s="814" t="s">
        <v>3475</v>
      </c>
      <c r="C231" s="814" t="s">
        <v>590</v>
      </c>
      <c r="D231" s="814" t="s">
        <v>3366</v>
      </c>
      <c r="E231" s="814" t="s">
        <v>3409</v>
      </c>
      <c r="F231" s="814" t="s">
        <v>3502</v>
      </c>
      <c r="G231" s="814" t="s">
        <v>3503</v>
      </c>
      <c r="H231" s="831"/>
      <c r="I231" s="831"/>
      <c r="J231" s="814"/>
      <c r="K231" s="814"/>
      <c r="L231" s="831">
        <v>30</v>
      </c>
      <c r="M231" s="831">
        <v>2070</v>
      </c>
      <c r="N231" s="814">
        <v>1</v>
      </c>
      <c r="O231" s="814">
        <v>69</v>
      </c>
      <c r="P231" s="831"/>
      <c r="Q231" s="831"/>
      <c r="R231" s="819"/>
      <c r="S231" s="832"/>
    </row>
    <row r="232" spans="1:19" ht="14.45" customHeight="1" x14ac:dyDescent="0.2">
      <c r="A232" s="813" t="s">
        <v>3474</v>
      </c>
      <c r="B232" s="814" t="s">
        <v>3475</v>
      </c>
      <c r="C232" s="814" t="s">
        <v>590</v>
      </c>
      <c r="D232" s="814" t="s">
        <v>3366</v>
      </c>
      <c r="E232" s="814" t="s">
        <v>3409</v>
      </c>
      <c r="F232" s="814" t="s">
        <v>3510</v>
      </c>
      <c r="G232" s="814" t="s">
        <v>3511</v>
      </c>
      <c r="H232" s="831"/>
      <c r="I232" s="831"/>
      <c r="J232" s="814"/>
      <c r="K232" s="814"/>
      <c r="L232" s="831">
        <v>13</v>
      </c>
      <c r="M232" s="831">
        <v>3783</v>
      </c>
      <c r="N232" s="814">
        <v>1</v>
      </c>
      <c r="O232" s="814">
        <v>291</v>
      </c>
      <c r="P232" s="831"/>
      <c r="Q232" s="831"/>
      <c r="R232" s="819"/>
      <c r="S232" s="832"/>
    </row>
    <row r="233" spans="1:19" ht="14.45" customHeight="1" x14ac:dyDescent="0.2">
      <c r="A233" s="813" t="s">
        <v>3474</v>
      </c>
      <c r="B233" s="814" t="s">
        <v>3475</v>
      </c>
      <c r="C233" s="814" t="s">
        <v>590</v>
      </c>
      <c r="D233" s="814" t="s">
        <v>3351</v>
      </c>
      <c r="E233" s="814" t="s">
        <v>3409</v>
      </c>
      <c r="F233" s="814" t="s">
        <v>3480</v>
      </c>
      <c r="G233" s="814" t="s">
        <v>3481</v>
      </c>
      <c r="H233" s="831"/>
      <c r="I233" s="831"/>
      <c r="J233" s="814"/>
      <c r="K233" s="814"/>
      <c r="L233" s="831">
        <v>10</v>
      </c>
      <c r="M233" s="831">
        <v>1670</v>
      </c>
      <c r="N233" s="814">
        <v>1</v>
      </c>
      <c r="O233" s="814">
        <v>167</v>
      </c>
      <c r="P233" s="831">
        <v>19</v>
      </c>
      <c r="Q233" s="831">
        <v>3211</v>
      </c>
      <c r="R233" s="819">
        <v>1.9227544910179641</v>
      </c>
      <c r="S233" s="832">
        <v>169</v>
      </c>
    </row>
    <row r="234" spans="1:19" ht="14.45" customHeight="1" x14ac:dyDescent="0.2">
      <c r="A234" s="813" t="s">
        <v>3474</v>
      </c>
      <c r="B234" s="814" t="s">
        <v>3475</v>
      </c>
      <c r="C234" s="814" t="s">
        <v>590</v>
      </c>
      <c r="D234" s="814" t="s">
        <v>3351</v>
      </c>
      <c r="E234" s="814" t="s">
        <v>3409</v>
      </c>
      <c r="F234" s="814" t="s">
        <v>3482</v>
      </c>
      <c r="G234" s="814" t="s">
        <v>3483</v>
      </c>
      <c r="H234" s="831"/>
      <c r="I234" s="831"/>
      <c r="J234" s="814"/>
      <c r="K234" s="814"/>
      <c r="L234" s="831">
        <v>5</v>
      </c>
      <c r="M234" s="831">
        <v>445</v>
      </c>
      <c r="N234" s="814">
        <v>1</v>
      </c>
      <c r="O234" s="814">
        <v>89</v>
      </c>
      <c r="P234" s="831"/>
      <c r="Q234" s="831"/>
      <c r="R234" s="819"/>
      <c r="S234" s="832"/>
    </row>
    <row r="235" spans="1:19" ht="14.45" customHeight="1" x14ac:dyDescent="0.2">
      <c r="A235" s="813" t="s">
        <v>3474</v>
      </c>
      <c r="B235" s="814" t="s">
        <v>3475</v>
      </c>
      <c r="C235" s="814" t="s">
        <v>590</v>
      </c>
      <c r="D235" s="814" t="s">
        <v>3351</v>
      </c>
      <c r="E235" s="814" t="s">
        <v>3409</v>
      </c>
      <c r="F235" s="814" t="s">
        <v>3484</v>
      </c>
      <c r="G235" s="814" t="s">
        <v>3485</v>
      </c>
      <c r="H235" s="831"/>
      <c r="I235" s="831"/>
      <c r="J235" s="814"/>
      <c r="K235" s="814"/>
      <c r="L235" s="831">
        <v>221</v>
      </c>
      <c r="M235" s="831">
        <v>18564</v>
      </c>
      <c r="N235" s="814">
        <v>1</v>
      </c>
      <c r="O235" s="814">
        <v>84</v>
      </c>
      <c r="P235" s="831">
        <v>284</v>
      </c>
      <c r="Q235" s="831">
        <v>24140</v>
      </c>
      <c r="R235" s="819">
        <v>1.3003663003663004</v>
      </c>
      <c r="S235" s="832">
        <v>85</v>
      </c>
    </row>
    <row r="236" spans="1:19" ht="14.45" customHeight="1" x14ac:dyDescent="0.2">
      <c r="A236" s="813" t="s">
        <v>3474</v>
      </c>
      <c r="B236" s="814" t="s">
        <v>3475</v>
      </c>
      <c r="C236" s="814" t="s">
        <v>590</v>
      </c>
      <c r="D236" s="814" t="s">
        <v>3351</v>
      </c>
      <c r="E236" s="814" t="s">
        <v>3409</v>
      </c>
      <c r="F236" s="814" t="s">
        <v>3488</v>
      </c>
      <c r="G236" s="814" t="s">
        <v>3489</v>
      </c>
      <c r="H236" s="831"/>
      <c r="I236" s="831"/>
      <c r="J236" s="814"/>
      <c r="K236" s="814"/>
      <c r="L236" s="831">
        <v>149</v>
      </c>
      <c r="M236" s="831">
        <v>26075</v>
      </c>
      <c r="N236" s="814">
        <v>1</v>
      </c>
      <c r="O236" s="814">
        <v>175</v>
      </c>
      <c r="P236" s="831">
        <v>65</v>
      </c>
      <c r="Q236" s="831">
        <v>11440</v>
      </c>
      <c r="R236" s="819">
        <v>0.43873441994247364</v>
      </c>
      <c r="S236" s="832">
        <v>176</v>
      </c>
    </row>
    <row r="237" spans="1:19" ht="14.45" customHeight="1" x14ac:dyDescent="0.2">
      <c r="A237" s="813" t="s">
        <v>3474</v>
      </c>
      <c r="B237" s="814" t="s">
        <v>3475</v>
      </c>
      <c r="C237" s="814" t="s">
        <v>590</v>
      </c>
      <c r="D237" s="814" t="s">
        <v>3351</v>
      </c>
      <c r="E237" s="814" t="s">
        <v>3409</v>
      </c>
      <c r="F237" s="814" t="s">
        <v>3490</v>
      </c>
      <c r="G237" s="814" t="s">
        <v>3491</v>
      </c>
      <c r="H237" s="831"/>
      <c r="I237" s="831"/>
      <c r="J237" s="814"/>
      <c r="K237" s="814"/>
      <c r="L237" s="831">
        <v>265</v>
      </c>
      <c r="M237" s="831">
        <v>138860</v>
      </c>
      <c r="N237" s="814">
        <v>1</v>
      </c>
      <c r="O237" s="814">
        <v>524</v>
      </c>
      <c r="P237" s="831">
        <v>290</v>
      </c>
      <c r="Q237" s="831">
        <v>153120</v>
      </c>
      <c r="R237" s="819">
        <v>1.1026933602189255</v>
      </c>
      <c r="S237" s="832">
        <v>528</v>
      </c>
    </row>
    <row r="238" spans="1:19" ht="14.45" customHeight="1" x14ac:dyDescent="0.2">
      <c r="A238" s="813" t="s">
        <v>3474</v>
      </c>
      <c r="B238" s="814" t="s">
        <v>3475</v>
      </c>
      <c r="C238" s="814" t="s">
        <v>590</v>
      </c>
      <c r="D238" s="814" t="s">
        <v>3351</v>
      </c>
      <c r="E238" s="814" t="s">
        <v>3409</v>
      </c>
      <c r="F238" s="814" t="s">
        <v>3494</v>
      </c>
      <c r="G238" s="814" t="s">
        <v>3495</v>
      </c>
      <c r="H238" s="831"/>
      <c r="I238" s="831"/>
      <c r="J238" s="814"/>
      <c r="K238" s="814"/>
      <c r="L238" s="831">
        <v>64</v>
      </c>
      <c r="M238" s="831">
        <v>26496</v>
      </c>
      <c r="N238" s="814">
        <v>1</v>
      </c>
      <c r="O238" s="814">
        <v>414</v>
      </c>
      <c r="P238" s="831">
        <v>89</v>
      </c>
      <c r="Q238" s="831">
        <v>37202</v>
      </c>
      <c r="R238" s="819">
        <v>1.4040609903381642</v>
      </c>
      <c r="S238" s="832">
        <v>418</v>
      </c>
    </row>
    <row r="239" spans="1:19" ht="14.45" customHeight="1" x14ac:dyDescent="0.2">
      <c r="A239" s="813" t="s">
        <v>3474</v>
      </c>
      <c r="B239" s="814" t="s">
        <v>3475</v>
      </c>
      <c r="C239" s="814" t="s">
        <v>590</v>
      </c>
      <c r="D239" s="814" t="s">
        <v>3351</v>
      </c>
      <c r="E239" s="814" t="s">
        <v>3409</v>
      </c>
      <c r="F239" s="814" t="s">
        <v>3496</v>
      </c>
      <c r="G239" s="814" t="s">
        <v>3497</v>
      </c>
      <c r="H239" s="831"/>
      <c r="I239" s="831"/>
      <c r="J239" s="814"/>
      <c r="K239" s="814"/>
      <c r="L239" s="831">
        <v>263</v>
      </c>
      <c r="M239" s="831">
        <v>22092</v>
      </c>
      <c r="N239" s="814">
        <v>1</v>
      </c>
      <c r="O239" s="814">
        <v>84</v>
      </c>
      <c r="P239" s="831">
        <v>291</v>
      </c>
      <c r="Q239" s="831">
        <v>24735</v>
      </c>
      <c r="R239" s="819">
        <v>1.1196360673546986</v>
      </c>
      <c r="S239" s="832">
        <v>85</v>
      </c>
    </row>
    <row r="240" spans="1:19" ht="14.45" customHeight="1" x14ac:dyDescent="0.2">
      <c r="A240" s="813" t="s">
        <v>3474</v>
      </c>
      <c r="B240" s="814" t="s">
        <v>3475</v>
      </c>
      <c r="C240" s="814" t="s">
        <v>590</v>
      </c>
      <c r="D240" s="814" t="s">
        <v>3351</v>
      </c>
      <c r="E240" s="814" t="s">
        <v>3409</v>
      </c>
      <c r="F240" s="814" t="s">
        <v>3502</v>
      </c>
      <c r="G240" s="814" t="s">
        <v>3503</v>
      </c>
      <c r="H240" s="831"/>
      <c r="I240" s="831"/>
      <c r="J240" s="814"/>
      <c r="K240" s="814"/>
      <c r="L240" s="831"/>
      <c r="M240" s="831"/>
      <c r="N240" s="814"/>
      <c r="O240" s="814"/>
      <c r="P240" s="831">
        <v>2</v>
      </c>
      <c r="Q240" s="831">
        <v>140</v>
      </c>
      <c r="R240" s="819"/>
      <c r="S240" s="832">
        <v>70</v>
      </c>
    </row>
    <row r="241" spans="1:19" ht="14.45" customHeight="1" x14ac:dyDescent="0.2">
      <c r="A241" s="813" t="s">
        <v>3474</v>
      </c>
      <c r="B241" s="814" t="s">
        <v>3475</v>
      </c>
      <c r="C241" s="814" t="s">
        <v>590</v>
      </c>
      <c r="D241" s="814" t="s">
        <v>3351</v>
      </c>
      <c r="E241" s="814" t="s">
        <v>3409</v>
      </c>
      <c r="F241" s="814" t="s">
        <v>3516</v>
      </c>
      <c r="G241" s="814" t="s">
        <v>3517</v>
      </c>
      <c r="H241" s="831"/>
      <c r="I241" s="831"/>
      <c r="J241" s="814"/>
      <c r="K241" s="814"/>
      <c r="L241" s="831">
        <v>12</v>
      </c>
      <c r="M241" s="831">
        <v>1704</v>
      </c>
      <c r="N241" s="814">
        <v>1</v>
      </c>
      <c r="O241" s="814">
        <v>142</v>
      </c>
      <c r="P241" s="831">
        <v>30</v>
      </c>
      <c r="Q241" s="831">
        <v>4290</v>
      </c>
      <c r="R241" s="819">
        <v>2.517605633802817</v>
      </c>
      <c r="S241" s="832">
        <v>143</v>
      </c>
    </row>
    <row r="242" spans="1:19" ht="14.45" customHeight="1" x14ac:dyDescent="0.2">
      <c r="A242" s="813" t="s">
        <v>3474</v>
      </c>
      <c r="B242" s="814" t="s">
        <v>3475</v>
      </c>
      <c r="C242" s="814" t="s">
        <v>590</v>
      </c>
      <c r="D242" s="814" t="s">
        <v>3393</v>
      </c>
      <c r="E242" s="814" t="s">
        <v>3409</v>
      </c>
      <c r="F242" s="814" t="s">
        <v>3480</v>
      </c>
      <c r="G242" s="814" t="s">
        <v>3481</v>
      </c>
      <c r="H242" s="831"/>
      <c r="I242" s="831"/>
      <c r="J242" s="814"/>
      <c r="K242" s="814"/>
      <c r="L242" s="831">
        <v>19</v>
      </c>
      <c r="M242" s="831">
        <v>3173</v>
      </c>
      <c r="N242" s="814">
        <v>1</v>
      </c>
      <c r="O242" s="814">
        <v>167</v>
      </c>
      <c r="P242" s="831">
        <v>49</v>
      </c>
      <c r="Q242" s="831">
        <v>8281</v>
      </c>
      <c r="R242" s="819">
        <v>2.609832965647652</v>
      </c>
      <c r="S242" s="832">
        <v>169</v>
      </c>
    </row>
    <row r="243" spans="1:19" ht="14.45" customHeight="1" x14ac:dyDescent="0.2">
      <c r="A243" s="813" t="s">
        <v>3474</v>
      </c>
      <c r="B243" s="814" t="s">
        <v>3475</v>
      </c>
      <c r="C243" s="814" t="s">
        <v>590</v>
      </c>
      <c r="D243" s="814" t="s">
        <v>3393</v>
      </c>
      <c r="E243" s="814" t="s">
        <v>3409</v>
      </c>
      <c r="F243" s="814" t="s">
        <v>3484</v>
      </c>
      <c r="G243" s="814" t="s">
        <v>3485</v>
      </c>
      <c r="H243" s="831"/>
      <c r="I243" s="831"/>
      <c r="J243" s="814"/>
      <c r="K243" s="814"/>
      <c r="L243" s="831">
        <v>35</v>
      </c>
      <c r="M243" s="831">
        <v>2940</v>
      </c>
      <c r="N243" s="814">
        <v>1</v>
      </c>
      <c r="O243" s="814">
        <v>84</v>
      </c>
      <c r="P243" s="831">
        <v>1</v>
      </c>
      <c r="Q243" s="831">
        <v>85</v>
      </c>
      <c r="R243" s="819">
        <v>2.8911564625850341E-2</v>
      </c>
      <c r="S243" s="832">
        <v>85</v>
      </c>
    </row>
    <row r="244" spans="1:19" ht="14.45" customHeight="1" x14ac:dyDescent="0.2">
      <c r="A244" s="813" t="s">
        <v>3474</v>
      </c>
      <c r="B244" s="814" t="s">
        <v>3475</v>
      </c>
      <c r="C244" s="814" t="s">
        <v>590</v>
      </c>
      <c r="D244" s="814" t="s">
        <v>3393</v>
      </c>
      <c r="E244" s="814" t="s">
        <v>3409</v>
      </c>
      <c r="F244" s="814" t="s">
        <v>3488</v>
      </c>
      <c r="G244" s="814" t="s">
        <v>3489</v>
      </c>
      <c r="H244" s="831"/>
      <c r="I244" s="831"/>
      <c r="J244" s="814"/>
      <c r="K244" s="814"/>
      <c r="L244" s="831">
        <v>29</v>
      </c>
      <c r="M244" s="831">
        <v>5075</v>
      </c>
      <c r="N244" s="814">
        <v>1</v>
      </c>
      <c r="O244" s="814">
        <v>175</v>
      </c>
      <c r="P244" s="831">
        <v>1</v>
      </c>
      <c r="Q244" s="831">
        <v>176</v>
      </c>
      <c r="R244" s="819">
        <v>3.4679802955665022E-2</v>
      </c>
      <c r="S244" s="832">
        <v>176</v>
      </c>
    </row>
    <row r="245" spans="1:19" ht="14.45" customHeight="1" x14ac:dyDescent="0.2">
      <c r="A245" s="813" t="s">
        <v>3474</v>
      </c>
      <c r="B245" s="814" t="s">
        <v>3475</v>
      </c>
      <c r="C245" s="814" t="s">
        <v>590</v>
      </c>
      <c r="D245" s="814" t="s">
        <v>3393</v>
      </c>
      <c r="E245" s="814" t="s">
        <v>3409</v>
      </c>
      <c r="F245" s="814" t="s">
        <v>3490</v>
      </c>
      <c r="G245" s="814" t="s">
        <v>3491</v>
      </c>
      <c r="H245" s="831"/>
      <c r="I245" s="831"/>
      <c r="J245" s="814"/>
      <c r="K245" s="814"/>
      <c r="L245" s="831">
        <v>40</v>
      </c>
      <c r="M245" s="831">
        <v>20960</v>
      </c>
      <c r="N245" s="814">
        <v>1</v>
      </c>
      <c r="O245" s="814">
        <v>524</v>
      </c>
      <c r="P245" s="831">
        <v>2</v>
      </c>
      <c r="Q245" s="831">
        <v>1056</v>
      </c>
      <c r="R245" s="819">
        <v>5.0381679389312976E-2</v>
      </c>
      <c r="S245" s="832">
        <v>528</v>
      </c>
    </row>
    <row r="246" spans="1:19" ht="14.45" customHeight="1" x14ac:dyDescent="0.2">
      <c r="A246" s="813" t="s">
        <v>3474</v>
      </c>
      <c r="B246" s="814" t="s">
        <v>3475</v>
      </c>
      <c r="C246" s="814" t="s">
        <v>590</v>
      </c>
      <c r="D246" s="814" t="s">
        <v>3393</v>
      </c>
      <c r="E246" s="814" t="s">
        <v>3409</v>
      </c>
      <c r="F246" s="814" t="s">
        <v>3492</v>
      </c>
      <c r="G246" s="814" t="s">
        <v>3493</v>
      </c>
      <c r="H246" s="831"/>
      <c r="I246" s="831"/>
      <c r="J246" s="814"/>
      <c r="K246" s="814"/>
      <c r="L246" s="831">
        <v>1</v>
      </c>
      <c r="M246" s="831">
        <v>84</v>
      </c>
      <c r="N246" s="814">
        <v>1</v>
      </c>
      <c r="O246" s="814">
        <v>84</v>
      </c>
      <c r="P246" s="831"/>
      <c r="Q246" s="831"/>
      <c r="R246" s="819"/>
      <c r="S246" s="832"/>
    </row>
    <row r="247" spans="1:19" ht="14.45" customHeight="1" x14ac:dyDescent="0.2">
      <c r="A247" s="813" t="s">
        <v>3474</v>
      </c>
      <c r="B247" s="814" t="s">
        <v>3475</v>
      </c>
      <c r="C247" s="814" t="s">
        <v>590</v>
      </c>
      <c r="D247" s="814" t="s">
        <v>3393</v>
      </c>
      <c r="E247" s="814" t="s">
        <v>3409</v>
      </c>
      <c r="F247" s="814" t="s">
        <v>3494</v>
      </c>
      <c r="G247" s="814" t="s">
        <v>3495</v>
      </c>
      <c r="H247" s="831"/>
      <c r="I247" s="831"/>
      <c r="J247" s="814"/>
      <c r="K247" s="814"/>
      <c r="L247" s="831">
        <v>5</v>
      </c>
      <c r="M247" s="831">
        <v>2070</v>
      </c>
      <c r="N247" s="814">
        <v>1</v>
      </c>
      <c r="O247" s="814">
        <v>414</v>
      </c>
      <c r="P247" s="831">
        <v>1</v>
      </c>
      <c r="Q247" s="831">
        <v>418</v>
      </c>
      <c r="R247" s="819">
        <v>0.20193236714975846</v>
      </c>
      <c r="S247" s="832">
        <v>418</v>
      </c>
    </row>
    <row r="248" spans="1:19" ht="14.45" customHeight="1" x14ac:dyDescent="0.2">
      <c r="A248" s="813" t="s">
        <v>3474</v>
      </c>
      <c r="B248" s="814" t="s">
        <v>3475</v>
      </c>
      <c r="C248" s="814" t="s">
        <v>590</v>
      </c>
      <c r="D248" s="814" t="s">
        <v>3393</v>
      </c>
      <c r="E248" s="814" t="s">
        <v>3409</v>
      </c>
      <c r="F248" s="814" t="s">
        <v>3496</v>
      </c>
      <c r="G248" s="814" t="s">
        <v>3497</v>
      </c>
      <c r="H248" s="831"/>
      <c r="I248" s="831"/>
      <c r="J248" s="814"/>
      <c r="K248" s="814"/>
      <c r="L248" s="831">
        <v>39</v>
      </c>
      <c r="M248" s="831">
        <v>3276</v>
      </c>
      <c r="N248" s="814">
        <v>1</v>
      </c>
      <c r="O248" s="814">
        <v>84</v>
      </c>
      <c r="P248" s="831">
        <v>2</v>
      </c>
      <c r="Q248" s="831">
        <v>170</v>
      </c>
      <c r="R248" s="819">
        <v>5.1892551892551896E-2</v>
      </c>
      <c r="S248" s="832">
        <v>85</v>
      </c>
    </row>
    <row r="249" spans="1:19" ht="14.45" customHeight="1" x14ac:dyDescent="0.2">
      <c r="A249" s="813" t="s">
        <v>3474</v>
      </c>
      <c r="B249" s="814" t="s">
        <v>3475</v>
      </c>
      <c r="C249" s="814" t="s">
        <v>590</v>
      </c>
      <c r="D249" s="814" t="s">
        <v>3392</v>
      </c>
      <c r="E249" s="814" t="s">
        <v>3409</v>
      </c>
      <c r="F249" s="814" t="s">
        <v>3480</v>
      </c>
      <c r="G249" s="814" t="s">
        <v>3481</v>
      </c>
      <c r="H249" s="831"/>
      <c r="I249" s="831"/>
      <c r="J249" s="814"/>
      <c r="K249" s="814"/>
      <c r="L249" s="831">
        <v>24</v>
      </c>
      <c r="M249" s="831">
        <v>4008</v>
      </c>
      <c r="N249" s="814">
        <v>1</v>
      </c>
      <c r="O249" s="814">
        <v>167</v>
      </c>
      <c r="P249" s="831">
        <v>1</v>
      </c>
      <c r="Q249" s="831">
        <v>169</v>
      </c>
      <c r="R249" s="819">
        <v>4.2165668662674648E-2</v>
      </c>
      <c r="S249" s="832">
        <v>169</v>
      </c>
    </row>
    <row r="250" spans="1:19" ht="14.45" customHeight="1" x14ac:dyDescent="0.2">
      <c r="A250" s="813" t="s">
        <v>3474</v>
      </c>
      <c r="B250" s="814" t="s">
        <v>3475</v>
      </c>
      <c r="C250" s="814" t="s">
        <v>590</v>
      </c>
      <c r="D250" s="814" t="s">
        <v>3392</v>
      </c>
      <c r="E250" s="814" t="s">
        <v>3409</v>
      </c>
      <c r="F250" s="814" t="s">
        <v>3482</v>
      </c>
      <c r="G250" s="814" t="s">
        <v>3483</v>
      </c>
      <c r="H250" s="831"/>
      <c r="I250" s="831"/>
      <c r="J250" s="814"/>
      <c r="K250" s="814"/>
      <c r="L250" s="831">
        <v>200</v>
      </c>
      <c r="M250" s="831">
        <v>17800</v>
      </c>
      <c r="N250" s="814">
        <v>1</v>
      </c>
      <c r="O250" s="814">
        <v>89</v>
      </c>
      <c r="P250" s="831">
        <v>1</v>
      </c>
      <c r="Q250" s="831">
        <v>90</v>
      </c>
      <c r="R250" s="819">
        <v>5.0561797752808986E-3</v>
      </c>
      <c r="S250" s="832">
        <v>90</v>
      </c>
    </row>
    <row r="251" spans="1:19" ht="14.45" customHeight="1" x14ac:dyDescent="0.2">
      <c r="A251" s="813" t="s">
        <v>3474</v>
      </c>
      <c r="B251" s="814" t="s">
        <v>3475</v>
      </c>
      <c r="C251" s="814" t="s">
        <v>590</v>
      </c>
      <c r="D251" s="814" t="s">
        <v>3392</v>
      </c>
      <c r="E251" s="814" t="s">
        <v>3409</v>
      </c>
      <c r="F251" s="814" t="s">
        <v>3484</v>
      </c>
      <c r="G251" s="814" t="s">
        <v>3485</v>
      </c>
      <c r="H251" s="831"/>
      <c r="I251" s="831"/>
      <c r="J251" s="814"/>
      <c r="K251" s="814"/>
      <c r="L251" s="831">
        <v>1367</v>
      </c>
      <c r="M251" s="831">
        <v>114828</v>
      </c>
      <c r="N251" s="814">
        <v>1</v>
      </c>
      <c r="O251" s="814">
        <v>84</v>
      </c>
      <c r="P251" s="831">
        <v>21</v>
      </c>
      <c r="Q251" s="831">
        <v>1785</v>
      </c>
      <c r="R251" s="819">
        <v>1.554498902706657E-2</v>
      </c>
      <c r="S251" s="832">
        <v>85</v>
      </c>
    </row>
    <row r="252" spans="1:19" ht="14.45" customHeight="1" x14ac:dyDescent="0.2">
      <c r="A252" s="813" t="s">
        <v>3474</v>
      </c>
      <c r="B252" s="814" t="s">
        <v>3475</v>
      </c>
      <c r="C252" s="814" t="s">
        <v>590</v>
      </c>
      <c r="D252" s="814" t="s">
        <v>3392</v>
      </c>
      <c r="E252" s="814" t="s">
        <v>3409</v>
      </c>
      <c r="F252" s="814" t="s">
        <v>3488</v>
      </c>
      <c r="G252" s="814" t="s">
        <v>3489</v>
      </c>
      <c r="H252" s="831"/>
      <c r="I252" s="831"/>
      <c r="J252" s="814"/>
      <c r="K252" s="814"/>
      <c r="L252" s="831">
        <v>1125</v>
      </c>
      <c r="M252" s="831">
        <v>196875</v>
      </c>
      <c r="N252" s="814">
        <v>1</v>
      </c>
      <c r="O252" s="814">
        <v>175</v>
      </c>
      <c r="P252" s="831">
        <v>20</v>
      </c>
      <c r="Q252" s="831">
        <v>3520</v>
      </c>
      <c r="R252" s="819">
        <v>1.7879365079365078E-2</v>
      </c>
      <c r="S252" s="832">
        <v>176</v>
      </c>
    </row>
    <row r="253" spans="1:19" ht="14.45" customHeight="1" x14ac:dyDescent="0.2">
      <c r="A253" s="813" t="s">
        <v>3474</v>
      </c>
      <c r="B253" s="814" t="s">
        <v>3475</v>
      </c>
      <c r="C253" s="814" t="s">
        <v>590</v>
      </c>
      <c r="D253" s="814" t="s">
        <v>3392</v>
      </c>
      <c r="E253" s="814" t="s">
        <v>3409</v>
      </c>
      <c r="F253" s="814" t="s">
        <v>3490</v>
      </c>
      <c r="G253" s="814" t="s">
        <v>3491</v>
      </c>
      <c r="H253" s="831"/>
      <c r="I253" s="831"/>
      <c r="J253" s="814"/>
      <c r="K253" s="814"/>
      <c r="L253" s="831">
        <v>1318</v>
      </c>
      <c r="M253" s="831">
        <v>690632</v>
      </c>
      <c r="N253" s="814">
        <v>1</v>
      </c>
      <c r="O253" s="814">
        <v>524</v>
      </c>
      <c r="P253" s="831">
        <v>21</v>
      </c>
      <c r="Q253" s="831">
        <v>11088</v>
      </c>
      <c r="R253" s="819">
        <v>1.6054859896442678E-2</v>
      </c>
      <c r="S253" s="832">
        <v>528</v>
      </c>
    </row>
    <row r="254" spans="1:19" ht="14.45" customHeight="1" x14ac:dyDescent="0.2">
      <c r="A254" s="813" t="s">
        <v>3474</v>
      </c>
      <c r="B254" s="814" t="s">
        <v>3475</v>
      </c>
      <c r="C254" s="814" t="s">
        <v>590</v>
      </c>
      <c r="D254" s="814" t="s">
        <v>3392</v>
      </c>
      <c r="E254" s="814" t="s">
        <v>3409</v>
      </c>
      <c r="F254" s="814" t="s">
        <v>3492</v>
      </c>
      <c r="G254" s="814" t="s">
        <v>3493</v>
      </c>
      <c r="H254" s="831"/>
      <c r="I254" s="831"/>
      <c r="J254" s="814"/>
      <c r="K254" s="814"/>
      <c r="L254" s="831">
        <v>81</v>
      </c>
      <c r="M254" s="831">
        <v>6804</v>
      </c>
      <c r="N254" s="814">
        <v>1</v>
      </c>
      <c r="O254" s="814">
        <v>84</v>
      </c>
      <c r="P254" s="831"/>
      <c r="Q254" s="831"/>
      <c r="R254" s="819"/>
      <c r="S254" s="832"/>
    </row>
    <row r="255" spans="1:19" ht="14.45" customHeight="1" x14ac:dyDescent="0.2">
      <c r="A255" s="813" t="s">
        <v>3474</v>
      </c>
      <c r="B255" s="814" t="s">
        <v>3475</v>
      </c>
      <c r="C255" s="814" t="s">
        <v>590</v>
      </c>
      <c r="D255" s="814" t="s">
        <v>3392</v>
      </c>
      <c r="E255" s="814" t="s">
        <v>3409</v>
      </c>
      <c r="F255" s="814" t="s">
        <v>3494</v>
      </c>
      <c r="G255" s="814" t="s">
        <v>3495</v>
      </c>
      <c r="H255" s="831"/>
      <c r="I255" s="831"/>
      <c r="J255" s="814"/>
      <c r="K255" s="814"/>
      <c r="L255" s="831">
        <v>4</v>
      </c>
      <c r="M255" s="831">
        <v>1656</v>
      </c>
      <c r="N255" s="814">
        <v>1</v>
      </c>
      <c r="O255" s="814">
        <v>414</v>
      </c>
      <c r="P255" s="831">
        <v>1</v>
      </c>
      <c r="Q255" s="831">
        <v>418</v>
      </c>
      <c r="R255" s="819">
        <v>0.25241545893719808</v>
      </c>
      <c r="S255" s="832">
        <v>418</v>
      </c>
    </row>
    <row r="256" spans="1:19" ht="14.45" customHeight="1" x14ac:dyDescent="0.2">
      <c r="A256" s="813" t="s">
        <v>3474</v>
      </c>
      <c r="B256" s="814" t="s">
        <v>3475</v>
      </c>
      <c r="C256" s="814" t="s">
        <v>590</v>
      </c>
      <c r="D256" s="814" t="s">
        <v>3392</v>
      </c>
      <c r="E256" s="814" t="s">
        <v>3409</v>
      </c>
      <c r="F256" s="814" t="s">
        <v>3496</v>
      </c>
      <c r="G256" s="814" t="s">
        <v>3497</v>
      </c>
      <c r="H256" s="831"/>
      <c r="I256" s="831"/>
      <c r="J256" s="814"/>
      <c r="K256" s="814"/>
      <c r="L256" s="831">
        <v>1368</v>
      </c>
      <c r="M256" s="831">
        <v>114912</v>
      </c>
      <c r="N256" s="814">
        <v>1</v>
      </c>
      <c r="O256" s="814">
        <v>84</v>
      </c>
      <c r="P256" s="831">
        <v>20</v>
      </c>
      <c r="Q256" s="831">
        <v>1700</v>
      </c>
      <c r="R256" s="819">
        <v>1.4793929267613477E-2</v>
      </c>
      <c r="S256" s="832">
        <v>85</v>
      </c>
    </row>
    <row r="257" spans="1:19" ht="14.45" customHeight="1" x14ac:dyDescent="0.2">
      <c r="A257" s="813" t="s">
        <v>3474</v>
      </c>
      <c r="B257" s="814" t="s">
        <v>3475</v>
      </c>
      <c r="C257" s="814" t="s">
        <v>590</v>
      </c>
      <c r="D257" s="814" t="s">
        <v>3392</v>
      </c>
      <c r="E257" s="814" t="s">
        <v>3409</v>
      </c>
      <c r="F257" s="814" t="s">
        <v>3504</v>
      </c>
      <c r="G257" s="814" t="s">
        <v>3505</v>
      </c>
      <c r="H257" s="831"/>
      <c r="I257" s="831"/>
      <c r="J257" s="814"/>
      <c r="K257" s="814"/>
      <c r="L257" s="831">
        <v>1</v>
      </c>
      <c r="M257" s="831">
        <v>280</v>
      </c>
      <c r="N257" s="814">
        <v>1</v>
      </c>
      <c r="O257" s="814">
        <v>280</v>
      </c>
      <c r="P257" s="831"/>
      <c r="Q257" s="831"/>
      <c r="R257" s="819"/>
      <c r="S257" s="832"/>
    </row>
    <row r="258" spans="1:19" ht="14.45" customHeight="1" x14ac:dyDescent="0.2">
      <c r="A258" s="813" t="s">
        <v>3474</v>
      </c>
      <c r="B258" s="814" t="s">
        <v>3475</v>
      </c>
      <c r="C258" s="814" t="s">
        <v>590</v>
      </c>
      <c r="D258" s="814" t="s">
        <v>3368</v>
      </c>
      <c r="E258" s="814" t="s">
        <v>3409</v>
      </c>
      <c r="F258" s="814" t="s">
        <v>3480</v>
      </c>
      <c r="G258" s="814" t="s">
        <v>3481</v>
      </c>
      <c r="H258" s="831"/>
      <c r="I258" s="831"/>
      <c r="J258" s="814"/>
      <c r="K258" s="814"/>
      <c r="L258" s="831">
        <v>2</v>
      </c>
      <c r="M258" s="831">
        <v>334</v>
      </c>
      <c r="N258" s="814">
        <v>1</v>
      </c>
      <c r="O258" s="814">
        <v>167</v>
      </c>
      <c r="P258" s="831"/>
      <c r="Q258" s="831"/>
      <c r="R258" s="819"/>
      <c r="S258" s="832"/>
    </row>
    <row r="259" spans="1:19" ht="14.45" customHeight="1" x14ac:dyDescent="0.2">
      <c r="A259" s="813" t="s">
        <v>3474</v>
      </c>
      <c r="B259" s="814" t="s">
        <v>3475</v>
      </c>
      <c r="C259" s="814" t="s">
        <v>590</v>
      </c>
      <c r="D259" s="814" t="s">
        <v>3368</v>
      </c>
      <c r="E259" s="814" t="s">
        <v>3409</v>
      </c>
      <c r="F259" s="814" t="s">
        <v>3482</v>
      </c>
      <c r="G259" s="814" t="s">
        <v>3483</v>
      </c>
      <c r="H259" s="831"/>
      <c r="I259" s="831"/>
      <c r="J259" s="814"/>
      <c r="K259" s="814"/>
      <c r="L259" s="831">
        <v>1</v>
      </c>
      <c r="M259" s="831">
        <v>89</v>
      </c>
      <c r="N259" s="814">
        <v>1</v>
      </c>
      <c r="O259" s="814">
        <v>89</v>
      </c>
      <c r="P259" s="831">
        <v>4</v>
      </c>
      <c r="Q259" s="831">
        <v>360</v>
      </c>
      <c r="R259" s="819">
        <v>4.0449438202247192</v>
      </c>
      <c r="S259" s="832">
        <v>90</v>
      </c>
    </row>
    <row r="260" spans="1:19" ht="14.45" customHeight="1" x14ac:dyDescent="0.2">
      <c r="A260" s="813" t="s">
        <v>3474</v>
      </c>
      <c r="B260" s="814" t="s">
        <v>3475</v>
      </c>
      <c r="C260" s="814" t="s">
        <v>590</v>
      </c>
      <c r="D260" s="814" t="s">
        <v>3368</v>
      </c>
      <c r="E260" s="814" t="s">
        <v>3409</v>
      </c>
      <c r="F260" s="814" t="s">
        <v>3484</v>
      </c>
      <c r="G260" s="814" t="s">
        <v>3485</v>
      </c>
      <c r="H260" s="831"/>
      <c r="I260" s="831"/>
      <c r="J260" s="814"/>
      <c r="K260" s="814"/>
      <c r="L260" s="831">
        <v>27</v>
      </c>
      <c r="M260" s="831">
        <v>2268</v>
      </c>
      <c r="N260" s="814">
        <v>1</v>
      </c>
      <c r="O260" s="814">
        <v>84</v>
      </c>
      <c r="P260" s="831">
        <v>35</v>
      </c>
      <c r="Q260" s="831">
        <v>2975</v>
      </c>
      <c r="R260" s="819">
        <v>1.3117283950617284</v>
      </c>
      <c r="S260" s="832">
        <v>85</v>
      </c>
    </row>
    <row r="261" spans="1:19" ht="14.45" customHeight="1" x14ac:dyDescent="0.2">
      <c r="A261" s="813" t="s">
        <v>3474</v>
      </c>
      <c r="B261" s="814" t="s">
        <v>3475</v>
      </c>
      <c r="C261" s="814" t="s">
        <v>590</v>
      </c>
      <c r="D261" s="814" t="s">
        <v>3368</v>
      </c>
      <c r="E261" s="814" t="s">
        <v>3409</v>
      </c>
      <c r="F261" s="814" t="s">
        <v>3488</v>
      </c>
      <c r="G261" s="814" t="s">
        <v>3489</v>
      </c>
      <c r="H261" s="831"/>
      <c r="I261" s="831"/>
      <c r="J261" s="814"/>
      <c r="K261" s="814"/>
      <c r="L261" s="831">
        <v>15</v>
      </c>
      <c r="M261" s="831">
        <v>2625</v>
      </c>
      <c r="N261" s="814">
        <v>1</v>
      </c>
      <c r="O261" s="814">
        <v>175</v>
      </c>
      <c r="P261" s="831">
        <v>16</v>
      </c>
      <c r="Q261" s="831">
        <v>2816</v>
      </c>
      <c r="R261" s="819">
        <v>1.0727619047619048</v>
      </c>
      <c r="S261" s="832">
        <v>176</v>
      </c>
    </row>
    <row r="262" spans="1:19" ht="14.45" customHeight="1" x14ac:dyDescent="0.2">
      <c r="A262" s="813" t="s">
        <v>3474</v>
      </c>
      <c r="B262" s="814" t="s">
        <v>3475</v>
      </c>
      <c r="C262" s="814" t="s">
        <v>590</v>
      </c>
      <c r="D262" s="814" t="s">
        <v>3368</v>
      </c>
      <c r="E262" s="814" t="s">
        <v>3409</v>
      </c>
      <c r="F262" s="814" t="s">
        <v>3490</v>
      </c>
      <c r="G262" s="814" t="s">
        <v>3491</v>
      </c>
      <c r="H262" s="831"/>
      <c r="I262" s="831"/>
      <c r="J262" s="814"/>
      <c r="K262" s="814"/>
      <c r="L262" s="831">
        <v>27</v>
      </c>
      <c r="M262" s="831">
        <v>14148</v>
      </c>
      <c r="N262" s="814">
        <v>1</v>
      </c>
      <c r="O262" s="814">
        <v>524</v>
      </c>
      <c r="P262" s="831">
        <v>33</v>
      </c>
      <c r="Q262" s="831">
        <v>17424</v>
      </c>
      <c r="R262" s="819">
        <v>1.2315521628498727</v>
      </c>
      <c r="S262" s="832">
        <v>528</v>
      </c>
    </row>
    <row r="263" spans="1:19" ht="14.45" customHeight="1" x14ac:dyDescent="0.2">
      <c r="A263" s="813" t="s">
        <v>3474</v>
      </c>
      <c r="B263" s="814" t="s">
        <v>3475</v>
      </c>
      <c r="C263" s="814" t="s">
        <v>590</v>
      </c>
      <c r="D263" s="814" t="s">
        <v>3368</v>
      </c>
      <c r="E263" s="814" t="s">
        <v>3409</v>
      </c>
      <c r="F263" s="814" t="s">
        <v>3494</v>
      </c>
      <c r="G263" s="814" t="s">
        <v>3495</v>
      </c>
      <c r="H263" s="831"/>
      <c r="I263" s="831"/>
      <c r="J263" s="814"/>
      <c r="K263" s="814"/>
      <c r="L263" s="831">
        <v>10</v>
      </c>
      <c r="M263" s="831">
        <v>4140</v>
      </c>
      <c r="N263" s="814">
        <v>1</v>
      </c>
      <c r="O263" s="814">
        <v>414</v>
      </c>
      <c r="P263" s="831">
        <v>18</v>
      </c>
      <c r="Q263" s="831">
        <v>7524</v>
      </c>
      <c r="R263" s="819">
        <v>1.817391304347826</v>
      </c>
      <c r="S263" s="832">
        <v>418</v>
      </c>
    </row>
    <row r="264" spans="1:19" ht="14.45" customHeight="1" x14ac:dyDescent="0.2">
      <c r="A264" s="813" t="s">
        <v>3474</v>
      </c>
      <c r="B264" s="814" t="s">
        <v>3475</v>
      </c>
      <c r="C264" s="814" t="s">
        <v>590</v>
      </c>
      <c r="D264" s="814" t="s">
        <v>3368</v>
      </c>
      <c r="E264" s="814" t="s">
        <v>3409</v>
      </c>
      <c r="F264" s="814" t="s">
        <v>3496</v>
      </c>
      <c r="G264" s="814" t="s">
        <v>3497</v>
      </c>
      <c r="H264" s="831"/>
      <c r="I264" s="831"/>
      <c r="J264" s="814"/>
      <c r="K264" s="814"/>
      <c r="L264" s="831">
        <v>27</v>
      </c>
      <c r="M264" s="831">
        <v>2268</v>
      </c>
      <c r="N264" s="814">
        <v>1</v>
      </c>
      <c r="O264" s="814">
        <v>84</v>
      </c>
      <c r="P264" s="831">
        <v>34</v>
      </c>
      <c r="Q264" s="831">
        <v>2890</v>
      </c>
      <c r="R264" s="819">
        <v>1.2742504409171076</v>
      </c>
      <c r="S264" s="832">
        <v>85</v>
      </c>
    </row>
    <row r="265" spans="1:19" ht="14.45" customHeight="1" x14ac:dyDescent="0.2">
      <c r="A265" s="813" t="s">
        <v>3474</v>
      </c>
      <c r="B265" s="814" t="s">
        <v>3475</v>
      </c>
      <c r="C265" s="814" t="s">
        <v>590</v>
      </c>
      <c r="D265" s="814" t="s">
        <v>3405</v>
      </c>
      <c r="E265" s="814" t="s">
        <v>3409</v>
      </c>
      <c r="F265" s="814" t="s">
        <v>3480</v>
      </c>
      <c r="G265" s="814" t="s">
        <v>3481</v>
      </c>
      <c r="H265" s="831"/>
      <c r="I265" s="831"/>
      <c r="J265" s="814"/>
      <c r="K265" s="814"/>
      <c r="L265" s="831"/>
      <c r="M265" s="831"/>
      <c r="N265" s="814"/>
      <c r="O265" s="814"/>
      <c r="P265" s="831">
        <v>1</v>
      </c>
      <c r="Q265" s="831">
        <v>169</v>
      </c>
      <c r="R265" s="819"/>
      <c r="S265" s="832">
        <v>169</v>
      </c>
    </row>
    <row r="266" spans="1:19" ht="14.45" customHeight="1" x14ac:dyDescent="0.2">
      <c r="A266" s="813" t="s">
        <v>3474</v>
      </c>
      <c r="B266" s="814" t="s">
        <v>3475</v>
      </c>
      <c r="C266" s="814" t="s">
        <v>590</v>
      </c>
      <c r="D266" s="814" t="s">
        <v>3405</v>
      </c>
      <c r="E266" s="814" t="s">
        <v>3409</v>
      </c>
      <c r="F266" s="814" t="s">
        <v>3484</v>
      </c>
      <c r="G266" s="814" t="s">
        <v>3485</v>
      </c>
      <c r="H266" s="831"/>
      <c r="I266" s="831"/>
      <c r="J266" s="814"/>
      <c r="K266" s="814"/>
      <c r="L266" s="831">
        <v>215</v>
      </c>
      <c r="M266" s="831">
        <v>18060</v>
      </c>
      <c r="N266" s="814">
        <v>1</v>
      </c>
      <c r="O266" s="814">
        <v>84</v>
      </c>
      <c r="P266" s="831">
        <v>29</v>
      </c>
      <c r="Q266" s="831">
        <v>2465</v>
      </c>
      <c r="R266" s="819">
        <v>0.13648947951273532</v>
      </c>
      <c r="S266" s="832">
        <v>85</v>
      </c>
    </row>
    <row r="267" spans="1:19" ht="14.45" customHeight="1" x14ac:dyDescent="0.2">
      <c r="A267" s="813" t="s">
        <v>3474</v>
      </c>
      <c r="B267" s="814" t="s">
        <v>3475</v>
      </c>
      <c r="C267" s="814" t="s">
        <v>590</v>
      </c>
      <c r="D267" s="814" t="s">
        <v>3405</v>
      </c>
      <c r="E267" s="814" t="s">
        <v>3409</v>
      </c>
      <c r="F267" s="814" t="s">
        <v>3488</v>
      </c>
      <c r="G267" s="814" t="s">
        <v>3489</v>
      </c>
      <c r="H267" s="831"/>
      <c r="I267" s="831"/>
      <c r="J267" s="814"/>
      <c r="K267" s="814"/>
      <c r="L267" s="831">
        <v>222</v>
      </c>
      <c r="M267" s="831">
        <v>38850</v>
      </c>
      <c r="N267" s="814">
        <v>1</v>
      </c>
      <c r="O267" s="814">
        <v>175</v>
      </c>
      <c r="P267" s="831">
        <v>29</v>
      </c>
      <c r="Q267" s="831">
        <v>5104</v>
      </c>
      <c r="R267" s="819">
        <v>0.13137709137709139</v>
      </c>
      <c r="S267" s="832">
        <v>176</v>
      </c>
    </row>
    <row r="268" spans="1:19" ht="14.45" customHeight="1" x14ac:dyDescent="0.2">
      <c r="A268" s="813" t="s">
        <v>3474</v>
      </c>
      <c r="B268" s="814" t="s">
        <v>3475</v>
      </c>
      <c r="C268" s="814" t="s">
        <v>590</v>
      </c>
      <c r="D268" s="814" t="s">
        <v>3405</v>
      </c>
      <c r="E268" s="814" t="s">
        <v>3409</v>
      </c>
      <c r="F268" s="814" t="s">
        <v>3490</v>
      </c>
      <c r="G268" s="814" t="s">
        <v>3491</v>
      </c>
      <c r="H268" s="831"/>
      <c r="I268" s="831"/>
      <c r="J268" s="814"/>
      <c r="K268" s="814"/>
      <c r="L268" s="831">
        <v>225</v>
      </c>
      <c r="M268" s="831">
        <v>117900</v>
      </c>
      <c r="N268" s="814">
        <v>1</v>
      </c>
      <c r="O268" s="814">
        <v>524</v>
      </c>
      <c r="P268" s="831">
        <v>25</v>
      </c>
      <c r="Q268" s="831">
        <v>13200</v>
      </c>
      <c r="R268" s="819">
        <v>0.11195928753180662</v>
      </c>
      <c r="S268" s="832">
        <v>528</v>
      </c>
    </row>
    <row r="269" spans="1:19" ht="14.45" customHeight="1" x14ac:dyDescent="0.2">
      <c r="A269" s="813" t="s">
        <v>3474</v>
      </c>
      <c r="B269" s="814" t="s">
        <v>3475</v>
      </c>
      <c r="C269" s="814" t="s">
        <v>590</v>
      </c>
      <c r="D269" s="814" t="s">
        <v>3405</v>
      </c>
      <c r="E269" s="814" t="s">
        <v>3409</v>
      </c>
      <c r="F269" s="814" t="s">
        <v>3494</v>
      </c>
      <c r="G269" s="814" t="s">
        <v>3495</v>
      </c>
      <c r="H269" s="831"/>
      <c r="I269" s="831"/>
      <c r="J269" s="814"/>
      <c r="K269" s="814"/>
      <c r="L269" s="831">
        <v>12</v>
      </c>
      <c r="M269" s="831">
        <v>4968</v>
      </c>
      <c r="N269" s="814">
        <v>1</v>
      </c>
      <c r="O269" s="814">
        <v>414</v>
      </c>
      <c r="P269" s="831">
        <v>4</v>
      </c>
      <c r="Q269" s="831">
        <v>1672</v>
      </c>
      <c r="R269" s="819">
        <v>0.33655394524959742</v>
      </c>
      <c r="S269" s="832">
        <v>418</v>
      </c>
    </row>
    <row r="270" spans="1:19" ht="14.45" customHeight="1" x14ac:dyDescent="0.2">
      <c r="A270" s="813" t="s">
        <v>3474</v>
      </c>
      <c r="B270" s="814" t="s">
        <v>3475</v>
      </c>
      <c r="C270" s="814" t="s">
        <v>590</v>
      </c>
      <c r="D270" s="814" t="s">
        <v>3405</v>
      </c>
      <c r="E270" s="814" t="s">
        <v>3409</v>
      </c>
      <c r="F270" s="814" t="s">
        <v>3496</v>
      </c>
      <c r="G270" s="814" t="s">
        <v>3497</v>
      </c>
      <c r="H270" s="831"/>
      <c r="I270" s="831"/>
      <c r="J270" s="814"/>
      <c r="K270" s="814"/>
      <c r="L270" s="831">
        <v>226</v>
      </c>
      <c r="M270" s="831">
        <v>18984</v>
      </c>
      <c r="N270" s="814">
        <v>1</v>
      </c>
      <c r="O270" s="814">
        <v>84</v>
      </c>
      <c r="P270" s="831">
        <v>29</v>
      </c>
      <c r="Q270" s="831">
        <v>2465</v>
      </c>
      <c r="R270" s="819">
        <v>0.12984618626211547</v>
      </c>
      <c r="S270" s="832">
        <v>85</v>
      </c>
    </row>
    <row r="271" spans="1:19" ht="14.45" customHeight="1" x14ac:dyDescent="0.2">
      <c r="A271" s="813" t="s">
        <v>3474</v>
      </c>
      <c r="B271" s="814" t="s">
        <v>3475</v>
      </c>
      <c r="C271" s="814" t="s">
        <v>590</v>
      </c>
      <c r="D271" s="814" t="s">
        <v>3391</v>
      </c>
      <c r="E271" s="814" t="s">
        <v>3409</v>
      </c>
      <c r="F271" s="814" t="s">
        <v>3484</v>
      </c>
      <c r="G271" s="814" t="s">
        <v>3485</v>
      </c>
      <c r="H271" s="831"/>
      <c r="I271" s="831"/>
      <c r="J271" s="814"/>
      <c r="K271" s="814"/>
      <c r="L271" s="831">
        <v>41</v>
      </c>
      <c r="M271" s="831">
        <v>3444</v>
      </c>
      <c r="N271" s="814">
        <v>1</v>
      </c>
      <c r="O271" s="814">
        <v>84</v>
      </c>
      <c r="P271" s="831">
        <v>27</v>
      </c>
      <c r="Q271" s="831">
        <v>2295</v>
      </c>
      <c r="R271" s="819">
        <v>0.66637630662020908</v>
      </c>
      <c r="S271" s="832">
        <v>85</v>
      </c>
    </row>
    <row r="272" spans="1:19" ht="14.45" customHeight="1" x14ac:dyDescent="0.2">
      <c r="A272" s="813" t="s">
        <v>3474</v>
      </c>
      <c r="B272" s="814" t="s">
        <v>3475</v>
      </c>
      <c r="C272" s="814" t="s">
        <v>590</v>
      </c>
      <c r="D272" s="814" t="s">
        <v>3391</v>
      </c>
      <c r="E272" s="814" t="s">
        <v>3409</v>
      </c>
      <c r="F272" s="814" t="s">
        <v>3488</v>
      </c>
      <c r="G272" s="814" t="s">
        <v>3489</v>
      </c>
      <c r="H272" s="831"/>
      <c r="I272" s="831"/>
      <c r="J272" s="814"/>
      <c r="K272" s="814"/>
      <c r="L272" s="831">
        <v>27</v>
      </c>
      <c r="M272" s="831">
        <v>4725</v>
      </c>
      <c r="N272" s="814">
        <v>1</v>
      </c>
      <c r="O272" s="814">
        <v>175</v>
      </c>
      <c r="P272" s="831">
        <v>23</v>
      </c>
      <c r="Q272" s="831">
        <v>4048</v>
      </c>
      <c r="R272" s="819">
        <v>0.85671957671957677</v>
      </c>
      <c r="S272" s="832">
        <v>176</v>
      </c>
    </row>
    <row r="273" spans="1:19" ht="14.45" customHeight="1" x14ac:dyDescent="0.2">
      <c r="A273" s="813" t="s">
        <v>3474</v>
      </c>
      <c r="B273" s="814" t="s">
        <v>3475</v>
      </c>
      <c r="C273" s="814" t="s">
        <v>590</v>
      </c>
      <c r="D273" s="814" t="s">
        <v>3391</v>
      </c>
      <c r="E273" s="814" t="s">
        <v>3409</v>
      </c>
      <c r="F273" s="814" t="s">
        <v>3490</v>
      </c>
      <c r="G273" s="814" t="s">
        <v>3491</v>
      </c>
      <c r="H273" s="831"/>
      <c r="I273" s="831"/>
      <c r="J273" s="814"/>
      <c r="K273" s="814"/>
      <c r="L273" s="831">
        <v>33</v>
      </c>
      <c r="M273" s="831">
        <v>17292</v>
      </c>
      <c r="N273" s="814">
        <v>1</v>
      </c>
      <c r="O273" s="814">
        <v>524</v>
      </c>
      <c r="P273" s="831">
        <v>24</v>
      </c>
      <c r="Q273" s="831">
        <v>12672</v>
      </c>
      <c r="R273" s="819">
        <v>0.73282442748091603</v>
      </c>
      <c r="S273" s="832">
        <v>528</v>
      </c>
    </row>
    <row r="274" spans="1:19" ht="14.45" customHeight="1" x14ac:dyDescent="0.2">
      <c r="A274" s="813" t="s">
        <v>3474</v>
      </c>
      <c r="B274" s="814" t="s">
        <v>3475</v>
      </c>
      <c r="C274" s="814" t="s">
        <v>590</v>
      </c>
      <c r="D274" s="814" t="s">
        <v>3391</v>
      </c>
      <c r="E274" s="814" t="s">
        <v>3409</v>
      </c>
      <c r="F274" s="814" t="s">
        <v>3492</v>
      </c>
      <c r="G274" s="814" t="s">
        <v>3493</v>
      </c>
      <c r="H274" s="831"/>
      <c r="I274" s="831"/>
      <c r="J274" s="814"/>
      <c r="K274" s="814"/>
      <c r="L274" s="831">
        <v>3</v>
      </c>
      <c r="M274" s="831">
        <v>252</v>
      </c>
      <c r="N274" s="814">
        <v>1</v>
      </c>
      <c r="O274" s="814">
        <v>84</v>
      </c>
      <c r="P274" s="831"/>
      <c r="Q274" s="831"/>
      <c r="R274" s="819"/>
      <c r="S274" s="832"/>
    </row>
    <row r="275" spans="1:19" ht="14.45" customHeight="1" x14ac:dyDescent="0.2">
      <c r="A275" s="813" t="s">
        <v>3474</v>
      </c>
      <c r="B275" s="814" t="s">
        <v>3475</v>
      </c>
      <c r="C275" s="814" t="s">
        <v>590</v>
      </c>
      <c r="D275" s="814" t="s">
        <v>3391</v>
      </c>
      <c r="E275" s="814" t="s">
        <v>3409</v>
      </c>
      <c r="F275" s="814" t="s">
        <v>3494</v>
      </c>
      <c r="G275" s="814" t="s">
        <v>3495</v>
      </c>
      <c r="H275" s="831"/>
      <c r="I275" s="831"/>
      <c r="J275" s="814"/>
      <c r="K275" s="814"/>
      <c r="L275" s="831">
        <v>5</v>
      </c>
      <c r="M275" s="831">
        <v>2070</v>
      </c>
      <c r="N275" s="814">
        <v>1</v>
      </c>
      <c r="O275" s="814">
        <v>414</v>
      </c>
      <c r="P275" s="831">
        <v>3</v>
      </c>
      <c r="Q275" s="831">
        <v>1254</v>
      </c>
      <c r="R275" s="819">
        <v>0.60579710144927534</v>
      </c>
      <c r="S275" s="832">
        <v>418</v>
      </c>
    </row>
    <row r="276" spans="1:19" ht="14.45" customHeight="1" x14ac:dyDescent="0.2">
      <c r="A276" s="813" t="s">
        <v>3474</v>
      </c>
      <c r="B276" s="814" t="s">
        <v>3475</v>
      </c>
      <c r="C276" s="814" t="s">
        <v>590</v>
      </c>
      <c r="D276" s="814" t="s">
        <v>3391</v>
      </c>
      <c r="E276" s="814" t="s">
        <v>3409</v>
      </c>
      <c r="F276" s="814" t="s">
        <v>3496</v>
      </c>
      <c r="G276" s="814" t="s">
        <v>3497</v>
      </c>
      <c r="H276" s="831"/>
      <c r="I276" s="831"/>
      <c r="J276" s="814"/>
      <c r="K276" s="814"/>
      <c r="L276" s="831">
        <v>40</v>
      </c>
      <c r="M276" s="831">
        <v>3360</v>
      </c>
      <c r="N276" s="814">
        <v>1</v>
      </c>
      <c r="O276" s="814">
        <v>84</v>
      </c>
      <c r="P276" s="831">
        <v>27</v>
      </c>
      <c r="Q276" s="831">
        <v>2295</v>
      </c>
      <c r="R276" s="819">
        <v>0.6830357142857143</v>
      </c>
      <c r="S276" s="832">
        <v>85</v>
      </c>
    </row>
    <row r="277" spans="1:19" ht="14.45" customHeight="1" x14ac:dyDescent="0.2">
      <c r="A277" s="813" t="s">
        <v>3474</v>
      </c>
      <c r="B277" s="814" t="s">
        <v>3475</v>
      </c>
      <c r="C277" s="814" t="s">
        <v>590</v>
      </c>
      <c r="D277" s="814" t="s">
        <v>3386</v>
      </c>
      <c r="E277" s="814" t="s">
        <v>3409</v>
      </c>
      <c r="F277" s="814" t="s">
        <v>3480</v>
      </c>
      <c r="G277" s="814" t="s">
        <v>3481</v>
      </c>
      <c r="H277" s="831"/>
      <c r="I277" s="831"/>
      <c r="J277" s="814"/>
      <c r="K277" s="814"/>
      <c r="L277" s="831">
        <v>1</v>
      </c>
      <c r="M277" s="831">
        <v>167</v>
      </c>
      <c r="N277" s="814">
        <v>1</v>
      </c>
      <c r="O277" s="814">
        <v>167</v>
      </c>
      <c r="P277" s="831"/>
      <c r="Q277" s="831"/>
      <c r="R277" s="819"/>
      <c r="S277" s="832"/>
    </row>
    <row r="278" spans="1:19" ht="14.45" customHeight="1" x14ac:dyDescent="0.2">
      <c r="A278" s="813" t="s">
        <v>3474</v>
      </c>
      <c r="B278" s="814" t="s">
        <v>3475</v>
      </c>
      <c r="C278" s="814" t="s">
        <v>590</v>
      </c>
      <c r="D278" s="814" t="s">
        <v>3386</v>
      </c>
      <c r="E278" s="814" t="s">
        <v>3409</v>
      </c>
      <c r="F278" s="814" t="s">
        <v>3484</v>
      </c>
      <c r="G278" s="814" t="s">
        <v>3485</v>
      </c>
      <c r="H278" s="831"/>
      <c r="I278" s="831"/>
      <c r="J278" s="814"/>
      <c r="K278" s="814"/>
      <c r="L278" s="831">
        <v>48</v>
      </c>
      <c r="M278" s="831">
        <v>4032</v>
      </c>
      <c r="N278" s="814">
        <v>1</v>
      </c>
      <c r="O278" s="814">
        <v>84</v>
      </c>
      <c r="P278" s="831">
        <v>44</v>
      </c>
      <c r="Q278" s="831">
        <v>3740</v>
      </c>
      <c r="R278" s="819">
        <v>0.92757936507936511</v>
      </c>
      <c r="S278" s="832">
        <v>85</v>
      </c>
    </row>
    <row r="279" spans="1:19" ht="14.45" customHeight="1" x14ac:dyDescent="0.2">
      <c r="A279" s="813" t="s">
        <v>3474</v>
      </c>
      <c r="B279" s="814" t="s">
        <v>3475</v>
      </c>
      <c r="C279" s="814" t="s">
        <v>590</v>
      </c>
      <c r="D279" s="814" t="s">
        <v>3386</v>
      </c>
      <c r="E279" s="814" t="s">
        <v>3409</v>
      </c>
      <c r="F279" s="814" t="s">
        <v>3488</v>
      </c>
      <c r="G279" s="814" t="s">
        <v>3489</v>
      </c>
      <c r="H279" s="831"/>
      <c r="I279" s="831"/>
      <c r="J279" s="814"/>
      <c r="K279" s="814"/>
      <c r="L279" s="831">
        <v>43</v>
      </c>
      <c r="M279" s="831">
        <v>7525</v>
      </c>
      <c r="N279" s="814">
        <v>1</v>
      </c>
      <c r="O279" s="814">
        <v>175</v>
      </c>
      <c r="P279" s="831">
        <v>42</v>
      </c>
      <c r="Q279" s="831">
        <v>7392</v>
      </c>
      <c r="R279" s="819">
        <v>0.98232558139534887</v>
      </c>
      <c r="S279" s="832">
        <v>176</v>
      </c>
    </row>
    <row r="280" spans="1:19" ht="14.45" customHeight="1" x14ac:dyDescent="0.2">
      <c r="A280" s="813" t="s">
        <v>3474</v>
      </c>
      <c r="B280" s="814" t="s">
        <v>3475</v>
      </c>
      <c r="C280" s="814" t="s">
        <v>590</v>
      </c>
      <c r="D280" s="814" t="s">
        <v>3386</v>
      </c>
      <c r="E280" s="814" t="s">
        <v>3409</v>
      </c>
      <c r="F280" s="814" t="s">
        <v>3490</v>
      </c>
      <c r="G280" s="814" t="s">
        <v>3491</v>
      </c>
      <c r="H280" s="831"/>
      <c r="I280" s="831"/>
      <c r="J280" s="814"/>
      <c r="K280" s="814"/>
      <c r="L280" s="831">
        <v>49</v>
      </c>
      <c r="M280" s="831">
        <v>25676</v>
      </c>
      <c r="N280" s="814">
        <v>1</v>
      </c>
      <c r="O280" s="814">
        <v>524</v>
      </c>
      <c r="P280" s="831">
        <v>42</v>
      </c>
      <c r="Q280" s="831">
        <v>22176</v>
      </c>
      <c r="R280" s="819">
        <v>0.86368593238822244</v>
      </c>
      <c r="S280" s="832">
        <v>528</v>
      </c>
    </row>
    <row r="281" spans="1:19" ht="14.45" customHeight="1" x14ac:dyDescent="0.2">
      <c r="A281" s="813" t="s">
        <v>3474</v>
      </c>
      <c r="B281" s="814" t="s">
        <v>3475</v>
      </c>
      <c r="C281" s="814" t="s">
        <v>590</v>
      </c>
      <c r="D281" s="814" t="s">
        <v>3386</v>
      </c>
      <c r="E281" s="814" t="s">
        <v>3409</v>
      </c>
      <c r="F281" s="814" t="s">
        <v>3494</v>
      </c>
      <c r="G281" s="814" t="s">
        <v>3495</v>
      </c>
      <c r="H281" s="831"/>
      <c r="I281" s="831"/>
      <c r="J281" s="814"/>
      <c r="K281" s="814"/>
      <c r="L281" s="831">
        <v>1</v>
      </c>
      <c r="M281" s="831">
        <v>414</v>
      </c>
      <c r="N281" s="814">
        <v>1</v>
      </c>
      <c r="O281" s="814">
        <v>414</v>
      </c>
      <c r="P281" s="831">
        <v>2</v>
      </c>
      <c r="Q281" s="831">
        <v>836</v>
      </c>
      <c r="R281" s="819">
        <v>2.0193236714975846</v>
      </c>
      <c r="S281" s="832">
        <v>418</v>
      </c>
    </row>
    <row r="282" spans="1:19" ht="14.45" customHeight="1" x14ac:dyDescent="0.2">
      <c r="A282" s="813" t="s">
        <v>3474</v>
      </c>
      <c r="B282" s="814" t="s">
        <v>3475</v>
      </c>
      <c r="C282" s="814" t="s">
        <v>590</v>
      </c>
      <c r="D282" s="814" t="s">
        <v>3386</v>
      </c>
      <c r="E282" s="814" t="s">
        <v>3409</v>
      </c>
      <c r="F282" s="814" t="s">
        <v>3496</v>
      </c>
      <c r="G282" s="814" t="s">
        <v>3497</v>
      </c>
      <c r="H282" s="831"/>
      <c r="I282" s="831"/>
      <c r="J282" s="814"/>
      <c r="K282" s="814"/>
      <c r="L282" s="831">
        <v>44</v>
      </c>
      <c r="M282" s="831">
        <v>3696</v>
      </c>
      <c r="N282" s="814">
        <v>1</v>
      </c>
      <c r="O282" s="814">
        <v>84</v>
      </c>
      <c r="P282" s="831">
        <v>44</v>
      </c>
      <c r="Q282" s="831">
        <v>3740</v>
      </c>
      <c r="R282" s="819">
        <v>1.0119047619047619</v>
      </c>
      <c r="S282" s="832">
        <v>85</v>
      </c>
    </row>
    <row r="283" spans="1:19" ht="14.45" customHeight="1" x14ac:dyDescent="0.2">
      <c r="A283" s="813" t="s">
        <v>3474</v>
      </c>
      <c r="B283" s="814" t="s">
        <v>3475</v>
      </c>
      <c r="C283" s="814" t="s">
        <v>590</v>
      </c>
      <c r="D283" s="814" t="s">
        <v>3403</v>
      </c>
      <c r="E283" s="814" t="s">
        <v>3409</v>
      </c>
      <c r="F283" s="814" t="s">
        <v>3480</v>
      </c>
      <c r="G283" s="814" t="s">
        <v>3481</v>
      </c>
      <c r="H283" s="831"/>
      <c r="I283" s="831"/>
      <c r="J283" s="814"/>
      <c r="K283" s="814"/>
      <c r="L283" s="831">
        <v>5</v>
      </c>
      <c r="M283" s="831">
        <v>835</v>
      </c>
      <c r="N283" s="814">
        <v>1</v>
      </c>
      <c r="O283" s="814">
        <v>167</v>
      </c>
      <c r="P283" s="831">
        <v>6</v>
      </c>
      <c r="Q283" s="831">
        <v>1014</v>
      </c>
      <c r="R283" s="819">
        <v>1.2143712574850298</v>
      </c>
      <c r="S283" s="832">
        <v>169</v>
      </c>
    </row>
    <row r="284" spans="1:19" ht="14.45" customHeight="1" x14ac:dyDescent="0.2">
      <c r="A284" s="813" t="s">
        <v>3474</v>
      </c>
      <c r="B284" s="814" t="s">
        <v>3475</v>
      </c>
      <c r="C284" s="814" t="s">
        <v>590</v>
      </c>
      <c r="D284" s="814" t="s">
        <v>3403</v>
      </c>
      <c r="E284" s="814" t="s">
        <v>3409</v>
      </c>
      <c r="F284" s="814" t="s">
        <v>3482</v>
      </c>
      <c r="G284" s="814" t="s">
        <v>3483</v>
      </c>
      <c r="H284" s="831"/>
      <c r="I284" s="831"/>
      <c r="J284" s="814"/>
      <c r="K284" s="814"/>
      <c r="L284" s="831">
        <v>12</v>
      </c>
      <c r="M284" s="831">
        <v>1068</v>
      </c>
      <c r="N284" s="814">
        <v>1</v>
      </c>
      <c r="O284" s="814">
        <v>89</v>
      </c>
      <c r="P284" s="831"/>
      <c r="Q284" s="831"/>
      <c r="R284" s="819"/>
      <c r="S284" s="832"/>
    </row>
    <row r="285" spans="1:19" ht="14.45" customHeight="1" x14ac:dyDescent="0.2">
      <c r="A285" s="813" t="s">
        <v>3474</v>
      </c>
      <c r="B285" s="814" t="s">
        <v>3475</v>
      </c>
      <c r="C285" s="814" t="s">
        <v>590</v>
      </c>
      <c r="D285" s="814" t="s">
        <v>3403</v>
      </c>
      <c r="E285" s="814" t="s">
        <v>3409</v>
      </c>
      <c r="F285" s="814" t="s">
        <v>3484</v>
      </c>
      <c r="G285" s="814" t="s">
        <v>3485</v>
      </c>
      <c r="H285" s="831"/>
      <c r="I285" s="831"/>
      <c r="J285" s="814"/>
      <c r="K285" s="814"/>
      <c r="L285" s="831">
        <v>155</v>
      </c>
      <c r="M285" s="831">
        <v>13020</v>
      </c>
      <c r="N285" s="814">
        <v>1</v>
      </c>
      <c r="O285" s="814">
        <v>84</v>
      </c>
      <c r="P285" s="831">
        <v>5</v>
      </c>
      <c r="Q285" s="831">
        <v>425</v>
      </c>
      <c r="R285" s="819">
        <v>3.2642089093701997E-2</v>
      </c>
      <c r="S285" s="832">
        <v>85</v>
      </c>
    </row>
    <row r="286" spans="1:19" ht="14.45" customHeight="1" x14ac:dyDescent="0.2">
      <c r="A286" s="813" t="s">
        <v>3474</v>
      </c>
      <c r="B286" s="814" t="s">
        <v>3475</v>
      </c>
      <c r="C286" s="814" t="s">
        <v>590</v>
      </c>
      <c r="D286" s="814" t="s">
        <v>3403</v>
      </c>
      <c r="E286" s="814" t="s">
        <v>3409</v>
      </c>
      <c r="F286" s="814" t="s">
        <v>3488</v>
      </c>
      <c r="G286" s="814" t="s">
        <v>3489</v>
      </c>
      <c r="H286" s="831"/>
      <c r="I286" s="831"/>
      <c r="J286" s="814"/>
      <c r="K286" s="814"/>
      <c r="L286" s="831">
        <v>142</v>
      </c>
      <c r="M286" s="831">
        <v>24850</v>
      </c>
      <c r="N286" s="814">
        <v>1</v>
      </c>
      <c r="O286" s="814">
        <v>175</v>
      </c>
      <c r="P286" s="831">
        <v>4</v>
      </c>
      <c r="Q286" s="831">
        <v>704</v>
      </c>
      <c r="R286" s="819">
        <v>2.8329979879275654E-2</v>
      </c>
      <c r="S286" s="832">
        <v>176</v>
      </c>
    </row>
    <row r="287" spans="1:19" ht="14.45" customHeight="1" x14ac:dyDescent="0.2">
      <c r="A287" s="813" t="s">
        <v>3474</v>
      </c>
      <c r="B287" s="814" t="s">
        <v>3475</v>
      </c>
      <c r="C287" s="814" t="s">
        <v>590</v>
      </c>
      <c r="D287" s="814" t="s">
        <v>3403</v>
      </c>
      <c r="E287" s="814" t="s">
        <v>3409</v>
      </c>
      <c r="F287" s="814" t="s">
        <v>3490</v>
      </c>
      <c r="G287" s="814" t="s">
        <v>3491</v>
      </c>
      <c r="H287" s="831"/>
      <c r="I287" s="831"/>
      <c r="J287" s="814"/>
      <c r="K287" s="814"/>
      <c r="L287" s="831">
        <v>144</v>
      </c>
      <c r="M287" s="831">
        <v>75456</v>
      </c>
      <c r="N287" s="814">
        <v>1</v>
      </c>
      <c r="O287" s="814">
        <v>524</v>
      </c>
      <c r="P287" s="831">
        <v>4</v>
      </c>
      <c r="Q287" s="831">
        <v>2112</v>
      </c>
      <c r="R287" s="819">
        <v>2.7989821882951654E-2</v>
      </c>
      <c r="S287" s="832">
        <v>528</v>
      </c>
    </row>
    <row r="288" spans="1:19" ht="14.45" customHeight="1" x14ac:dyDescent="0.2">
      <c r="A288" s="813" t="s">
        <v>3474</v>
      </c>
      <c r="B288" s="814" t="s">
        <v>3475</v>
      </c>
      <c r="C288" s="814" t="s">
        <v>590</v>
      </c>
      <c r="D288" s="814" t="s">
        <v>3403</v>
      </c>
      <c r="E288" s="814" t="s">
        <v>3409</v>
      </c>
      <c r="F288" s="814" t="s">
        <v>3492</v>
      </c>
      <c r="G288" s="814" t="s">
        <v>3493</v>
      </c>
      <c r="H288" s="831"/>
      <c r="I288" s="831"/>
      <c r="J288" s="814"/>
      <c r="K288" s="814"/>
      <c r="L288" s="831">
        <v>10</v>
      </c>
      <c r="M288" s="831">
        <v>840</v>
      </c>
      <c r="N288" s="814">
        <v>1</v>
      </c>
      <c r="O288" s="814">
        <v>84</v>
      </c>
      <c r="P288" s="831"/>
      <c r="Q288" s="831"/>
      <c r="R288" s="819"/>
      <c r="S288" s="832"/>
    </row>
    <row r="289" spans="1:19" ht="14.45" customHeight="1" x14ac:dyDescent="0.2">
      <c r="A289" s="813" t="s">
        <v>3474</v>
      </c>
      <c r="B289" s="814" t="s">
        <v>3475</v>
      </c>
      <c r="C289" s="814" t="s">
        <v>590</v>
      </c>
      <c r="D289" s="814" t="s">
        <v>3403</v>
      </c>
      <c r="E289" s="814" t="s">
        <v>3409</v>
      </c>
      <c r="F289" s="814" t="s">
        <v>3494</v>
      </c>
      <c r="G289" s="814" t="s">
        <v>3495</v>
      </c>
      <c r="H289" s="831"/>
      <c r="I289" s="831"/>
      <c r="J289" s="814"/>
      <c r="K289" s="814"/>
      <c r="L289" s="831">
        <v>2</v>
      </c>
      <c r="M289" s="831">
        <v>828</v>
      </c>
      <c r="N289" s="814">
        <v>1</v>
      </c>
      <c r="O289" s="814">
        <v>414</v>
      </c>
      <c r="P289" s="831">
        <v>1</v>
      </c>
      <c r="Q289" s="831">
        <v>418</v>
      </c>
      <c r="R289" s="819">
        <v>0.50483091787439616</v>
      </c>
      <c r="S289" s="832">
        <v>418</v>
      </c>
    </row>
    <row r="290" spans="1:19" ht="14.45" customHeight="1" x14ac:dyDescent="0.2">
      <c r="A290" s="813" t="s">
        <v>3474</v>
      </c>
      <c r="B290" s="814" t="s">
        <v>3475</v>
      </c>
      <c r="C290" s="814" t="s">
        <v>590</v>
      </c>
      <c r="D290" s="814" t="s">
        <v>3403</v>
      </c>
      <c r="E290" s="814" t="s">
        <v>3409</v>
      </c>
      <c r="F290" s="814" t="s">
        <v>3496</v>
      </c>
      <c r="G290" s="814" t="s">
        <v>3497</v>
      </c>
      <c r="H290" s="831"/>
      <c r="I290" s="831"/>
      <c r="J290" s="814"/>
      <c r="K290" s="814"/>
      <c r="L290" s="831">
        <v>155</v>
      </c>
      <c r="M290" s="831">
        <v>13020</v>
      </c>
      <c r="N290" s="814">
        <v>1</v>
      </c>
      <c r="O290" s="814">
        <v>84</v>
      </c>
      <c r="P290" s="831">
        <v>5</v>
      </c>
      <c r="Q290" s="831">
        <v>425</v>
      </c>
      <c r="R290" s="819">
        <v>3.2642089093701997E-2</v>
      </c>
      <c r="S290" s="832">
        <v>85</v>
      </c>
    </row>
    <row r="291" spans="1:19" ht="14.45" customHeight="1" x14ac:dyDescent="0.2">
      <c r="A291" s="813" t="s">
        <v>3474</v>
      </c>
      <c r="B291" s="814" t="s">
        <v>3475</v>
      </c>
      <c r="C291" s="814" t="s">
        <v>590</v>
      </c>
      <c r="D291" s="814" t="s">
        <v>3362</v>
      </c>
      <c r="E291" s="814" t="s">
        <v>3409</v>
      </c>
      <c r="F291" s="814" t="s">
        <v>3480</v>
      </c>
      <c r="G291" s="814" t="s">
        <v>3481</v>
      </c>
      <c r="H291" s="831"/>
      <c r="I291" s="831"/>
      <c r="J291" s="814"/>
      <c r="K291" s="814"/>
      <c r="L291" s="831">
        <v>4</v>
      </c>
      <c r="M291" s="831">
        <v>668</v>
      </c>
      <c r="N291" s="814">
        <v>1</v>
      </c>
      <c r="O291" s="814">
        <v>167</v>
      </c>
      <c r="P291" s="831">
        <v>3</v>
      </c>
      <c r="Q291" s="831">
        <v>507</v>
      </c>
      <c r="R291" s="819">
        <v>0.75898203592814373</v>
      </c>
      <c r="S291" s="832">
        <v>169</v>
      </c>
    </row>
    <row r="292" spans="1:19" ht="14.45" customHeight="1" x14ac:dyDescent="0.2">
      <c r="A292" s="813" t="s">
        <v>3474</v>
      </c>
      <c r="B292" s="814" t="s">
        <v>3475</v>
      </c>
      <c r="C292" s="814" t="s">
        <v>590</v>
      </c>
      <c r="D292" s="814" t="s">
        <v>3362</v>
      </c>
      <c r="E292" s="814" t="s">
        <v>3409</v>
      </c>
      <c r="F292" s="814" t="s">
        <v>3482</v>
      </c>
      <c r="G292" s="814" t="s">
        <v>3483</v>
      </c>
      <c r="H292" s="831"/>
      <c r="I292" s="831"/>
      <c r="J292" s="814"/>
      <c r="K292" s="814"/>
      <c r="L292" s="831">
        <v>2</v>
      </c>
      <c r="M292" s="831">
        <v>178</v>
      </c>
      <c r="N292" s="814">
        <v>1</v>
      </c>
      <c r="O292" s="814">
        <v>89</v>
      </c>
      <c r="P292" s="831"/>
      <c r="Q292" s="831"/>
      <c r="R292" s="819"/>
      <c r="S292" s="832"/>
    </row>
    <row r="293" spans="1:19" ht="14.45" customHeight="1" x14ac:dyDescent="0.2">
      <c r="A293" s="813" t="s">
        <v>3474</v>
      </c>
      <c r="B293" s="814" t="s">
        <v>3475</v>
      </c>
      <c r="C293" s="814" t="s">
        <v>590</v>
      </c>
      <c r="D293" s="814" t="s">
        <v>3362</v>
      </c>
      <c r="E293" s="814" t="s">
        <v>3409</v>
      </c>
      <c r="F293" s="814" t="s">
        <v>3484</v>
      </c>
      <c r="G293" s="814" t="s">
        <v>3485</v>
      </c>
      <c r="H293" s="831"/>
      <c r="I293" s="831"/>
      <c r="J293" s="814"/>
      <c r="K293" s="814"/>
      <c r="L293" s="831">
        <v>124</v>
      </c>
      <c r="M293" s="831">
        <v>10416</v>
      </c>
      <c r="N293" s="814">
        <v>1</v>
      </c>
      <c r="O293" s="814">
        <v>84</v>
      </c>
      <c r="P293" s="831">
        <v>92</v>
      </c>
      <c r="Q293" s="831">
        <v>7820</v>
      </c>
      <c r="R293" s="819">
        <v>0.75076804915514594</v>
      </c>
      <c r="S293" s="832">
        <v>85</v>
      </c>
    </row>
    <row r="294" spans="1:19" ht="14.45" customHeight="1" x14ac:dyDescent="0.2">
      <c r="A294" s="813" t="s">
        <v>3474</v>
      </c>
      <c r="B294" s="814" t="s">
        <v>3475</v>
      </c>
      <c r="C294" s="814" t="s">
        <v>590</v>
      </c>
      <c r="D294" s="814" t="s">
        <v>3362</v>
      </c>
      <c r="E294" s="814" t="s">
        <v>3409</v>
      </c>
      <c r="F294" s="814" t="s">
        <v>3488</v>
      </c>
      <c r="G294" s="814" t="s">
        <v>3489</v>
      </c>
      <c r="H294" s="831"/>
      <c r="I294" s="831"/>
      <c r="J294" s="814"/>
      <c r="K294" s="814"/>
      <c r="L294" s="831">
        <v>90</v>
      </c>
      <c r="M294" s="831">
        <v>15750</v>
      </c>
      <c r="N294" s="814">
        <v>1</v>
      </c>
      <c r="O294" s="814">
        <v>175</v>
      </c>
      <c r="P294" s="831">
        <v>69</v>
      </c>
      <c r="Q294" s="831">
        <v>12144</v>
      </c>
      <c r="R294" s="819">
        <v>0.77104761904761909</v>
      </c>
      <c r="S294" s="832">
        <v>176</v>
      </c>
    </row>
    <row r="295" spans="1:19" ht="14.45" customHeight="1" x14ac:dyDescent="0.2">
      <c r="A295" s="813" t="s">
        <v>3474</v>
      </c>
      <c r="B295" s="814" t="s">
        <v>3475</v>
      </c>
      <c r="C295" s="814" t="s">
        <v>590</v>
      </c>
      <c r="D295" s="814" t="s">
        <v>3362</v>
      </c>
      <c r="E295" s="814" t="s">
        <v>3409</v>
      </c>
      <c r="F295" s="814" t="s">
        <v>3490</v>
      </c>
      <c r="G295" s="814" t="s">
        <v>3491</v>
      </c>
      <c r="H295" s="831"/>
      <c r="I295" s="831"/>
      <c r="J295" s="814"/>
      <c r="K295" s="814"/>
      <c r="L295" s="831">
        <v>125</v>
      </c>
      <c r="M295" s="831">
        <v>65500</v>
      </c>
      <c r="N295" s="814">
        <v>1</v>
      </c>
      <c r="O295" s="814">
        <v>524</v>
      </c>
      <c r="P295" s="831">
        <v>96</v>
      </c>
      <c r="Q295" s="831">
        <v>50688</v>
      </c>
      <c r="R295" s="819">
        <v>0.77386259541984737</v>
      </c>
      <c r="S295" s="832">
        <v>528</v>
      </c>
    </row>
    <row r="296" spans="1:19" ht="14.45" customHeight="1" x14ac:dyDescent="0.2">
      <c r="A296" s="813" t="s">
        <v>3474</v>
      </c>
      <c r="B296" s="814" t="s">
        <v>3475</v>
      </c>
      <c r="C296" s="814" t="s">
        <v>590</v>
      </c>
      <c r="D296" s="814" t="s">
        <v>3362</v>
      </c>
      <c r="E296" s="814" t="s">
        <v>3409</v>
      </c>
      <c r="F296" s="814" t="s">
        <v>3492</v>
      </c>
      <c r="G296" s="814" t="s">
        <v>3493</v>
      </c>
      <c r="H296" s="831"/>
      <c r="I296" s="831"/>
      <c r="J296" s="814"/>
      <c r="K296" s="814"/>
      <c r="L296" s="831">
        <v>6</v>
      </c>
      <c r="M296" s="831">
        <v>504</v>
      </c>
      <c r="N296" s="814">
        <v>1</v>
      </c>
      <c r="O296" s="814">
        <v>84</v>
      </c>
      <c r="P296" s="831">
        <v>1</v>
      </c>
      <c r="Q296" s="831">
        <v>85</v>
      </c>
      <c r="R296" s="819">
        <v>0.16865079365079366</v>
      </c>
      <c r="S296" s="832">
        <v>85</v>
      </c>
    </row>
    <row r="297" spans="1:19" ht="14.45" customHeight="1" x14ac:dyDescent="0.2">
      <c r="A297" s="813" t="s">
        <v>3474</v>
      </c>
      <c r="B297" s="814" t="s">
        <v>3475</v>
      </c>
      <c r="C297" s="814" t="s">
        <v>590</v>
      </c>
      <c r="D297" s="814" t="s">
        <v>3362</v>
      </c>
      <c r="E297" s="814" t="s">
        <v>3409</v>
      </c>
      <c r="F297" s="814" t="s">
        <v>3494</v>
      </c>
      <c r="G297" s="814" t="s">
        <v>3495</v>
      </c>
      <c r="H297" s="831"/>
      <c r="I297" s="831"/>
      <c r="J297" s="814"/>
      <c r="K297" s="814"/>
      <c r="L297" s="831">
        <v>5</v>
      </c>
      <c r="M297" s="831">
        <v>2070</v>
      </c>
      <c r="N297" s="814">
        <v>1</v>
      </c>
      <c r="O297" s="814">
        <v>414</v>
      </c>
      <c r="P297" s="831">
        <v>13</v>
      </c>
      <c r="Q297" s="831">
        <v>5434</v>
      </c>
      <c r="R297" s="819">
        <v>2.6251207729468597</v>
      </c>
      <c r="S297" s="832">
        <v>418</v>
      </c>
    </row>
    <row r="298" spans="1:19" ht="14.45" customHeight="1" x14ac:dyDescent="0.2">
      <c r="A298" s="813" t="s">
        <v>3474</v>
      </c>
      <c r="B298" s="814" t="s">
        <v>3475</v>
      </c>
      <c r="C298" s="814" t="s">
        <v>590</v>
      </c>
      <c r="D298" s="814" t="s">
        <v>3362</v>
      </c>
      <c r="E298" s="814" t="s">
        <v>3409</v>
      </c>
      <c r="F298" s="814" t="s">
        <v>3496</v>
      </c>
      <c r="G298" s="814" t="s">
        <v>3497</v>
      </c>
      <c r="H298" s="831"/>
      <c r="I298" s="831"/>
      <c r="J298" s="814"/>
      <c r="K298" s="814"/>
      <c r="L298" s="831">
        <v>110</v>
      </c>
      <c r="M298" s="831">
        <v>9240</v>
      </c>
      <c r="N298" s="814">
        <v>1</v>
      </c>
      <c r="O298" s="814">
        <v>84</v>
      </c>
      <c r="P298" s="831">
        <v>94</v>
      </c>
      <c r="Q298" s="831">
        <v>7990</v>
      </c>
      <c r="R298" s="819">
        <v>0.86471861471861466</v>
      </c>
      <c r="S298" s="832">
        <v>85</v>
      </c>
    </row>
    <row r="299" spans="1:19" ht="14.45" customHeight="1" x14ac:dyDescent="0.2">
      <c r="A299" s="813" t="s">
        <v>3474</v>
      </c>
      <c r="B299" s="814" t="s">
        <v>3475</v>
      </c>
      <c r="C299" s="814" t="s">
        <v>590</v>
      </c>
      <c r="D299" s="814" t="s">
        <v>3394</v>
      </c>
      <c r="E299" s="814" t="s">
        <v>3409</v>
      </c>
      <c r="F299" s="814" t="s">
        <v>3484</v>
      </c>
      <c r="G299" s="814" t="s">
        <v>3485</v>
      </c>
      <c r="H299" s="831"/>
      <c r="I299" s="831"/>
      <c r="J299" s="814"/>
      <c r="K299" s="814"/>
      <c r="L299" s="831">
        <v>26</v>
      </c>
      <c r="M299" s="831">
        <v>2184</v>
      </c>
      <c r="N299" s="814">
        <v>1</v>
      </c>
      <c r="O299" s="814">
        <v>84</v>
      </c>
      <c r="P299" s="831">
        <v>7</v>
      </c>
      <c r="Q299" s="831">
        <v>595</v>
      </c>
      <c r="R299" s="819">
        <v>0.27243589743589741</v>
      </c>
      <c r="S299" s="832">
        <v>85</v>
      </c>
    </row>
    <row r="300" spans="1:19" ht="14.45" customHeight="1" x14ac:dyDescent="0.2">
      <c r="A300" s="813" t="s">
        <v>3474</v>
      </c>
      <c r="B300" s="814" t="s">
        <v>3475</v>
      </c>
      <c r="C300" s="814" t="s">
        <v>590</v>
      </c>
      <c r="D300" s="814" t="s">
        <v>3394</v>
      </c>
      <c r="E300" s="814" t="s">
        <v>3409</v>
      </c>
      <c r="F300" s="814" t="s">
        <v>3488</v>
      </c>
      <c r="G300" s="814" t="s">
        <v>3489</v>
      </c>
      <c r="H300" s="831"/>
      <c r="I300" s="831"/>
      <c r="J300" s="814"/>
      <c r="K300" s="814"/>
      <c r="L300" s="831">
        <v>38</v>
      </c>
      <c r="M300" s="831">
        <v>6650</v>
      </c>
      <c r="N300" s="814">
        <v>1</v>
      </c>
      <c r="O300" s="814">
        <v>175</v>
      </c>
      <c r="P300" s="831">
        <v>15</v>
      </c>
      <c r="Q300" s="831">
        <v>2640</v>
      </c>
      <c r="R300" s="819">
        <v>0.39699248120300751</v>
      </c>
      <c r="S300" s="832">
        <v>176</v>
      </c>
    </row>
    <row r="301" spans="1:19" ht="14.45" customHeight="1" x14ac:dyDescent="0.2">
      <c r="A301" s="813" t="s">
        <v>3474</v>
      </c>
      <c r="B301" s="814" t="s">
        <v>3475</v>
      </c>
      <c r="C301" s="814" t="s">
        <v>590</v>
      </c>
      <c r="D301" s="814" t="s">
        <v>3394</v>
      </c>
      <c r="E301" s="814" t="s">
        <v>3409</v>
      </c>
      <c r="F301" s="814" t="s">
        <v>3490</v>
      </c>
      <c r="G301" s="814" t="s">
        <v>3491</v>
      </c>
      <c r="H301" s="831"/>
      <c r="I301" s="831"/>
      <c r="J301" s="814"/>
      <c r="K301" s="814"/>
      <c r="L301" s="831">
        <v>38</v>
      </c>
      <c r="M301" s="831">
        <v>19912</v>
      </c>
      <c r="N301" s="814">
        <v>1</v>
      </c>
      <c r="O301" s="814">
        <v>524</v>
      </c>
      <c r="P301" s="831">
        <v>15</v>
      </c>
      <c r="Q301" s="831">
        <v>7920</v>
      </c>
      <c r="R301" s="819">
        <v>0.39775010044194453</v>
      </c>
      <c r="S301" s="832">
        <v>528</v>
      </c>
    </row>
    <row r="302" spans="1:19" ht="14.45" customHeight="1" x14ac:dyDescent="0.2">
      <c r="A302" s="813" t="s">
        <v>3474</v>
      </c>
      <c r="B302" s="814" t="s">
        <v>3475</v>
      </c>
      <c r="C302" s="814" t="s">
        <v>590</v>
      </c>
      <c r="D302" s="814" t="s">
        <v>3394</v>
      </c>
      <c r="E302" s="814" t="s">
        <v>3409</v>
      </c>
      <c r="F302" s="814" t="s">
        <v>3494</v>
      </c>
      <c r="G302" s="814" t="s">
        <v>3495</v>
      </c>
      <c r="H302" s="831"/>
      <c r="I302" s="831"/>
      <c r="J302" s="814"/>
      <c r="K302" s="814"/>
      <c r="L302" s="831">
        <v>8</v>
      </c>
      <c r="M302" s="831">
        <v>3312</v>
      </c>
      <c r="N302" s="814">
        <v>1</v>
      </c>
      <c r="O302" s="814">
        <v>414</v>
      </c>
      <c r="P302" s="831">
        <v>8</v>
      </c>
      <c r="Q302" s="831">
        <v>3344</v>
      </c>
      <c r="R302" s="819">
        <v>1.0096618357487923</v>
      </c>
      <c r="S302" s="832">
        <v>418</v>
      </c>
    </row>
    <row r="303" spans="1:19" ht="14.45" customHeight="1" x14ac:dyDescent="0.2">
      <c r="A303" s="813" t="s">
        <v>3474</v>
      </c>
      <c r="B303" s="814" t="s">
        <v>3475</v>
      </c>
      <c r="C303" s="814" t="s">
        <v>590</v>
      </c>
      <c r="D303" s="814" t="s">
        <v>3394</v>
      </c>
      <c r="E303" s="814" t="s">
        <v>3409</v>
      </c>
      <c r="F303" s="814" t="s">
        <v>3496</v>
      </c>
      <c r="G303" s="814" t="s">
        <v>3497</v>
      </c>
      <c r="H303" s="831"/>
      <c r="I303" s="831"/>
      <c r="J303" s="814"/>
      <c r="K303" s="814"/>
      <c r="L303" s="831">
        <v>30</v>
      </c>
      <c r="M303" s="831">
        <v>2520</v>
      </c>
      <c r="N303" s="814">
        <v>1</v>
      </c>
      <c r="O303" s="814">
        <v>84</v>
      </c>
      <c r="P303" s="831">
        <v>7</v>
      </c>
      <c r="Q303" s="831">
        <v>595</v>
      </c>
      <c r="R303" s="819">
        <v>0.2361111111111111</v>
      </c>
      <c r="S303" s="832">
        <v>85</v>
      </c>
    </row>
    <row r="304" spans="1:19" ht="14.45" customHeight="1" x14ac:dyDescent="0.2">
      <c r="A304" s="813" t="s">
        <v>3474</v>
      </c>
      <c r="B304" s="814" t="s">
        <v>3475</v>
      </c>
      <c r="C304" s="814" t="s">
        <v>590</v>
      </c>
      <c r="D304" s="814" t="s">
        <v>3394</v>
      </c>
      <c r="E304" s="814" t="s">
        <v>3409</v>
      </c>
      <c r="F304" s="814" t="s">
        <v>3502</v>
      </c>
      <c r="G304" s="814" t="s">
        <v>3503</v>
      </c>
      <c r="H304" s="831"/>
      <c r="I304" s="831"/>
      <c r="J304" s="814"/>
      <c r="K304" s="814"/>
      <c r="L304" s="831">
        <v>4</v>
      </c>
      <c r="M304" s="831">
        <v>276</v>
      </c>
      <c r="N304" s="814">
        <v>1</v>
      </c>
      <c r="O304" s="814">
        <v>69</v>
      </c>
      <c r="P304" s="831"/>
      <c r="Q304" s="831"/>
      <c r="R304" s="819"/>
      <c r="S304" s="832"/>
    </row>
    <row r="305" spans="1:19" ht="14.45" customHeight="1" x14ac:dyDescent="0.2">
      <c r="A305" s="813" t="s">
        <v>3474</v>
      </c>
      <c r="B305" s="814" t="s">
        <v>3475</v>
      </c>
      <c r="C305" s="814" t="s">
        <v>590</v>
      </c>
      <c r="D305" s="814" t="s">
        <v>3394</v>
      </c>
      <c r="E305" s="814" t="s">
        <v>3409</v>
      </c>
      <c r="F305" s="814" t="s">
        <v>3510</v>
      </c>
      <c r="G305" s="814" t="s">
        <v>3511</v>
      </c>
      <c r="H305" s="831"/>
      <c r="I305" s="831"/>
      <c r="J305" s="814"/>
      <c r="K305" s="814"/>
      <c r="L305" s="831">
        <v>4</v>
      </c>
      <c r="M305" s="831">
        <v>1164</v>
      </c>
      <c r="N305" s="814">
        <v>1</v>
      </c>
      <c r="O305" s="814">
        <v>291</v>
      </c>
      <c r="P305" s="831"/>
      <c r="Q305" s="831"/>
      <c r="R305" s="819"/>
      <c r="S305" s="832"/>
    </row>
    <row r="306" spans="1:19" ht="14.45" customHeight="1" x14ac:dyDescent="0.2">
      <c r="A306" s="813" t="s">
        <v>3474</v>
      </c>
      <c r="B306" s="814" t="s">
        <v>3475</v>
      </c>
      <c r="C306" s="814" t="s">
        <v>590</v>
      </c>
      <c r="D306" s="814" t="s">
        <v>3382</v>
      </c>
      <c r="E306" s="814" t="s">
        <v>3409</v>
      </c>
      <c r="F306" s="814" t="s">
        <v>3480</v>
      </c>
      <c r="G306" s="814" t="s">
        <v>3481</v>
      </c>
      <c r="H306" s="831"/>
      <c r="I306" s="831"/>
      <c r="J306" s="814"/>
      <c r="K306" s="814"/>
      <c r="L306" s="831">
        <v>2</v>
      </c>
      <c r="M306" s="831">
        <v>334</v>
      </c>
      <c r="N306" s="814">
        <v>1</v>
      </c>
      <c r="O306" s="814">
        <v>167</v>
      </c>
      <c r="P306" s="831"/>
      <c r="Q306" s="831"/>
      <c r="R306" s="819"/>
      <c r="S306" s="832"/>
    </row>
    <row r="307" spans="1:19" ht="14.45" customHeight="1" x14ac:dyDescent="0.2">
      <c r="A307" s="813" t="s">
        <v>3474</v>
      </c>
      <c r="B307" s="814" t="s">
        <v>3475</v>
      </c>
      <c r="C307" s="814" t="s">
        <v>590</v>
      </c>
      <c r="D307" s="814" t="s">
        <v>3382</v>
      </c>
      <c r="E307" s="814" t="s">
        <v>3409</v>
      </c>
      <c r="F307" s="814" t="s">
        <v>3484</v>
      </c>
      <c r="G307" s="814" t="s">
        <v>3485</v>
      </c>
      <c r="H307" s="831"/>
      <c r="I307" s="831"/>
      <c r="J307" s="814"/>
      <c r="K307" s="814"/>
      <c r="L307" s="831">
        <v>84</v>
      </c>
      <c r="M307" s="831">
        <v>7056</v>
      </c>
      <c r="N307" s="814">
        <v>1</v>
      </c>
      <c r="O307" s="814">
        <v>84</v>
      </c>
      <c r="P307" s="831">
        <v>84</v>
      </c>
      <c r="Q307" s="831">
        <v>7140</v>
      </c>
      <c r="R307" s="819">
        <v>1.0119047619047619</v>
      </c>
      <c r="S307" s="832">
        <v>85</v>
      </c>
    </row>
    <row r="308" spans="1:19" ht="14.45" customHeight="1" x14ac:dyDescent="0.2">
      <c r="A308" s="813" t="s">
        <v>3474</v>
      </c>
      <c r="B308" s="814" t="s">
        <v>3475</v>
      </c>
      <c r="C308" s="814" t="s">
        <v>590</v>
      </c>
      <c r="D308" s="814" t="s">
        <v>3382</v>
      </c>
      <c r="E308" s="814" t="s">
        <v>3409</v>
      </c>
      <c r="F308" s="814" t="s">
        <v>3488</v>
      </c>
      <c r="G308" s="814" t="s">
        <v>3489</v>
      </c>
      <c r="H308" s="831"/>
      <c r="I308" s="831"/>
      <c r="J308" s="814"/>
      <c r="K308" s="814"/>
      <c r="L308" s="831">
        <v>85</v>
      </c>
      <c r="M308" s="831">
        <v>14875</v>
      </c>
      <c r="N308" s="814">
        <v>1</v>
      </c>
      <c r="O308" s="814">
        <v>175</v>
      </c>
      <c r="P308" s="831">
        <v>85</v>
      </c>
      <c r="Q308" s="831">
        <v>14960</v>
      </c>
      <c r="R308" s="819">
        <v>1.0057142857142858</v>
      </c>
      <c r="S308" s="832">
        <v>176</v>
      </c>
    </row>
    <row r="309" spans="1:19" ht="14.45" customHeight="1" x14ac:dyDescent="0.2">
      <c r="A309" s="813" t="s">
        <v>3474</v>
      </c>
      <c r="B309" s="814" t="s">
        <v>3475</v>
      </c>
      <c r="C309" s="814" t="s">
        <v>590</v>
      </c>
      <c r="D309" s="814" t="s">
        <v>3382</v>
      </c>
      <c r="E309" s="814" t="s">
        <v>3409</v>
      </c>
      <c r="F309" s="814" t="s">
        <v>3490</v>
      </c>
      <c r="G309" s="814" t="s">
        <v>3491</v>
      </c>
      <c r="H309" s="831"/>
      <c r="I309" s="831"/>
      <c r="J309" s="814"/>
      <c r="K309" s="814"/>
      <c r="L309" s="831">
        <v>111</v>
      </c>
      <c r="M309" s="831">
        <v>58164</v>
      </c>
      <c r="N309" s="814">
        <v>1</v>
      </c>
      <c r="O309" s="814">
        <v>524</v>
      </c>
      <c r="P309" s="831">
        <v>118</v>
      </c>
      <c r="Q309" s="831">
        <v>62304</v>
      </c>
      <c r="R309" s="819">
        <v>1.071178048277285</v>
      </c>
      <c r="S309" s="832">
        <v>528</v>
      </c>
    </row>
    <row r="310" spans="1:19" ht="14.45" customHeight="1" x14ac:dyDescent="0.2">
      <c r="A310" s="813" t="s">
        <v>3474</v>
      </c>
      <c r="B310" s="814" t="s">
        <v>3475</v>
      </c>
      <c r="C310" s="814" t="s">
        <v>590</v>
      </c>
      <c r="D310" s="814" t="s">
        <v>3382</v>
      </c>
      <c r="E310" s="814" t="s">
        <v>3409</v>
      </c>
      <c r="F310" s="814" t="s">
        <v>3492</v>
      </c>
      <c r="G310" s="814" t="s">
        <v>3493</v>
      </c>
      <c r="H310" s="831"/>
      <c r="I310" s="831"/>
      <c r="J310" s="814"/>
      <c r="K310" s="814"/>
      <c r="L310" s="831">
        <v>7</v>
      </c>
      <c r="M310" s="831">
        <v>588</v>
      </c>
      <c r="N310" s="814">
        <v>1</v>
      </c>
      <c r="O310" s="814">
        <v>84</v>
      </c>
      <c r="P310" s="831">
        <v>1</v>
      </c>
      <c r="Q310" s="831">
        <v>85</v>
      </c>
      <c r="R310" s="819">
        <v>0.14455782312925169</v>
      </c>
      <c r="S310" s="832">
        <v>85</v>
      </c>
    </row>
    <row r="311" spans="1:19" ht="14.45" customHeight="1" x14ac:dyDescent="0.2">
      <c r="A311" s="813" t="s">
        <v>3474</v>
      </c>
      <c r="B311" s="814" t="s">
        <v>3475</v>
      </c>
      <c r="C311" s="814" t="s">
        <v>590</v>
      </c>
      <c r="D311" s="814" t="s">
        <v>3382</v>
      </c>
      <c r="E311" s="814" t="s">
        <v>3409</v>
      </c>
      <c r="F311" s="814" t="s">
        <v>3494</v>
      </c>
      <c r="G311" s="814" t="s">
        <v>3495</v>
      </c>
      <c r="H311" s="831"/>
      <c r="I311" s="831"/>
      <c r="J311" s="814"/>
      <c r="K311" s="814"/>
      <c r="L311" s="831">
        <v>26</v>
      </c>
      <c r="M311" s="831">
        <v>10764</v>
      </c>
      <c r="N311" s="814">
        <v>1</v>
      </c>
      <c r="O311" s="814">
        <v>414</v>
      </c>
      <c r="P311" s="831">
        <v>30</v>
      </c>
      <c r="Q311" s="831">
        <v>12540</v>
      </c>
      <c r="R311" s="819">
        <v>1.164994425863991</v>
      </c>
      <c r="S311" s="832">
        <v>418</v>
      </c>
    </row>
    <row r="312" spans="1:19" ht="14.45" customHeight="1" x14ac:dyDescent="0.2">
      <c r="A312" s="813" t="s">
        <v>3474</v>
      </c>
      <c r="B312" s="814" t="s">
        <v>3475</v>
      </c>
      <c r="C312" s="814" t="s">
        <v>590</v>
      </c>
      <c r="D312" s="814" t="s">
        <v>3382</v>
      </c>
      <c r="E312" s="814" t="s">
        <v>3409</v>
      </c>
      <c r="F312" s="814" t="s">
        <v>3496</v>
      </c>
      <c r="G312" s="814" t="s">
        <v>3497</v>
      </c>
      <c r="H312" s="831"/>
      <c r="I312" s="831"/>
      <c r="J312" s="814"/>
      <c r="K312" s="814"/>
      <c r="L312" s="831">
        <v>102</v>
      </c>
      <c r="M312" s="831">
        <v>8568</v>
      </c>
      <c r="N312" s="814">
        <v>1</v>
      </c>
      <c r="O312" s="814">
        <v>84</v>
      </c>
      <c r="P312" s="831">
        <v>116</v>
      </c>
      <c r="Q312" s="831">
        <v>9860</v>
      </c>
      <c r="R312" s="819">
        <v>1.1507936507936507</v>
      </c>
      <c r="S312" s="832">
        <v>85</v>
      </c>
    </row>
    <row r="313" spans="1:19" ht="14.45" customHeight="1" x14ac:dyDescent="0.2">
      <c r="A313" s="813" t="s">
        <v>3474</v>
      </c>
      <c r="B313" s="814" t="s">
        <v>3475</v>
      </c>
      <c r="C313" s="814" t="s">
        <v>590</v>
      </c>
      <c r="D313" s="814" t="s">
        <v>3382</v>
      </c>
      <c r="E313" s="814" t="s">
        <v>3409</v>
      </c>
      <c r="F313" s="814" t="s">
        <v>3498</v>
      </c>
      <c r="G313" s="814" t="s">
        <v>3499</v>
      </c>
      <c r="H313" s="831"/>
      <c r="I313" s="831"/>
      <c r="J313" s="814"/>
      <c r="K313" s="814"/>
      <c r="L313" s="831">
        <v>2</v>
      </c>
      <c r="M313" s="831">
        <v>44</v>
      </c>
      <c r="N313" s="814">
        <v>1</v>
      </c>
      <c r="O313" s="814">
        <v>22</v>
      </c>
      <c r="P313" s="831"/>
      <c r="Q313" s="831"/>
      <c r="R313" s="819"/>
      <c r="S313" s="832"/>
    </row>
    <row r="314" spans="1:19" ht="14.45" customHeight="1" x14ac:dyDescent="0.2">
      <c r="A314" s="813" t="s">
        <v>3474</v>
      </c>
      <c r="B314" s="814" t="s">
        <v>3475</v>
      </c>
      <c r="C314" s="814" t="s">
        <v>590</v>
      </c>
      <c r="D314" s="814" t="s">
        <v>3348</v>
      </c>
      <c r="E314" s="814" t="s">
        <v>3409</v>
      </c>
      <c r="F314" s="814" t="s">
        <v>3480</v>
      </c>
      <c r="G314" s="814" t="s">
        <v>3481</v>
      </c>
      <c r="H314" s="831"/>
      <c r="I314" s="831"/>
      <c r="J314" s="814"/>
      <c r="K314" s="814"/>
      <c r="L314" s="831">
        <v>1</v>
      </c>
      <c r="M314" s="831">
        <v>167</v>
      </c>
      <c r="N314" s="814">
        <v>1</v>
      </c>
      <c r="O314" s="814">
        <v>167</v>
      </c>
      <c r="P314" s="831"/>
      <c r="Q314" s="831"/>
      <c r="R314" s="819"/>
      <c r="S314" s="832"/>
    </row>
    <row r="315" spans="1:19" ht="14.45" customHeight="1" x14ac:dyDescent="0.2">
      <c r="A315" s="813" t="s">
        <v>3474</v>
      </c>
      <c r="B315" s="814" t="s">
        <v>3475</v>
      </c>
      <c r="C315" s="814" t="s">
        <v>590</v>
      </c>
      <c r="D315" s="814" t="s">
        <v>3348</v>
      </c>
      <c r="E315" s="814" t="s">
        <v>3409</v>
      </c>
      <c r="F315" s="814" t="s">
        <v>3482</v>
      </c>
      <c r="G315" s="814" t="s">
        <v>3483</v>
      </c>
      <c r="H315" s="831"/>
      <c r="I315" s="831"/>
      <c r="J315" s="814"/>
      <c r="K315" s="814"/>
      <c r="L315" s="831">
        <v>25</v>
      </c>
      <c r="M315" s="831">
        <v>2225</v>
      </c>
      <c r="N315" s="814">
        <v>1</v>
      </c>
      <c r="O315" s="814">
        <v>89</v>
      </c>
      <c r="P315" s="831"/>
      <c r="Q315" s="831"/>
      <c r="R315" s="819"/>
      <c r="S315" s="832"/>
    </row>
    <row r="316" spans="1:19" ht="14.45" customHeight="1" x14ac:dyDescent="0.2">
      <c r="A316" s="813" t="s">
        <v>3474</v>
      </c>
      <c r="B316" s="814" t="s">
        <v>3475</v>
      </c>
      <c r="C316" s="814" t="s">
        <v>590</v>
      </c>
      <c r="D316" s="814" t="s">
        <v>3348</v>
      </c>
      <c r="E316" s="814" t="s">
        <v>3409</v>
      </c>
      <c r="F316" s="814" t="s">
        <v>3484</v>
      </c>
      <c r="G316" s="814" t="s">
        <v>3485</v>
      </c>
      <c r="H316" s="831"/>
      <c r="I316" s="831"/>
      <c r="J316" s="814"/>
      <c r="K316" s="814"/>
      <c r="L316" s="831">
        <v>111</v>
      </c>
      <c r="M316" s="831">
        <v>9324</v>
      </c>
      <c r="N316" s="814">
        <v>1</v>
      </c>
      <c r="O316" s="814">
        <v>84</v>
      </c>
      <c r="P316" s="831">
        <v>17</v>
      </c>
      <c r="Q316" s="831">
        <v>1445</v>
      </c>
      <c r="R316" s="819">
        <v>0.15497640497640497</v>
      </c>
      <c r="S316" s="832">
        <v>85</v>
      </c>
    </row>
    <row r="317" spans="1:19" ht="14.45" customHeight="1" x14ac:dyDescent="0.2">
      <c r="A317" s="813" t="s">
        <v>3474</v>
      </c>
      <c r="B317" s="814" t="s">
        <v>3475</v>
      </c>
      <c r="C317" s="814" t="s">
        <v>590</v>
      </c>
      <c r="D317" s="814" t="s">
        <v>3348</v>
      </c>
      <c r="E317" s="814" t="s">
        <v>3409</v>
      </c>
      <c r="F317" s="814" t="s">
        <v>3488</v>
      </c>
      <c r="G317" s="814" t="s">
        <v>3489</v>
      </c>
      <c r="H317" s="831"/>
      <c r="I317" s="831"/>
      <c r="J317" s="814"/>
      <c r="K317" s="814"/>
      <c r="L317" s="831">
        <v>105</v>
      </c>
      <c r="M317" s="831">
        <v>18375</v>
      </c>
      <c r="N317" s="814">
        <v>1</v>
      </c>
      <c r="O317" s="814">
        <v>175</v>
      </c>
      <c r="P317" s="831">
        <v>12</v>
      </c>
      <c r="Q317" s="831">
        <v>2112</v>
      </c>
      <c r="R317" s="819">
        <v>0.11493877551020408</v>
      </c>
      <c r="S317" s="832">
        <v>176</v>
      </c>
    </row>
    <row r="318" spans="1:19" ht="14.45" customHeight="1" x14ac:dyDescent="0.2">
      <c r="A318" s="813" t="s">
        <v>3474</v>
      </c>
      <c r="B318" s="814" t="s">
        <v>3475</v>
      </c>
      <c r="C318" s="814" t="s">
        <v>590</v>
      </c>
      <c r="D318" s="814" t="s">
        <v>3348</v>
      </c>
      <c r="E318" s="814" t="s">
        <v>3409</v>
      </c>
      <c r="F318" s="814" t="s">
        <v>3490</v>
      </c>
      <c r="G318" s="814" t="s">
        <v>3491</v>
      </c>
      <c r="H318" s="831"/>
      <c r="I318" s="831"/>
      <c r="J318" s="814"/>
      <c r="K318" s="814"/>
      <c r="L318" s="831">
        <v>110</v>
      </c>
      <c r="M318" s="831">
        <v>57640</v>
      </c>
      <c r="N318" s="814">
        <v>1</v>
      </c>
      <c r="O318" s="814">
        <v>524</v>
      </c>
      <c r="P318" s="831">
        <v>17</v>
      </c>
      <c r="Q318" s="831">
        <v>8976</v>
      </c>
      <c r="R318" s="819">
        <v>0.15572519083969466</v>
      </c>
      <c r="S318" s="832">
        <v>528</v>
      </c>
    </row>
    <row r="319" spans="1:19" ht="14.45" customHeight="1" x14ac:dyDescent="0.2">
      <c r="A319" s="813" t="s">
        <v>3474</v>
      </c>
      <c r="B319" s="814" t="s">
        <v>3475</v>
      </c>
      <c r="C319" s="814" t="s">
        <v>590</v>
      </c>
      <c r="D319" s="814" t="s">
        <v>3348</v>
      </c>
      <c r="E319" s="814" t="s">
        <v>3409</v>
      </c>
      <c r="F319" s="814" t="s">
        <v>3494</v>
      </c>
      <c r="G319" s="814" t="s">
        <v>3495</v>
      </c>
      <c r="H319" s="831"/>
      <c r="I319" s="831"/>
      <c r="J319" s="814"/>
      <c r="K319" s="814"/>
      <c r="L319" s="831"/>
      <c r="M319" s="831"/>
      <c r="N319" s="814"/>
      <c r="O319" s="814"/>
      <c r="P319" s="831">
        <v>2</v>
      </c>
      <c r="Q319" s="831">
        <v>836</v>
      </c>
      <c r="R319" s="819"/>
      <c r="S319" s="832">
        <v>418</v>
      </c>
    </row>
    <row r="320" spans="1:19" ht="14.45" customHeight="1" x14ac:dyDescent="0.2">
      <c r="A320" s="813" t="s">
        <v>3474</v>
      </c>
      <c r="B320" s="814" t="s">
        <v>3475</v>
      </c>
      <c r="C320" s="814" t="s">
        <v>590</v>
      </c>
      <c r="D320" s="814" t="s">
        <v>3348</v>
      </c>
      <c r="E320" s="814" t="s">
        <v>3409</v>
      </c>
      <c r="F320" s="814" t="s">
        <v>3496</v>
      </c>
      <c r="G320" s="814" t="s">
        <v>3497</v>
      </c>
      <c r="H320" s="831"/>
      <c r="I320" s="831"/>
      <c r="J320" s="814"/>
      <c r="K320" s="814"/>
      <c r="L320" s="831">
        <v>111</v>
      </c>
      <c r="M320" s="831">
        <v>9324</v>
      </c>
      <c r="N320" s="814">
        <v>1</v>
      </c>
      <c r="O320" s="814">
        <v>84</v>
      </c>
      <c r="P320" s="831">
        <v>17</v>
      </c>
      <c r="Q320" s="831">
        <v>1445</v>
      </c>
      <c r="R320" s="819">
        <v>0.15497640497640497</v>
      </c>
      <c r="S320" s="832">
        <v>85</v>
      </c>
    </row>
    <row r="321" spans="1:19" ht="14.45" customHeight="1" x14ac:dyDescent="0.2">
      <c r="A321" s="813" t="s">
        <v>3474</v>
      </c>
      <c r="B321" s="814" t="s">
        <v>3475</v>
      </c>
      <c r="C321" s="814" t="s">
        <v>590</v>
      </c>
      <c r="D321" s="814" t="s">
        <v>3348</v>
      </c>
      <c r="E321" s="814" t="s">
        <v>3409</v>
      </c>
      <c r="F321" s="814" t="s">
        <v>3516</v>
      </c>
      <c r="G321" s="814" t="s">
        <v>3517</v>
      </c>
      <c r="H321" s="831"/>
      <c r="I321" s="831"/>
      <c r="J321" s="814"/>
      <c r="K321" s="814"/>
      <c r="L321" s="831"/>
      <c r="M321" s="831"/>
      <c r="N321" s="814"/>
      <c r="O321" s="814"/>
      <c r="P321" s="831">
        <v>3</v>
      </c>
      <c r="Q321" s="831">
        <v>429</v>
      </c>
      <c r="R321" s="819"/>
      <c r="S321" s="832">
        <v>143</v>
      </c>
    </row>
    <row r="322" spans="1:19" ht="14.45" customHeight="1" x14ac:dyDescent="0.2">
      <c r="A322" s="813" t="s">
        <v>3474</v>
      </c>
      <c r="B322" s="814" t="s">
        <v>3475</v>
      </c>
      <c r="C322" s="814" t="s">
        <v>590</v>
      </c>
      <c r="D322" s="814" t="s">
        <v>3360</v>
      </c>
      <c r="E322" s="814" t="s">
        <v>3409</v>
      </c>
      <c r="F322" s="814" t="s">
        <v>3480</v>
      </c>
      <c r="G322" s="814" t="s">
        <v>3481</v>
      </c>
      <c r="H322" s="831"/>
      <c r="I322" s="831"/>
      <c r="J322" s="814"/>
      <c r="K322" s="814"/>
      <c r="L322" s="831">
        <v>25</v>
      </c>
      <c r="M322" s="831">
        <v>4175</v>
      </c>
      <c r="N322" s="814">
        <v>1</v>
      </c>
      <c r="O322" s="814">
        <v>167</v>
      </c>
      <c r="P322" s="831">
        <v>1</v>
      </c>
      <c r="Q322" s="831">
        <v>169</v>
      </c>
      <c r="R322" s="819">
        <v>4.0479041916167663E-2</v>
      </c>
      <c r="S322" s="832">
        <v>169</v>
      </c>
    </row>
    <row r="323" spans="1:19" ht="14.45" customHeight="1" x14ac:dyDescent="0.2">
      <c r="A323" s="813" t="s">
        <v>3474</v>
      </c>
      <c r="B323" s="814" t="s">
        <v>3475</v>
      </c>
      <c r="C323" s="814" t="s">
        <v>590</v>
      </c>
      <c r="D323" s="814" t="s">
        <v>3360</v>
      </c>
      <c r="E323" s="814" t="s">
        <v>3409</v>
      </c>
      <c r="F323" s="814" t="s">
        <v>3482</v>
      </c>
      <c r="G323" s="814" t="s">
        <v>3483</v>
      </c>
      <c r="H323" s="831"/>
      <c r="I323" s="831"/>
      <c r="J323" s="814"/>
      <c r="K323" s="814"/>
      <c r="L323" s="831">
        <v>5</v>
      </c>
      <c r="M323" s="831">
        <v>445</v>
      </c>
      <c r="N323" s="814">
        <v>1</v>
      </c>
      <c r="O323" s="814">
        <v>89</v>
      </c>
      <c r="P323" s="831"/>
      <c r="Q323" s="831"/>
      <c r="R323" s="819"/>
      <c r="S323" s="832"/>
    </row>
    <row r="324" spans="1:19" ht="14.45" customHeight="1" x14ac:dyDescent="0.2">
      <c r="A324" s="813" t="s">
        <v>3474</v>
      </c>
      <c r="B324" s="814" t="s">
        <v>3475</v>
      </c>
      <c r="C324" s="814" t="s">
        <v>590</v>
      </c>
      <c r="D324" s="814" t="s">
        <v>3360</v>
      </c>
      <c r="E324" s="814" t="s">
        <v>3409</v>
      </c>
      <c r="F324" s="814" t="s">
        <v>3484</v>
      </c>
      <c r="G324" s="814" t="s">
        <v>3485</v>
      </c>
      <c r="H324" s="831"/>
      <c r="I324" s="831"/>
      <c r="J324" s="814"/>
      <c r="K324" s="814"/>
      <c r="L324" s="831">
        <v>36</v>
      </c>
      <c r="M324" s="831">
        <v>3024</v>
      </c>
      <c r="N324" s="814">
        <v>1</v>
      </c>
      <c r="O324" s="814">
        <v>84</v>
      </c>
      <c r="P324" s="831"/>
      <c r="Q324" s="831"/>
      <c r="R324" s="819"/>
      <c r="S324" s="832"/>
    </row>
    <row r="325" spans="1:19" ht="14.45" customHeight="1" x14ac:dyDescent="0.2">
      <c r="A325" s="813" t="s">
        <v>3474</v>
      </c>
      <c r="B325" s="814" t="s">
        <v>3475</v>
      </c>
      <c r="C325" s="814" t="s">
        <v>590</v>
      </c>
      <c r="D325" s="814" t="s">
        <v>3360</v>
      </c>
      <c r="E325" s="814" t="s">
        <v>3409</v>
      </c>
      <c r="F325" s="814" t="s">
        <v>3486</v>
      </c>
      <c r="G325" s="814" t="s">
        <v>3487</v>
      </c>
      <c r="H325" s="831"/>
      <c r="I325" s="831"/>
      <c r="J325" s="814"/>
      <c r="K325" s="814"/>
      <c r="L325" s="831">
        <v>5</v>
      </c>
      <c r="M325" s="831">
        <v>585</v>
      </c>
      <c r="N325" s="814">
        <v>1</v>
      </c>
      <c r="O325" s="814">
        <v>117</v>
      </c>
      <c r="P325" s="831"/>
      <c r="Q325" s="831"/>
      <c r="R325" s="819"/>
      <c r="S325" s="832"/>
    </row>
    <row r="326" spans="1:19" ht="14.45" customHeight="1" x14ac:dyDescent="0.2">
      <c r="A326" s="813" t="s">
        <v>3474</v>
      </c>
      <c r="B326" s="814" t="s">
        <v>3475</v>
      </c>
      <c r="C326" s="814" t="s">
        <v>590</v>
      </c>
      <c r="D326" s="814" t="s">
        <v>3360</v>
      </c>
      <c r="E326" s="814" t="s">
        <v>3409</v>
      </c>
      <c r="F326" s="814" t="s">
        <v>3488</v>
      </c>
      <c r="G326" s="814" t="s">
        <v>3489</v>
      </c>
      <c r="H326" s="831"/>
      <c r="I326" s="831"/>
      <c r="J326" s="814"/>
      <c r="K326" s="814"/>
      <c r="L326" s="831">
        <v>2</v>
      </c>
      <c r="M326" s="831">
        <v>350</v>
      </c>
      <c r="N326" s="814">
        <v>1</v>
      </c>
      <c r="O326" s="814">
        <v>175</v>
      </c>
      <c r="P326" s="831"/>
      <c r="Q326" s="831"/>
      <c r="R326" s="819"/>
      <c r="S326" s="832"/>
    </row>
    <row r="327" spans="1:19" ht="14.45" customHeight="1" x14ac:dyDescent="0.2">
      <c r="A327" s="813" t="s">
        <v>3474</v>
      </c>
      <c r="B327" s="814" t="s">
        <v>3475</v>
      </c>
      <c r="C327" s="814" t="s">
        <v>590</v>
      </c>
      <c r="D327" s="814" t="s">
        <v>3360</v>
      </c>
      <c r="E327" s="814" t="s">
        <v>3409</v>
      </c>
      <c r="F327" s="814" t="s">
        <v>3490</v>
      </c>
      <c r="G327" s="814" t="s">
        <v>3491</v>
      </c>
      <c r="H327" s="831"/>
      <c r="I327" s="831"/>
      <c r="J327" s="814"/>
      <c r="K327" s="814"/>
      <c r="L327" s="831">
        <v>36</v>
      </c>
      <c r="M327" s="831">
        <v>18864</v>
      </c>
      <c r="N327" s="814">
        <v>1</v>
      </c>
      <c r="O327" s="814">
        <v>524</v>
      </c>
      <c r="P327" s="831"/>
      <c r="Q327" s="831"/>
      <c r="R327" s="819"/>
      <c r="S327" s="832"/>
    </row>
    <row r="328" spans="1:19" ht="14.45" customHeight="1" x14ac:dyDescent="0.2">
      <c r="A328" s="813" t="s">
        <v>3474</v>
      </c>
      <c r="B328" s="814" t="s">
        <v>3475</v>
      </c>
      <c r="C328" s="814" t="s">
        <v>590</v>
      </c>
      <c r="D328" s="814" t="s">
        <v>3360</v>
      </c>
      <c r="E328" s="814" t="s">
        <v>3409</v>
      </c>
      <c r="F328" s="814" t="s">
        <v>3492</v>
      </c>
      <c r="G328" s="814" t="s">
        <v>3493</v>
      </c>
      <c r="H328" s="831"/>
      <c r="I328" s="831"/>
      <c r="J328" s="814"/>
      <c r="K328" s="814"/>
      <c r="L328" s="831">
        <v>2</v>
      </c>
      <c r="M328" s="831">
        <v>168</v>
      </c>
      <c r="N328" s="814">
        <v>1</v>
      </c>
      <c r="O328" s="814">
        <v>84</v>
      </c>
      <c r="P328" s="831"/>
      <c r="Q328" s="831"/>
      <c r="R328" s="819"/>
      <c r="S328" s="832"/>
    </row>
    <row r="329" spans="1:19" ht="14.45" customHeight="1" x14ac:dyDescent="0.2">
      <c r="A329" s="813" t="s">
        <v>3474</v>
      </c>
      <c r="B329" s="814" t="s">
        <v>3475</v>
      </c>
      <c r="C329" s="814" t="s">
        <v>590</v>
      </c>
      <c r="D329" s="814" t="s">
        <v>3360</v>
      </c>
      <c r="E329" s="814" t="s">
        <v>3409</v>
      </c>
      <c r="F329" s="814" t="s">
        <v>3494</v>
      </c>
      <c r="G329" s="814" t="s">
        <v>3495</v>
      </c>
      <c r="H329" s="831"/>
      <c r="I329" s="831"/>
      <c r="J329" s="814"/>
      <c r="K329" s="814"/>
      <c r="L329" s="831">
        <v>1</v>
      </c>
      <c r="M329" s="831">
        <v>414</v>
      </c>
      <c r="N329" s="814">
        <v>1</v>
      </c>
      <c r="O329" s="814">
        <v>414</v>
      </c>
      <c r="P329" s="831"/>
      <c r="Q329" s="831"/>
      <c r="R329" s="819"/>
      <c r="S329" s="832"/>
    </row>
    <row r="330" spans="1:19" ht="14.45" customHeight="1" x14ac:dyDescent="0.2">
      <c r="A330" s="813" t="s">
        <v>3474</v>
      </c>
      <c r="B330" s="814" t="s">
        <v>3475</v>
      </c>
      <c r="C330" s="814" t="s">
        <v>590</v>
      </c>
      <c r="D330" s="814" t="s">
        <v>3360</v>
      </c>
      <c r="E330" s="814" t="s">
        <v>3409</v>
      </c>
      <c r="F330" s="814" t="s">
        <v>3496</v>
      </c>
      <c r="G330" s="814" t="s">
        <v>3497</v>
      </c>
      <c r="H330" s="831"/>
      <c r="I330" s="831"/>
      <c r="J330" s="814"/>
      <c r="K330" s="814"/>
      <c r="L330" s="831">
        <v>35</v>
      </c>
      <c r="M330" s="831">
        <v>2940</v>
      </c>
      <c r="N330" s="814">
        <v>1</v>
      </c>
      <c r="O330" s="814">
        <v>84</v>
      </c>
      <c r="P330" s="831"/>
      <c r="Q330" s="831"/>
      <c r="R330" s="819"/>
      <c r="S330" s="832"/>
    </row>
    <row r="331" spans="1:19" ht="14.45" customHeight="1" x14ac:dyDescent="0.2">
      <c r="A331" s="813" t="s">
        <v>3474</v>
      </c>
      <c r="B331" s="814" t="s">
        <v>3475</v>
      </c>
      <c r="C331" s="814" t="s">
        <v>590</v>
      </c>
      <c r="D331" s="814" t="s">
        <v>3360</v>
      </c>
      <c r="E331" s="814" t="s">
        <v>3409</v>
      </c>
      <c r="F331" s="814" t="s">
        <v>3506</v>
      </c>
      <c r="G331" s="814" t="s">
        <v>3507</v>
      </c>
      <c r="H331" s="831"/>
      <c r="I331" s="831"/>
      <c r="J331" s="814"/>
      <c r="K331" s="814"/>
      <c r="L331" s="831">
        <v>7</v>
      </c>
      <c r="M331" s="831">
        <v>315</v>
      </c>
      <c r="N331" s="814">
        <v>1</v>
      </c>
      <c r="O331" s="814">
        <v>45</v>
      </c>
      <c r="P331" s="831"/>
      <c r="Q331" s="831"/>
      <c r="R331" s="819"/>
      <c r="S331" s="832"/>
    </row>
    <row r="332" spans="1:19" ht="14.45" customHeight="1" x14ac:dyDescent="0.2">
      <c r="A332" s="813" t="s">
        <v>3474</v>
      </c>
      <c r="B332" s="814" t="s">
        <v>3475</v>
      </c>
      <c r="C332" s="814" t="s">
        <v>590</v>
      </c>
      <c r="D332" s="814" t="s">
        <v>3360</v>
      </c>
      <c r="E332" s="814" t="s">
        <v>3409</v>
      </c>
      <c r="F332" s="814" t="s">
        <v>3508</v>
      </c>
      <c r="G332" s="814" t="s">
        <v>3509</v>
      </c>
      <c r="H332" s="831"/>
      <c r="I332" s="831"/>
      <c r="J332" s="814"/>
      <c r="K332" s="814"/>
      <c r="L332" s="831">
        <v>7</v>
      </c>
      <c r="M332" s="831">
        <v>1351</v>
      </c>
      <c r="N332" s="814">
        <v>1</v>
      </c>
      <c r="O332" s="814">
        <v>193</v>
      </c>
      <c r="P332" s="831"/>
      <c r="Q332" s="831"/>
      <c r="R332" s="819"/>
      <c r="S332" s="832"/>
    </row>
    <row r="333" spans="1:19" ht="14.45" customHeight="1" x14ac:dyDescent="0.2">
      <c r="A333" s="813" t="s">
        <v>3474</v>
      </c>
      <c r="B333" s="814" t="s">
        <v>3475</v>
      </c>
      <c r="C333" s="814" t="s">
        <v>590</v>
      </c>
      <c r="D333" s="814" t="s">
        <v>3371</v>
      </c>
      <c r="E333" s="814" t="s">
        <v>3409</v>
      </c>
      <c r="F333" s="814" t="s">
        <v>3480</v>
      </c>
      <c r="G333" s="814" t="s">
        <v>3481</v>
      </c>
      <c r="H333" s="831"/>
      <c r="I333" s="831"/>
      <c r="J333" s="814"/>
      <c r="K333" s="814"/>
      <c r="L333" s="831">
        <v>1</v>
      </c>
      <c r="M333" s="831">
        <v>167</v>
      </c>
      <c r="N333" s="814">
        <v>1</v>
      </c>
      <c r="O333" s="814">
        <v>167</v>
      </c>
      <c r="P333" s="831">
        <v>1</v>
      </c>
      <c r="Q333" s="831">
        <v>169</v>
      </c>
      <c r="R333" s="819">
        <v>1.0119760479041917</v>
      </c>
      <c r="S333" s="832">
        <v>169</v>
      </c>
    </row>
    <row r="334" spans="1:19" ht="14.45" customHeight="1" x14ac:dyDescent="0.2">
      <c r="A334" s="813" t="s">
        <v>3474</v>
      </c>
      <c r="B334" s="814" t="s">
        <v>3475</v>
      </c>
      <c r="C334" s="814" t="s">
        <v>590</v>
      </c>
      <c r="D334" s="814" t="s">
        <v>3371</v>
      </c>
      <c r="E334" s="814" t="s">
        <v>3409</v>
      </c>
      <c r="F334" s="814" t="s">
        <v>3484</v>
      </c>
      <c r="G334" s="814" t="s">
        <v>3485</v>
      </c>
      <c r="H334" s="831"/>
      <c r="I334" s="831"/>
      <c r="J334" s="814"/>
      <c r="K334" s="814"/>
      <c r="L334" s="831">
        <v>23</v>
      </c>
      <c r="M334" s="831">
        <v>1932</v>
      </c>
      <c r="N334" s="814">
        <v>1</v>
      </c>
      <c r="O334" s="814">
        <v>84</v>
      </c>
      <c r="P334" s="831">
        <v>4</v>
      </c>
      <c r="Q334" s="831">
        <v>340</v>
      </c>
      <c r="R334" s="819">
        <v>0.17598343685300208</v>
      </c>
      <c r="S334" s="832">
        <v>85</v>
      </c>
    </row>
    <row r="335" spans="1:19" ht="14.45" customHeight="1" x14ac:dyDescent="0.2">
      <c r="A335" s="813" t="s">
        <v>3474</v>
      </c>
      <c r="B335" s="814" t="s">
        <v>3475</v>
      </c>
      <c r="C335" s="814" t="s">
        <v>590</v>
      </c>
      <c r="D335" s="814" t="s">
        <v>3371</v>
      </c>
      <c r="E335" s="814" t="s">
        <v>3409</v>
      </c>
      <c r="F335" s="814" t="s">
        <v>3488</v>
      </c>
      <c r="G335" s="814" t="s">
        <v>3489</v>
      </c>
      <c r="H335" s="831"/>
      <c r="I335" s="831"/>
      <c r="J335" s="814"/>
      <c r="K335" s="814"/>
      <c r="L335" s="831">
        <v>1</v>
      </c>
      <c r="M335" s="831">
        <v>175</v>
      </c>
      <c r="N335" s="814">
        <v>1</v>
      </c>
      <c r="O335" s="814">
        <v>175</v>
      </c>
      <c r="P335" s="831">
        <v>2</v>
      </c>
      <c r="Q335" s="831">
        <v>352</v>
      </c>
      <c r="R335" s="819">
        <v>2.0114285714285716</v>
      </c>
      <c r="S335" s="832">
        <v>176</v>
      </c>
    </row>
    <row r="336" spans="1:19" ht="14.45" customHeight="1" x14ac:dyDescent="0.2">
      <c r="A336" s="813" t="s">
        <v>3474</v>
      </c>
      <c r="B336" s="814" t="s">
        <v>3475</v>
      </c>
      <c r="C336" s="814" t="s">
        <v>590</v>
      </c>
      <c r="D336" s="814" t="s">
        <v>3371</v>
      </c>
      <c r="E336" s="814" t="s">
        <v>3409</v>
      </c>
      <c r="F336" s="814" t="s">
        <v>3490</v>
      </c>
      <c r="G336" s="814" t="s">
        <v>3491</v>
      </c>
      <c r="H336" s="831"/>
      <c r="I336" s="831"/>
      <c r="J336" s="814"/>
      <c r="K336" s="814"/>
      <c r="L336" s="831">
        <v>15</v>
      </c>
      <c r="M336" s="831">
        <v>7860</v>
      </c>
      <c r="N336" s="814">
        <v>1</v>
      </c>
      <c r="O336" s="814">
        <v>524</v>
      </c>
      <c r="P336" s="831">
        <v>3</v>
      </c>
      <c r="Q336" s="831">
        <v>1584</v>
      </c>
      <c r="R336" s="819">
        <v>0.20152671755725191</v>
      </c>
      <c r="S336" s="832">
        <v>528</v>
      </c>
    </row>
    <row r="337" spans="1:19" ht="14.45" customHeight="1" x14ac:dyDescent="0.2">
      <c r="A337" s="813" t="s">
        <v>3474</v>
      </c>
      <c r="B337" s="814" t="s">
        <v>3475</v>
      </c>
      <c r="C337" s="814" t="s">
        <v>590</v>
      </c>
      <c r="D337" s="814" t="s">
        <v>3371</v>
      </c>
      <c r="E337" s="814" t="s">
        <v>3409</v>
      </c>
      <c r="F337" s="814" t="s">
        <v>3492</v>
      </c>
      <c r="G337" s="814" t="s">
        <v>3493</v>
      </c>
      <c r="H337" s="831"/>
      <c r="I337" s="831"/>
      <c r="J337" s="814"/>
      <c r="K337" s="814"/>
      <c r="L337" s="831">
        <v>10</v>
      </c>
      <c r="M337" s="831">
        <v>840</v>
      </c>
      <c r="N337" s="814">
        <v>1</v>
      </c>
      <c r="O337" s="814">
        <v>84</v>
      </c>
      <c r="P337" s="831">
        <v>1</v>
      </c>
      <c r="Q337" s="831">
        <v>85</v>
      </c>
      <c r="R337" s="819">
        <v>0.10119047619047619</v>
      </c>
      <c r="S337" s="832">
        <v>85</v>
      </c>
    </row>
    <row r="338" spans="1:19" ht="14.45" customHeight="1" x14ac:dyDescent="0.2">
      <c r="A338" s="813" t="s">
        <v>3474</v>
      </c>
      <c r="B338" s="814" t="s">
        <v>3475</v>
      </c>
      <c r="C338" s="814" t="s">
        <v>590</v>
      </c>
      <c r="D338" s="814" t="s">
        <v>3371</v>
      </c>
      <c r="E338" s="814" t="s">
        <v>3409</v>
      </c>
      <c r="F338" s="814" t="s">
        <v>3494</v>
      </c>
      <c r="G338" s="814" t="s">
        <v>3495</v>
      </c>
      <c r="H338" s="831"/>
      <c r="I338" s="831"/>
      <c r="J338" s="814"/>
      <c r="K338" s="814"/>
      <c r="L338" s="831">
        <v>11</v>
      </c>
      <c r="M338" s="831">
        <v>4554</v>
      </c>
      <c r="N338" s="814">
        <v>1</v>
      </c>
      <c r="O338" s="814">
        <v>414</v>
      </c>
      <c r="P338" s="831">
        <v>1</v>
      </c>
      <c r="Q338" s="831">
        <v>418</v>
      </c>
      <c r="R338" s="819">
        <v>9.1787439613526575E-2</v>
      </c>
      <c r="S338" s="832">
        <v>418</v>
      </c>
    </row>
    <row r="339" spans="1:19" ht="14.45" customHeight="1" x14ac:dyDescent="0.2">
      <c r="A339" s="813" t="s">
        <v>3474</v>
      </c>
      <c r="B339" s="814" t="s">
        <v>3475</v>
      </c>
      <c r="C339" s="814" t="s">
        <v>590</v>
      </c>
      <c r="D339" s="814" t="s">
        <v>3371</v>
      </c>
      <c r="E339" s="814" t="s">
        <v>3409</v>
      </c>
      <c r="F339" s="814" t="s">
        <v>3496</v>
      </c>
      <c r="G339" s="814" t="s">
        <v>3497</v>
      </c>
      <c r="H339" s="831"/>
      <c r="I339" s="831"/>
      <c r="J339" s="814"/>
      <c r="K339" s="814"/>
      <c r="L339" s="831">
        <v>19</v>
      </c>
      <c r="M339" s="831">
        <v>1596</v>
      </c>
      <c r="N339" s="814">
        <v>1</v>
      </c>
      <c r="O339" s="814">
        <v>84</v>
      </c>
      <c r="P339" s="831">
        <v>4</v>
      </c>
      <c r="Q339" s="831">
        <v>340</v>
      </c>
      <c r="R339" s="819">
        <v>0.21303258145363407</v>
      </c>
      <c r="S339" s="832">
        <v>85</v>
      </c>
    </row>
    <row r="340" spans="1:19" ht="14.45" customHeight="1" x14ac:dyDescent="0.2">
      <c r="A340" s="813" t="s">
        <v>3474</v>
      </c>
      <c r="B340" s="814" t="s">
        <v>3475</v>
      </c>
      <c r="C340" s="814" t="s">
        <v>590</v>
      </c>
      <c r="D340" s="814" t="s">
        <v>3365</v>
      </c>
      <c r="E340" s="814" t="s">
        <v>3409</v>
      </c>
      <c r="F340" s="814" t="s">
        <v>3478</v>
      </c>
      <c r="G340" s="814" t="s">
        <v>3479</v>
      </c>
      <c r="H340" s="831"/>
      <c r="I340" s="831"/>
      <c r="J340" s="814"/>
      <c r="K340" s="814"/>
      <c r="L340" s="831">
        <v>164</v>
      </c>
      <c r="M340" s="831">
        <v>20008</v>
      </c>
      <c r="N340" s="814">
        <v>1</v>
      </c>
      <c r="O340" s="814">
        <v>122</v>
      </c>
      <c r="P340" s="831">
        <v>70</v>
      </c>
      <c r="Q340" s="831">
        <v>8610</v>
      </c>
      <c r="R340" s="819">
        <v>0.43032786885245899</v>
      </c>
      <c r="S340" s="832">
        <v>123</v>
      </c>
    </row>
    <row r="341" spans="1:19" ht="14.45" customHeight="1" x14ac:dyDescent="0.2">
      <c r="A341" s="813" t="s">
        <v>3474</v>
      </c>
      <c r="B341" s="814" t="s">
        <v>3475</v>
      </c>
      <c r="C341" s="814" t="s">
        <v>590</v>
      </c>
      <c r="D341" s="814" t="s">
        <v>3365</v>
      </c>
      <c r="E341" s="814" t="s">
        <v>3409</v>
      </c>
      <c r="F341" s="814" t="s">
        <v>3480</v>
      </c>
      <c r="G341" s="814" t="s">
        <v>3481</v>
      </c>
      <c r="H341" s="831"/>
      <c r="I341" s="831"/>
      <c r="J341" s="814"/>
      <c r="K341" s="814"/>
      <c r="L341" s="831"/>
      <c r="M341" s="831"/>
      <c r="N341" s="814"/>
      <c r="O341" s="814"/>
      <c r="P341" s="831">
        <v>1</v>
      </c>
      <c r="Q341" s="831">
        <v>169</v>
      </c>
      <c r="R341" s="819"/>
      <c r="S341" s="832">
        <v>169</v>
      </c>
    </row>
    <row r="342" spans="1:19" ht="14.45" customHeight="1" x14ac:dyDescent="0.2">
      <c r="A342" s="813" t="s">
        <v>3474</v>
      </c>
      <c r="B342" s="814" t="s">
        <v>3475</v>
      </c>
      <c r="C342" s="814" t="s">
        <v>590</v>
      </c>
      <c r="D342" s="814" t="s">
        <v>3365</v>
      </c>
      <c r="E342" s="814" t="s">
        <v>3409</v>
      </c>
      <c r="F342" s="814" t="s">
        <v>3484</v>
      </c>
      <c r="G342" s="814" t="s">
        <v>3485</v>
      </c>
      <c r="H342" s="831"/>
      <c r="I342" s="831"/>
      <c r="J342" s="814"/>
      <c r="K342" s="814"/>
      <c r="L342" s="831">
        <v>11</v>
      </c>
      <c r="M342" s="831">
        <v>924</v>
      </c>
      <c r="N342" s="814">
        <v>1</v>
      </c>
      <c r="O342" s="814">
        <v>84</v>
      </c>
      <c r="P342" s="831">
        <v>29</v>
      </c>
      <c r="Q342" s="831">
        <v>2465</v>
      </c>
      <c r="R342" s="819">
        <v>2.6677489177489178</v>
      </c>
      <c r="S342" s="832">
        <v>85</v>
      </c>
    </row>
    <row r="343" spans="1:19" ht="14.45" customHeight="1" x14ac:dyDescent="0.2">
      <c r="A343" s="813" t="s">
        <v>3474</v>
      </c>
      <c r="B343" s="814" t="s">
        <v>3475</v>
      </c>
      <c r="C343" s="814" t="s">
        <v>590</v>
      </c>
      <c r="D343" s="814" t="s">
        <v>3365</v>
      </c>
      <c r="E343" s="814" t="s">
        <v>3409</v>
      </c>
      <c r="F343" s="814" t="s">
        <v>3486</v>
      </c>
      <c r="G343" s="814" t="s">
        <v>3487</v>
      </c>
      <c r="H343" s="831"/>
      <c r="I343" s="831"/>
      <c r="J343" s="814"/>
      <c r="K343" s="814"/>
      <c r="L343" s="831">
        <v>1</v>
      </c>
      <c r="M343" s="831">
        <v>117</v>
      </c>
      <c r="N343" s="814">
        <v>1</v>
      </c>
      <c r="O343" s="814">
        <v>117</v>
      </c>
      <c r="P343" s="831"/>
      <c r="Q343" s="831"/>
      <c r="R343" s="819"/>
      <c r="S343" s="832"/>
    </row>
    <row r="344" spans="1:19" ht="14.45" customHeight="1" x14ac:dyDescent="0.2">
      <c r="A344" s="813" t="s">
        <v>3474</v>
      </c>
      <c r="B344" s="814" t="s">
        <v>3475</v>
      </c>
      <c r="C344" s="814" t="s">
        <v>590</v>
      </c>
      <c r="D344" s="814" t="s">
        <v>3365</v>
      </c>
      <c r="E344" s="814" t="s">
        <v>3409</v>
      </c>
      <c r="F344" s="814" t="s">
        <v>3488</v>
      </c>
      <c r="G344" s="814" t="s">
        <v>3489</v>
      </c>
      <c r="H344" s="831"/>
      <c r="I344" s="831"/>
      <c r="J344" s="814"/>
      <c r="K344" s="814"/>
      <c r="L344" s="831">
        <v>12</v>
      </c>
      <c r="M344" s="831">
        <v>2100</v>
      </c>
      <c r="N344" s="814">
        <v>1</v>
      </c>
      <c r="O344" s="814">
        <v>175</v>
      </c>
      <c r="P344" s="831">
        <v>17</v>
      </c>
      <c r="Q344" s="831">
        <v>2992</v>
      </c>
      <c r="R344" s="819">
        <v>1.4247619047619047</v>
      </c>
      <c r="S344" s="832">
        <v>176</v>
      </c>
    </row>
    <row r="345" spans="1:19" ht="14.45" customHeight="1" x14ac:dyDescent="0.2">
      <c r="A345" s="813" t="s">
        <v>3474</v>
      </c>
      <c r="B345" s="814" t="s">
        <v>3475</v>
      </c>
      <c r="C345" s="814" t="s">
        <v>590</v>
      </c>
      <c r="D345" s="814" t="s">
        <v>3365</v>
      </c>
      <c r="E345" s="814" t="s">
        <v>3409</v>
      </c>
      <c r="F345" s="814" t="s">
        <v>3490</v>
      </c>
      <c r="G345" s="814" t="s">
        <v>3491</v>
      </c>
      <c r="H345" s="831"/>
      <c r="I345" s="831"/>
      <c r="J345" s="814"/>
      <c r="K345" s="814"/>
      <c r="L345" s="831">
        <v>12</v>
      </c>
      <c r="M345" s="831">
        <v>6288</v>
      </c>
      <c r="N345" s="814">
        <v>1</v>
      </c>
      <c r="O345" s="814">
        <v>524</v>
      </c>
      <c r="P345" s="831">
        <v>30</v>
      </c>
      <c r="Q345" s="831">
        <v>15840</v>
      </c>
      <c r="R345" s="819">
        <v>2.5190839694656488</v>
      </c>
      <c r="S345" s="832">
        <v>528</v>
      </c>
    </row>
    <row r="346" spans="1:19" ht="14.45" customHeight="1" x14ac:dyDescent="0.2">
      <c r="A346" s="813" t="s">
        <v>3474</v>
      </c>
      <c r="B346" s="814" t="s">
        <v>3475</v>
      </c>
      <c r="C346" s="814" t="s">
        <v>590</v>
      </c>
      <c r="D346" s="814" t="s">
        <v>3365</v>
      </c>
      <c r="E346" s="814" t="s">
        <v>3409</v>
      </c>
      <c r="F346" s="814" t="s">
        <v>3494</v>
      </c>
      <c r="G346" s="814" t="s">
        <v>3495</v>
      </c>
      <c r="H346" s="831"/>
      <c r="I346" s="831"/>
      <c r="J346" s="814"/>
      <c r="K346" s="814"/>
      <c r="L346" s="831">
        <v>1</v>
      </c>
      <c r="M346" s="831">
        <v>414</v>
      </c>
      <c r="N346" s="814">
        <v>1</v>
      </c>
      <c r="O346" s="814">
        <v>414</v>
      </c>
      <c r="P346" s="831">
        <v>2</v>
      </c>
      <c r="Q346" s="831">
        <v>836</v>
      </c>
      <c r="R346" s="819">
        <v>2.0193236714975846</v>
      </c>
      <c r="S346" s="832">
        <v>418</v>
      </c>
    </row>
    <row r="347" spans="1:19" ht="14.45" customHeight="1" x14ac:dyDescent="0.2">
      <c r="A347" s="813" t="s">
        <v>3474</v>
      </c>
      <c r="B347" s="814" t="s">
        <v>3475</v>
      </c>
      <c r="C347" s="814" t="s">
        <v>590</v>
      </c>
      <c r="D347" s="814" t="s">
        <v>3365</v>
      </c>
      <c r="E347" s="814" t="s">
        <v>3409</v>
      </c>
      <c r="F347" s="814" t="s">
        <v>3496</v>
      </c>
      <c r="G347" s="814" t="s">
        <v>3497</v>
      </c>
      <c r="H347" s="831"/>
      <c r="I347" s="831"/>
      <c r="J347" s="814"/>
      <c r="K347" s="814"/>
      <c r="L347" s="831">
        <v>11</v>
      </c>
      <c r="M347" s="831">
        <v>924</v>
      </c>
      <c r="N347" s="814">
        <v>1</v>
      </c>
      <c r="O347" s="814">
        <v>84</v>
      </c>
      <c r="P347" s="831">
        <v>31</v>
      </c>
      <c r="Q347" s="831">
        <v>2635</v>
      </c>
      <c r="R347" s="819">
        <v>2.8517316017316019</v>
      </c>
      <c r="S347" s="832">
        <v>85</v>
      </c>
    </row>
    <row r="348" spans="1:19" ht="14.45" customHeight="1" x14ac:dyDescent="0.2">
      <c r="A348" s="813" t="s">
        <v>3474</v>
      </c>
      <c r="B348" s="814" t="s">
        <v>3475</v>
      </c>
      <c r="C348" s="814" t="s">
        <v>590</v>
      </c>
      <c r="D348" s="814" t="s">
        <v>3365</v>
      </c>
      <c r="E348" s="814" t="s">
        <v>3409</v>
      </c>
      <c r="F348" s="814" t="s">
        <v>3502</v>
      </c>
      <c r="G348" s="814" t="s">
        <v>3503</v>
      </c>
      <c r="H348" s="831"/>
      <c r="I348" s="831"/>
      <c r="J348" s="814"/>
      <c r="K348" s="814"/>
      <c r="L348" s="831">
        <v>4867</v>
      </c>
      <c r="M348" s="831">
        <v>335823</v>
      </c>
      <c r="N348" s="814">
        <v>1</v>
      </c>
      <c r="O348" s="814">
        <v>69</v>
      </c>
      <c r="P348" s="831">
        <v>4859</v>
      </c>
      <c r="Q348" s="831">
        <v>340130</v>
      </c>
      <c r="R348" s="819">
        <v>1.0128252085175822</v>
      </c>
      <c r="S348" s="832">
        <v>70</v>
      </c>
    </row>
    <row r="349" spans="1:19" ht="14.45" customHeight="1" x14ac:dyDescent="0.2">
      <c r="A349" s="813" t="s">
        <v>3474</v>
      </c>
      <c r="B349" s="814" t="s">
        <v>3475</v>
      </c>
      <c r="C349" s="814" t="s">
        <v>590</v>
      </c>
      <c r="D349" s="814" t="s">
        <v>3365</v>
      </c>
      <c r="E349" s="814" t="s">
        <v>3409</v>
      </c>
      <c r="F349" s="814" t="s">
        <v>3510</v>
      </c>
      <c r="G349" s="814" t="s">
        <v>3511</v>
      </c>
      <c r="H349" s="831"/>
      <c r="I349" s="831"/>
      <c r="J349" s="814"/>
      <c r="K349" s="814"/>
      <c r="L349" s="831">
        <v>776</v>
      </c>
      <c r="M349" s="831">
        <v>225816</v>
      </c>
      <c r="N349" s="814">
        <v>1</v>
      </c>
      <c r="O349" s="814">
        <v>291</v>
      </c>
      <c r="P349" s="831">
        <v>949</v>
      </c>
      <c r="Q349" s="831">
        <v>278057</v>
      </c>
      <c r="R349" s="819">
        <v>1.2313432174868033</v>
      </c>
      <c r="S349" s="832">
        <v>293</v>
      </c>
    </row>
    <row r="350" spans="1:19" ht="14.45" customHeight="1" x14ac:dyDescent="0.2">
      <c r="A350" s="813" t="s">
        <v>3474</v>
      </c>
      <c r="B350" s="814" t="s">
        <v>3475</v>
      </c>
      <c r="C350" s="814" t="s">
        <v>590</v>
      </c>
      <c r="D350" s="814" t="s">
        <v>3352</v>
      </c>
      <c r="E350" s="814" t="s">
        <v>3409</v>
      </c>
      <c r="F350" s="814" t="s">
        <v>3480</v>
      </c>
      <c r="G350" s="814" t="s">
        <v>3481</v>
      </c>
      <c r="H350" s="831"/>
      <c r="I350" s="831"/>
      <c r="J350" s="814"/>
      <c r="K350" s="814"/>
      <c r="L350" s="831">
        <v>1</v>
      </c>
      <c r="M350" s="831">
        <v>167</v>
      </c>
      <c r="N350" s="814">
        <v>1</v>
      </c>
      <c r="O350" s="814">
        <v>167</v>
      </c>
      <c r="P350" s="831"/>
      <c r="Q350" s="831"/>
      <c r="R350" s="819"/>
      <c r="S350" s="832"/>
    </row>
    <row r="351" spans="1:19" ht="14.45" customHeight="1" x14ac:dyDescent="0.2">
      <c r="A351" s="813" t="s">
        <v>3474</v>
      </c>
      <c r="B351" s="814" t="s">
        <v>3475</v>
      </c>
      <c r="C351" s="814" t="s">
        <v>590</v>
      </c>
      <c r="D351" s="814" t="s">
        <v>3352</v>
      </c>
      <c r="E351" s="814" t="s">
        <v>3409</v>
      </c>
      <c r="F351" s="814" t="s">
        <v>3482</v>
      </c>
      <c r="G351" s="814" t="s">
        <v>3483</v>
      </c>
      <c r="H351" s="831"/>
      <c r="I351" s="831"/>
      <c r="J351" s="814"/>
      <c r="K351" s="814"/>
      <c r="L351" s="831">
        <v>1</v>
      </c>
      <c r="M351" s="831">
        <v>89</v>
      </c>
      <c r="N351" s="814">
        <v>1</v>
      </c>
      <c r="O351" s="814">
        <v>89</v>
      </c>
      <c r="P351" s="831">
        <v>3</v>
      </c>
      <c r="Q351" s="831">
        <v>270</v>
      </c>
      <c r="R351" s="819">
        <v>3.0337078651685392</v>
      </c>
      <c r="S351" s="832">
        <v>90</v>
      </c>
    </row>
    <row r="352" spans="1:19" ht="14.45" customHeight="1" x14ac:dyDescent="0.2">
      <c r="A352" s="813" t="s">
        <v>3474</v>
      </c>
      <c r="B352" s="814" t="s">
        <v>3475</v>
      </c>
      <c r="C352" s="814" t="s">
        <v>590</v>
      </c>
      <c r="D352" s="814" t="s">
        <v>3352</v>
      </c>
      <c r="E352" s="814" t="s">
        <v>3409</v>
      </c>
      <c r="F352" s="814" t="s">
        <v>3484</v>
      </c>
      <c r="G352" s="814" t="s">
        <v>3485</v>
      </c>
      <c r="H352" s="831"/>
      <c r="I352" s="831"/>
      <c r="J352" s="814"/>
      <c r="K352" s="814"/>
      <c r="L352" s="831">
        <v>93</v>
      </c>
      <c r="M352" s="831">
        <v>7812</v>
      </c>
      <c r="N352" s="814">
        <v>1</v>
      </c>
      <c r="O352" s="814">
        <v>84</v>
      </c>
      <c r="P352" s="831">
        <v>99</v>
      </c>
      <c r="Q352" s="831">
        <v>8415</v>
      </c>
      <c r="R352" s="819">
        <v>1.0771889400921659</v>
      </c>
      <c r="S352" s="832">
        <v>85</v>
      </c>
    </row>
    <row r="353" spans="1:19" ht="14.45" customHeight="1" x14ac:dyDescent="0.2">
      <c r="A353" s="813" t="s">
        <v>3474</v>
      </c>
      <c r="B353" s="814" t="s">
        <v>3475</v>
      </c>
      <c r="C353" s="814" t="s">
        <v>590</v>
      </c>
      <c r="D353" s="814" t="s">
        <v>3352</v>
      </c>
      <c r="E353" s="814" t="s">
        <v>3409</v>
      </c>
      <c r="F353" s="814" t="s">
        <v>3488</v>
      </c>
      <c r="G353" s="814" t="s">
        <v>3489</v>
      </c>
      <c r="H353" s="831"/>
      <c r="I353" s="831"/>
      <c r="J353" s="814"/>
      <c r="K353" s="814"/>
      <c r="L353" s="831">
        <v>65</v>
      </c>
      <c r="M353" s="831">
        <v>11375</v>
      </c>
      <c r="N353" s="814">
        <v>1</v>
      </c>
      <c r="O353" s="814">
        <v>175</v>
      </c>
      <c r="P353" s="831">
        <v>57</v>
      </c>
      <c r="Q353" s="831">
        <v>10032</v>
      </c>
      <c r="R353" s="819">
        <v>0.88193406593406598</v>
      </c>
      <c r="S353" s="832">
        <v>176</v>
      </c>
    </row>
    <row r="354" spans="1:19" ht="14.45" customHeight="1" x14ac:dyDescent="0.2">
      <c r="A354" s="813" t="s">
        <v>3474</v>
      </c>
      <c r="B354" s="814" t="s">
        <v>3475</v>
      </c>
      <c r="C354" s="814" t="s">
        <v>590</v>
      </c>
      <c r="D354" s="814" t="s">
        <v>3352</v>
      </c>
      <c r="E354" s="814" t="s">
        <v>3409</v>
      </c>
      <c r="F354" s="814" t="s">
        <v>3490</v>
      </c>
      <c r="G354" s="814" t="s">
        <v>3491</v>
      </c>
      <c r="H354" s="831"/>
      <c r="I354" s="831"/>
      <c r="J354" s="814"/>
      <c r="K354" s="814"/>
      <c r="L354" s="831">
        <v>93</v>
      </c>
      <c r="M354" s="831">
        <v>48732</v>
      </c>
      <c r="N354" s="814">
        <v>1</v>
      </c>
      <c r="O354" s="814">
        <v>524</v>
      </c>
      <c r="P354" s="831">
        <v>99</v>
      </c>
      <c r="Q354" s="831">
        <v>52272</v>
      </c>
      <c r="R354" s="819">
        <v>1.0726422063531149</v>
      </c>
      <c r="S354" s="832">
        <v>528</v>
      </c>
    </row>
    <row r="355" spans="1:19" ht="14.45" customHeight="1" x14ac:dyDescent="0.2">
      <c r="A355" s="813" t="s">
        <v>3474</v>
      </c>
      <c r="B355" s="814" t="s">
        <v>3475</v>
      </c>
      <c r="C355" s="814" t="s">
        <v>590</v>
      </c>
      <c r="D355" s="814" t="s">
        <v>3352</v>
      </c>
      <c r="E355" s="814" t="s">
        <v>3409</v>
      </c>
      <c r="F355" s="814" t="s">
        <v>3492</v>
      </c>
      <c r="G355" s="814" t="s">
        <v>3493</v>
      </c>
      <c r="H355" s="831"/>
      <c r="I355" s="831"/>
      <c r="J355" s="814"/>
      <c r="K355" s="814"/>
      <c r="L355" s="831">
        <v>1</v>
      </c>
      <c r="M355" s="831">
        <v>84</v>
      </c>
      <c r="N355" s="814">
        <v>1</v>
      </c>
      <c r="O355" s="814">
        <v>84</v>
      </c>
      <c r="P355" s="831"/>
      <c r="Q355" s="831"/>
      <c r="R355" s="819"/>
      <c r="S355" s="832"/>
    </row>
    <row r="356" spans="1:19" ht="14.45" customHeight="1" x14ac:dyDescent="0.2">
      <c r="A356" s="813" t="s">
        <v>3474</v>
      </c>
      <c r="B356" s="814" t="s">
        <v>3475</v>
      </c>
      <c r="C356" s="814" t="s">
        <v>590</v>
      </c>
      <c r="D356" s="814" t="s">
        <v>3352</v>
      </c>
      <c r="E356" s="814" t="s">
        <v>3409</v>
      </c>
      <c r="F356" s="814" t="s">
        <v>3494</v>
      </c>
      <c r="G356" s="814" t="s">
        <v>3495</v>
      </c>
      <c r="H356" s="831"/>
      <c r="I356" s="831"/>
      <c r="J356" s="814"/>
      <c r="K356" s="814"/>
      <c r="L356" s="831">
        <v>17</v>
      </c>
      <c r="M356" s="831">
        <v>7038</v>
      </c>
      <c r="N356" s="814">
        <v>1</v>
      </c>
      <c r="O356" s="814">
        <v>414</v>
      </c>
      <c r="P356" s="831">
        <v>28</v>
      </c>
      <c r="Q356" s="831">
        <v>11704</v>
      </c>
      <c r="R356" s="819">
        <v>1.6629724353509521</v>
      </c>
      <c r="S356" s="832">
        <v>418</v>
      </c>
    </row>
    <row r="357" spans="1:19" ht="14.45" customHeight="1" x14ac:dyDescent="0.2">
      <c r="A357" s="813" t="s">
        <v>3474</v>
      </c>
      <c r="B357" s="814" t="s">
        <v>3475</v>
      </c>
      <c r="C357" s="814" t="s">
        <v>590</v>
      </c>
      <c r="D357" s="814" t="s">
        <v>3352</v>
      </c>
      <c r="E357" s="814" t="s">
        <v>3409</v>
      </c>
      <c r="F357" s="814" t="s">
        <v>3496</v>
      </c>
      <c r="G357" s="814" t="s">
        <v>3497</v>
      </c>
      <c r="H357" s="831"/>
      <c r="I357" s="831"/>
      <c r="J357" s="814"/>
      <c r="K357" s="814"/>
      <c r="L357" s="831">
        <v>69</v>
      </c>
      <c r="M357" s="831">
        <v>5796</v>
      </c>
      <c r="N357" s="814">
        <v>1</v>
      </c>
      <c r="O357" s="814">
        <v>84</v>
      </c>
      <c r="P357" s="831">
        <v>70</v>
      </c>
      <c r="Q357" s="831">
        <v>5950</v>
      </c>
      <c r="R357" s="819">
        <v>1.0265700483091786</v>
      </c>
      <c r="S357" s="832">
        <v>85</v>
      </c>
    </row>
    <row r="358" spans="1:19" ht="14.45" customHeight="1" x14ac:dyDescent="0.2">
      <c r="A358" s="813" t="s">
        <v>3474</v>
      </c>
      <c r="B358" s="814" t="s">
        <v>3475</v>
      </c>
      <c r="C358" s="814" t="s">
        <v>590</v>
      </c>
      <c r="D358" s="814" t="s">
        <v>3378</v>
      </c>
      <c r="E358" s="814" t="s">
        <v>3409</v>
      </c>
      <c r="F358" s="814" t="s">
        <v>3410</v>
      </c>
      <c r="G358" s="814" t="s">
        <v>3411</v>
      </c>
      <c r="H358" s="831"/>
      <c r="I358" s="831"/>
      <c r="J358" s="814"/>
      <c r="K358" s="814"/>
      <c r="L358" s="831">
        <v>5</v>
      </c>
      <c r="M358" s="831">
        <v>1030</v>
      </c>
      <c r="N358" s="814">
        <v>1</v>
      </c>
      <c r="O358" s="814">
        <v>206</v>
      </c>
      <c r="P358" s="831"/>
      <c r="Q358" s="831"/>
      <c r="R358" s="819"/>
      <c r="S358" s="832"/>
    </row>
    <row r="359" spans="1:19" ht="14.45" customHeight="1" x14ac:dyDescent="0.2">
      <c r="A359" s="813" t="s">
        <v>3474</v>
      </c>
      <c r="B359" s="814" t="s">
        <v>3475</v>
      </c>
      <c r="C359" s="814" t="s">
        <v>590</v>
      </c>
      <c r="D359" s="814" t="s">
        <v>3378</v>
      </c>
      <c r="E359" s="814" t="s">
        <v>3409</v>
      </c>
      <c r="F359" s="814" t="s">
        <v>3414</v>
      </c>
      <c r="G359" s="814" t="s">
        <v>3415</v>
      </c>
      <c r="H359" s="831"/>
      <c r="I359" s="831"/>
      <c r="J359" s="814"/>
      <c r="K359" s="814"/>
      <c r="L359" s="831">
        <v>2</v>
      </c>
      <c r="M359" s="831">
        <v>516</v>
      </c>
      <c r="N359" s="814">
        <v>1</v>
      </c>
      <c r="O359" s="814">
        <v>258</v>
      </c>
      <c r="P359" s="831"/>
      <c r="Q359" s="831"/>
      <c r="R359" s="819"/>
      <c r="S359" s="832"/>
    </row>
    <row r="360" spans="1:19" ht="14.45" customHeight="1" x14ac:dyDescent="0.2">
      <c r="A360" s="813" t="s">
        <v>3474</v>
      </c>
      <c r="B360" s="814" t="s">
        <v>3475</v>
      </c>
      <c r="C360" s="814" t="s">
        <v>590</v>
      </c>
      <c r="D360" s="814" t="s">
        <v>3378</v>
      </c>
      <c r="E360" s="814" t="s">
        <v>3409</v>
      </c>
      <c r="F360" s="814" t="s">
        <v>3416</v>
      </c>
      <c r="G360" s="814" t="s">
        <v>3417</v>
      </c>
      <c r="H360" s="831"/>
      <c r="I360" s="831"/>
      <c r="J360" s="814"/>
      <c r="K360" s="814"/>
      <c r="L360" s="831">
        <v>5</v>
      </c>
      <c r="M360" s="831">
        <v>905</v>
      </c>
      <c r="N360" s="814">
        <v>1</v>
      </c>
      <c r="O360" s="814">
        <v>181</v>
      </c>
      <c r="P360" s="831"/>
      <c r="Q360" s="831"/>
      <c r="R360" s="819"/>
      <c r="S360" s="832"/>
    </row>
    <row r="361" spans="1:19" ht="14.45" customHeight="1" x14ac:dyDescent="0.2">
      <c r="A361" s="813" t="s">
        <v>3474</v>
      </c>
      <c r="B361" s="814" t="s">
        <v>3475</v>
      </c>
      <c r="C361" s="814" t="s">
        <v>590</v>
      </c>
      <c r="D361" s="814" t="s">
        <v>3397</v>
      </c>
      <c r="E361" s="814" t="s">
        <v>3409</v>
      </c>
      <c r="F361" s="814" t="s">
        <v>3484</v>
      </c>
      <c r="G361" s="814" t="s">
        <v>3485</v>
      </c>
      <c r="H361" s="831"/>
      <c r="I361" s="831"/>
      <c r="J361" s="814"/>
      <c r="K361" s="814"/>
      <c r="L361" s="831">
        <v>106</v>
      </c>
      <c r="M361" s="831">
        <v>8904</v>
      </c>
      <c r="N361" s="814">
        <v>1</v>
      </c>
      <c r="O361" s="814">
        <v>84</v>
      </c>
      <c r="P361" s="831">
        <v>45</v>
      </c>
      <c r="Q361" s="831">
        <v>3825</v>
      </c>
      <c r="R361" s="819">
        <v>0.42958221024258758</v>
      </c>
      <c r="S361" s="832">
        <v>85</v>
      </c>
    </row>
    <row r="362" spans="1:19" ht="14.45" customHeight="1" x14ac:dyDescent="0.2">
      <c r="A362" s="813" t="s">
        <v>3474</v>
      </c>
      <c r="B362" s="814" t="s">
        <v>3475</v>
      </c>
      <c r="C362" s="814" t="s">
        <v>590</v>
      </c>
      <c r="D362" s="814" t="s">
        <v>3397</v>
      </c>
      <c r="E362" s="814" t="s">
        <v>3409</v>
      </c>
      <c r="F362" s="814" t="s">
        <v>3488</v>
      </c>
      <c r="G362" s="814" t="s">
        <v>3489</v>
      </c>
      <c r="H362" s="831"/>
      <c r="I362" s="831"/>
      <c r="J362" s="814"/>
      <c r="K362" s="814"/>
      <c r="L362" s="831">
        <v>96</v>
      </c>
      <c r="M362" s="831">
        <v>16800</v>
      </c>
      <c r="N362" s="814">
        <v>1</v>
      </c>
      <c r="O362" s="814">
        <v>175</v>
      </c>
      <c r="P362" s="831">
        <v>45</v>
      </c>
      <c r="Q362" s="831">
        <v>7920</v>
      </c>
      <c r="R362" s="819">
        <v>0.47142857142857142</v>
      </c>
      <c r="S362" s="832">
        <v>176</v>
      </c>
    </row>
    <row r="363" spans="1:19" ht="14.45" customHeight="1" x14ac:dyDescent="0.2">
      <c r="A363" s="813" t="s">
        <v>3474</v>
      </c>
      <c r="B363" s="814" t="s">
        <v>3475</v>
      </c>
      <c r="C363" s="814" t="s">
        <v>590</v>
      </c>
      <c r="D363" s="814" t="s">
        <v>3397</v>
      </c>
      <c r="E363" s="814" t="s">
        <v>3409</v>
      </c>
      <c r="F363" s="814" t="s">
        <v>3490</v>
      </c>
      <c r="G363" s="814" t="s">
        <v>3491</v>
      </c>
      <c r="H363" s="831"/>
      <c r="I363" s="831"/>
      <c r="J363" s="814"/>
      <c r="K363" s="814"/>
      <c r="L363" s="831">
        <v>106</v>
      </c>
      <c r="M363" s="831">
        <v>55544</v>
      </c>
      <c r="N363" s="814">
        <v>1</v>
      </c>
      <c r="O363" s="814">
        <v>524</v>
      </c>
      <c r="P363" s="831">
        <v>45</v>
      </c>
      <c r="Q363" s="831">
        <v>23760</v>
      </c>
      <c r="R363" s="819">
        <v>0.42776897594699698</v>
      </c>
      <c r="S363" s="832">
        <v>528</v>
      </c>
    </row>
    <row r="364" spans="1:19" ht="14.45" customHeight="1" x14ac:dyDescent="0.2">
      <c r="A364" s="813" t="s">
        <v>3474</v>
      </c>
      <c r="B364" s="814" t="s">
        <v>3475</v>
      </c>
      <c r="C364" s="814" t="s">
        <v>590</v>
      </c>
      <c r="D364" s="814" t="s">
        <v>3397</v>
      </c>
      <c r="E364" s="814" t="s">
        <v>3409</v>
      </c>
      <c r="F364" s="814" t="s">
        <v>3494</v>
      </c>
      <c r="G364" s="814" t="s">
        <v>3495</v>
      </c>
      <c r="H364" s="831"/>
      <c r="I364" s="831"/>
      <c r="J364" s="814"/>
      <c r="K364" s="814"/>
      <c r="L364" s="831">
        <v>2</v>
      </c>
      <c r="M364" s="831">
        <v>828</v>
      </c>
      <c r="N364" s="814">
        <v>1</v>
      </c>
      <c r="O364" s="814">
        <v>414</v>
      </c>
      <c r="P364" s="831">
        <v>1</v>
      </c>
      <c r="Q364" s="831">
        <v>418</v>
      </c>
      <c r="R364" s="819">
        <v>0.50483091787439616</v>
      </c>
      <c r="S364" s="832">
        <v>418</v>
      </c>
    </row>
    <row r="365" spans="1:19" ht="14.45" customHeight="1" x14ac:dyDescent="0.2">
      <c r="A365" s="813" t="s">
        <v>3474</v>
      </c>
      <c r="B365" s="814" t="s">
        <v>3475</v>
      </c>
      <c r="C365" s="814" t="s">
        <v>590</v>
      </c>
      <c r="D365" s="814" t="s">
        <v>3397</v>
      </c>
      <c r="E365" s="814" t="s">
        <v>3409</v>
      </c>
      <c r="F365" s="814" t="s">
        <v>3496</v>
      </c>
      <c r="G365" s="814" t="s">
        <v>3497</v>
      </c>
      <c r="H365" s="831"/>
      <c r="I365" s="831"/>
      <c r="J365" s="814"/>
      <c r="K365" s="814"/>
      <c r="L365" s="831">
        <v>107</v>
      </c>
      <c r="M365" s="831">
        <v>8988</v>
      </c>
      <c r="N365" s="814">
        <v>1</v>
      </c>
      <c r="O365" s="814">
        <v>84</v>
      </c>
      <c r="P365" s="831">
        <v>46</v>
      </c>
      <c r="Q365" s="831">
        <v>3910</v>
      </c>
      <c r="R365" s="819">
        <v>0.43502447708055186</v>
      </c>
      <c r="S365" s="832">
        <v>85</v>
      </c>
    </row>
    <row r="366" spans="1:19" ht="14.45" customHeight="1" x14ac:dyDescent="0.2">
      <c r="A366" s="813" t="s">
        <v>3474</v>
      </c>
      <c r="B366" s="814" t="s">
        <v>3475</v>
      </c>
      <c r="C366" s="814" t="s">
        <v>590</v>
      </c>
      <c r="D366" s="814" t="s">
        <v>3363</v>
      </c>
      <c r="E366" s="814" t="s">
        <v>3409</v>
      </c>
      <c r="F366" s="814" t="s">
        <v>3482</v>
      </c>
      <c r="G366" s="814" t="s">
        <v>3483</v>
      </c>
      <c r="H366" s="831"/>
      <c r="I366" s="831"/>
      <c r="J366" s="814"/>
      <c r="K366" s="814"/>
      <c r="L366" s="831">
        <v>4</v>
      </c>
      <c r="M366" s="831">
        <v>356</v>
      </c>
      <c r="N366" s="814">
        <v>1</v>
      </c>
      <c r="O366" s="814">
        <v>89</v>
      </c>
      <c r="P366" s="831">
        <v>8</v>
      </c>
      <c r="Q366" s="831">
        <v>720</v>
      </c>
      <c r="R366" s="819">
        <v>2.0224719101123596</v>
      </c>
      <c r="S366" s="832">
        <v>90</v>
      </c>
    </row>
    <row r="367" spans="1:19" ht="14.45" customHeight="1" x14ac:dyDescent="0.2">
      <c r="A367" s="813" t="s">
        <v>3474</v>
      </c>
      <c r="B367" s="814" t="s">
        <v>3475</v>
      </c>
      <c r="C367" s="814" t="s">
        <v>590</v>
      </c>
      <c r="D367" s="814" t="s">
        <v>3363</v>
      </c>
      <c r="E367" s="814" t="s">
        <v>3409</v>
      </c>
      <c r="F367" s="814" t="s">
        <v>3484</v>
      </c>
      <c r="G367" s="814" t="s">
        <v>3485</v>
      </c>
      <c r="H367" s="831"/>
      <c r="I367" s="831"/>
      <c r="J367" s="814"/>
      <c r="K367" s="814"/>
      <c r="L367" s="831">
        <v>40</v>
      </c>
      <c r="M367" s="831">
        <v>3360</v>
      </c>
      <c r="N367" s="814">
        <v>1</v>
      </c>
      <c r="O367" s="814">
        <v>84</v>
      </c>
      <c r="P367" s="831">
        <v>27</v>
      </c>
      <c r="Q367" s="831">
        <v>2295</v>
      </c>
      <c r="R367" s="819">
        <v>0.6830357142857143</v>
      </c>
      <c r="S367" s="832">
        <v>85</v>
      </c>
    </row>
    <row r="368" spans="1:19" ht="14.45" customHeight="1" x14ac:dyDescent="0.2">
      <c r="A368" s="813" t="s">
        <v>3474</v>
      </c>
      <c r="B368" s="814" t="s">
        <v>3475</v>
      </c>
      <c r="C368" s="814" t="s">
        <v>590</v>
      </c>
      <c r="D368" s="814" t="s">
        <v>3363</v>
      </c>
      <c r="E368" s="814" t="s">
        <v>3409</v>
      </c>
      <c r="F368" s="814" t="s">
        <v>3488</v>
      </c>
      <c r="G368" s="814" t="s">
        <v>3489</v>
      </c>
      <c r="H368" s="831"/>
      <c r="I368" s="831"/>
      <c r="J368" s="814"/>
      <c r="K368" s="814"/>
      <c r="L368" s="831">
        <v>36</v>
      </c>
      <c r="M368" s="831">
        <v>6300</v>
      </c>
      <c r="N368" s="814">
        <v>1</v>
      </c>
      <c r="O368" s="814">
        <v>175</v>
      </c>
      <c r="P368" s="831">
        <v>24</v>
      </c>
      <c r="Q368" s="831">
        <v>4224</v>
      </c>
      <c r="R368" s="819">
        <v>0.67047619047619045</v>
      </c>
      <c r="S368" s="832">
        <v>176</v>
      </c>
    </row>
    <row r="369" spans="1:19" ht="14.45" customHeight="1" x14ac:dyDescent="0.2">
      <c r="A369" s="813" t="s">
        <v>3474</v>
      </c>
      <c r="B369" s="814" t="s">
        <v>3475</v>
      </c>
      <c r="C369" s="814" t="s">
        <v>590</v>
      </c>
      <c r="D369" s="814" t="s">
        <v>3363</v>
      </c>
      <c r="E369" s="814" t="s">
        <v>3409</v>
      </c>
      <c r="F369" s="814" t="s">
        <v>3490</v>
      </c>
      <c r="G369" s="814" t="s">
        <v>3491</v>
      </c>
      <c r="H369" s="831"/>
      <c r="I369" s="831"/>
      <c r="J369" s="814"/>
      <c r="K369" s="814"/>
      <c r="L369" s="831">
        <v>28</v>
      </c>
      <c r="M369" s="831">
        <v>14672</v>
      </c>
      <c r="N369" s="814">
        <v>1</v>
      </c>
      <c r="O369" s="814">
        <v>524</v>
      </c>
      <c r="P369" s="831">
        <v>16</v>
      </c>
      <c r="Q369" s="831">
        <v>8448</v>
      </c>
      <c r="R369" s="819">
        <v>0.57579062159214833</v>
      </c>
      <c r="S369" s="832">
        <v>528</v>
      </c>
    </row>
    <row r="370" spans="1:19" ht="14.45" customHeight="1" x14ac:dyDescent="0.2">
      <c r="A370" s="813" t="s">
        <v>3474</v>
      </c>
      <c r="B370" s="814" t="s">
        <v>3475</v>
      </c>
      <c r="C370" s="814" t="s">
        <v>590</v>
      </c>
      <c r="D370" s="814" t="s">
        <v>3363</v>
      </c>
      <c r="E370" s="814" t="s">
        <v>3409</v>
      </c>
      <c r="F370" s="814" t="s">
        <v>3494</v>
      </c>
      <c r="G370" s="814" t="s">
        <v>3495</v>
      </c>
      <c r="H370" s="831"/>
      <c r="I370" s="831"/>
      <c r="J370" s="814"/>
      <c r="K370" s="814"/>
      <c r="L370" s="831">
        <v>14</v>
      </c>
      <c r="M370" s="831">
        <v>5796</v>
      </c>
      <c r="N370" s="814">
        <v>1</v>
      </c>
      <c r="O370" s="814">
        <v>414</v>
      </c>
      <c r="P370" s="831">
        <v>12</v>
      </c>
      <c r="Q370" s="831">
        <v>5016</v>
      </c>
      <c r="R370" s="819">
        <v>0.86542443064182195</v>
      </c>
      <c r="S370" s="832">
        <v>418</v>
      </c>
    </row>
    <row r="371" spans="1:19" ht="14.45" customHeight="1" x14ac:dyDescent="0.2">
      <c r="A371" s="813" t="s">
        <v>3474</v>
      </c>
      <c r="B371" s="814" t="s">
        <v>3475</v>
      </c>
      <c r="C371" s="814" t="s">
        <v>590</v>
      </c>
      <c r="D371" s="814" t="s">
        <v>3363</v>
      </c>
      <c r="E371" s="814" t="s">
        <v>3409</v>
      </c>
      <c r="F371" s="814" t="s">
        <v>3496</v>
      </c>
      <c r="G371" s="814" t="s">
        <v>3497</v>
      </c>
      <c r="H371" s="831"/>
      <c r="I371" s="831"/>
      <c r="J371" s="814"/>
      <c r="K371" s="814"/>
      <c r="L371" s="831">
        <v>35</v>
      </c>
      <c r="M371" s="831">
        <v>2940</v>
      </c>
      <c r="N371" s="814">
        <v>1</v>
      </c>
      <c r="O371" s="814">
        <v>84</v>
      </c>
      <c r="P371" s="831">
        <v>27</v>
      </c>
      <c r="Q371" s="831">
        <v>2295</v>
      </c>
      <c r="R371" s="819">
        <v>0.78061224489795922</v>
      </c>
      <c r="S371" s="832">
        <v>85</v>
      </c>
    </row>
    <row r="372" spans="1:19" ht="14.45" customHeight="1" x14ac:dyDescent="0.2">
      <c r="A372" s="813" t="s">
        <v>3474</v>
      </c>
      <c r="B372" s="814" t="s">
        <v>3475</v>
      </c>
      <c r="C372" s="814" t="s">
        <v>590</v>
      </c>
      <c r="D372" s="814" t="s">
        <v>3363</v>
      </c>
      <c r="E372" s="814" t="s">
        <v>3409</v>
      </c>
      <c r="F372" s="814" t="s">
        <v>3514</v>
      </c>
      <c r="G372" s="814" t="s">
        <v>3515</v>
      </c>
      <c r="H372" s="831"/>
      <c r="I372" s="831"/>
      <c r="J372" s="814"/>
      <c r="K372" s="814"/>
      <c r="L372" s="831">
        <v>1</v>
      </c>
      <c r="M372" s="831">
        <v>723</v>
      </c>
      <c r="N372" s="814">
        <v>1</v>
      </c>
      <c r="O372" s="814">
        <v>723</v>
      </c>
      <c r="P372" s="831"/>
      <c r="Q372" s="831"/>
      <c r="R372" s="819"/>
      <c r="S372" s="832"/>
    </row>
    <row r="373" spans="1:19" ht="14.45" customHeight="1" x14ac:dyDescent="0.2">
      <c r="A373" s="813" t="s">
        <v>3474</v>
      </c>
      <c r="B373" s="814" t="s">
        <v>3475</v>
      </c>
      <c r="C373" s="814" t="s">
        <v>590</v>
      </c>
      <c r="D373" s="814" t="s">
        <v>3363</v>
      </c>
      <c r="E373" s="814" t="s">
        <v>3409</v>
      </c>
      <c r="F373" s="814" t="s">
        <v>3516</v>
      </c>
      <c r="G373" s="814" t="s">
        <v>3517</v>
      </c>
      <c r="H373" s="831"/>
      <c r="I373" s="831"/>
      <c r="J373" s="814"/>
      <c r="K373" s="814"/>
      <c r="L373" s="831">
        <v>19</v>
      </c>
      <c r="M373" s="831">
        <v>2698</v>
      </c>
      <c r="N373" s="814">
        <v>1</v>
      </c>
      <c r="O373" s="814">
        <v>142</v>
      </c>
      <c r="P373" s="831"/>
      <c r="Q373" s="831"/>
      <c r="R373" s="819"/>
      <c r="S373" s="832"/>
    </row>
    <row r="374" spans="1:19" ht="14.45" customHeight="1" x14ac:dyDescent="0.2">
      <c r="A374" s="813" t="s">
        <v>3474</v>
      </c>
      <c r="B374" s="814" t="s">
        <v>3475</v>
      </c>
      <c r="C374" s="814" t="s">
        <v>590</v>
      </c>
      <c r="D374" s="814" t="s">
        <v>3357</v>
      </c>
      <c r="E374" s="814" t="s">
        <v>3409</v>
      </c>
      <c r="F374" s="814" t="s">
        <v>3480</v>
      </c>
      <c r="G374" s="814" t="s">
        <v>3481</v>
      </c>
      <c r="H374" s="831"/>
      <c r="I374" s="831"/>
      <c r="J374" s="814"/>
      <c r="K374" s="814"/>
      <c r="L374" s="831">
        <v>2</v>
      </c>
      <c r="M374" s="831">
        <v>334</v>
      </c>
      <c r="N374" s="814">
        <v>1</v>
      </c>
      <c r="O374" s="814">
        <v>167</v>
      </c>
      <c r="P374" s="831"/>
      <c r="Q374" s="831"/>
      <c r="R374" s="819"/>
      <c r="S374" s="832"/>
    </row>
    <row r="375" spans="1:19" ht="14.45" customHeight="1" x14ac:dyDescent="0.2">
      <c r="A375" s="813" t="s">
        <v>3474</v>
      </c>
      <c r="B375" s="814" t="s">
        <v>3475</v>
      </c>
      <c r="C375" s="814" t="s">
        <v>590</v>
      </c>
      <c r="D375" s="814" t="s">
        <v>3357</v>
      </c>
      <c r="E375" s="814" t="s">
        <v>3409</v>
      </c>
      <c r="F375" s="814" t="s">
        <v>3482</v>
      </c>
      <c r="G375" s="814" t="s">
        <v>3483</v>
      </c>
      <c r="H375" s="831"/>
      <c r="I375" s="831"/>
      <c r="J375" s="814"/>
      <c r="K375" s="814"/>
      <c r="L375" s="831">
        <v>21</v>
      </c>
      <c r="M375" s="831">
        <v>1869</v>
      </c>
      <c r="N375" s="814">
        <v>1</v>
      </c>
      <c r="O375" s="814">
        <v>89</v>
      </c>
      <c r="P375" s="831">
        <v>1</v>
      </c>
      <c r="Q375" s="831">
        <v>90</v>
      </c>
      <c r="R375" s="819">
        <v>4.8154093097913325E-2</v>
      </c>
      <c r="S375" s="832">
        <v>90</v>
      </c>
    </row>
    <row r="376" spans="1:19" ht="14.45" customHeight="1" x14ac:dyDescent="0.2">
      <c r="A376" s="813" t="s">
        <v>3474</v>
      </c>
      <c r="B376" s="814" t="s">
        <v>3475</v>
      </c>
      <c r="C376" s="814" t="s">
        <v>590</v>
      </c>
      <c r="D376" s="814" t="s">
        <v>3357</v>
      </c>
      <c r="E376" s="814" t="s">
        <v>3409</v>
      </c>
      <c r="F376" s="814" t="s">
        <v>3484</v>
      </c>
      <c r="G376" s="814" t="s">
        <v>3485</v>
      </c>
      <c r="H376" s="831"/>
      <c r="I376" s="831"/>
      <c r="J376" s="814"/>
      <c r="K376" s="814"/>
      <c r="L376" s="831">
        <v>322</v>
      </c>
      <c r="M376" s="831">
        <v>27048</v>
      </c>
      <c r="N376" s="814">
        <v>1</v>
      </c>
      <c r="O376" s="814">
        <v>84</v>
      </c>
      <c r="P376" s="831">
        <v>566</v>
      </c>
      <c r="Q376" s="831">
        <v>48110</v>
      </c>
      <c r="R376" s="819">
        <v>1.7786897367642709</v>
      </c>
      <c r="S376" s="832">
        <v>85</v>
      </c>
    </row>
    <row r="377" spans="1:19" ht="14.45" customHeight="1" x14ac:dyDescent="0.2">
      <c r="A377" s="813" t="s">
        <v>3474</v>
      </c>
      <c r="B377" s="814" t="s">
        <v>3475</v>
      </c>
      <c r="C377" s="814" t="s">
        <v>590</v>
      </c>
      <c r="D377" s="814" t="s">
        <v>3357</v>
      </c>
      <c r="E377" s="814" t="s">
        <v>3409</v>
      </c>
      <c r="F377" s="814" t="s">
        <v>3486</v>
      </c>
      <c r="G377" s="814" t="s">
        <v>3487</v>
      </c>
      <c r="H377" s="831"/>
      <c r="I377" s="831"/>
      <c r="J377" s="814"/>
      <c r="K377" s="814"/>
      <c r="L377" s="831">
        <v>71</v>
      </c>
      <c r="M377" s="831">
        <v>8307</v>
      </c>
      <c r="N377" s="814">
        <v>1</v>
      </c>
      <c r="O377" s="814">
        <v>117</v>
      </c>
      <c r="P377" s="831">
        <v>1</v>
      </c>
      <c r="Q377" s="831">
        <v>118</v>
      </c>
      <c r="R377" s="819">
        <v>1.4204887444324065E-2</v>
      </c>
      <c r="S377" s="832">
        <v>118</v>
      </c>
    </row>
    <row r="378" spans="1:19" ht="14.45" customHeight="1" x14ac:dyDescent="0.2">
      <c r="A378" s="813" t="s">
        <v>3474</v>
      </c>
      <c r="B378" s="814" t="s">
        <v>3475</v>
      </c>
      <c r="C378" s="814" t="s">
        <v>590</v>
      </c>
      <c r="D378" s="814" t="s">
        <v>3357</v>
      </c>
      <c r="E378" s="814" t="s">
        <v>3409</v>
      </c>
      <c r="F378" s="814" t="s">
        <v>3488</v>
      </c>
      <c r="G378" s="814" t="s">
        <v>3489</v>
      </c>
      <c r="H378" s="831"/>
      <c r="I378" s="831"/>
      <c r="J378" s="814"/>
      <c r="K378" s="814"/>
      <c r="L378" s="831">
        <v>274</v>
      </c>
      <c r="M378" s="831">
        <v>47950</v>
      </c>
      <c r="N378" s="814">
        <v>1</v>
      </c>
      <c r="O378" s="814">
        <v>175</v>
      </c>
      <c r="P378" s="831">
        <v>416</v>
      </c>
      <c r="Q378" s="831">
        <v>73216</v>
      </c>
      <c r="R378" s="819">
        <v>1.5269238790406674</v>
      </c>
      <c r="S378" s="832">
        <v>176</v>
      </c>
    </row>
    <row r="379" spans="1:19" ht="14.45" customHeight="1" x14ac:dyDescent="0.2">
      <c r="A379" s="813" t="s">
        <v>3474</v>
      </c>
      <c r="B379" s="814" t="s">
        <v>3475</v>
      </c>
      <c r="C379" s="814" t="s">
        <v>590</v>
      </c>
      <c r="D379" s="814" t="s">
        <v>3357</v>
      </c>
      <c r="E379" s="814" t="s">
        <v>3409</v>
      </c>
      <c r="F379" s="814" t="s">
        <v>3490</v>
      </c>
      <c r="G379" s="814" t="s">
        <v>3491</v>
      </c>
      <c r="H379" s="831"/>
      <c r="I379" s="831"/>
      <c r="J379" s="814"/>
      <c r="K379" s="814"/>
      <c r="L379" s="831">
        <v>311</v>
      </c>
      <c r="M379" s="831">
        <v>162964</v>
      </c>
      <c r="N379" s="814">
        <v>1</v>
      </c>
      <c r="O379" s="814">
        <v>524</v>
      </c>
      <c r="P379" s="831">
        <v>566</v>
      </c>
      <c r="Q379" s="831">
        <v>298848</v>
      </c>
      <c r="R379" s="819">
        <v>1.8338283301833533</v>
      </c>
      <c r="S379" s="832">
        <v>528</v>
      </c>
    </row>
    <row r="380" spans="1:19" ht="14.45" customHeight="1" x14ac:dyDescent="0.2">
      <c r="A380" s="813" t="s">
        <v>3474</v>
      </c>
      <c r="B380" s="814" t="s">
        <v>3475</v>
      </c>
      <c r="C380" s="814" t="s">
        <v>590</v>
      </c>
      <c r="D380" s="814" t="s">
        <v>3357</v>
      </c>
      <c r="E380" s="814" t="s">
        <v>3409</v>
      </c>
      <c r="F380" s="814" t="s">
        <v>3492</v>
      </c>
      <c r="G380" s="814" t="s">
        <v>3493</v>
      </c>
      <c r="H380" s="831"/>
      <c r="I380" s="831"/>
      <c r="J380" s="814"/>
      <c r="K380" s="814"/>
      <c r="L380" s="831">
        <v>6</v>
      </c>
      <c r="M380" s="831">
        <v>504</v>
      </c>
      <c r="N380" s="814">
        <v>1</v>
      </c>
      <c r="O380" s="814">
        <v>84</v>
      </c>
      <c r="P380" s="831">
        <v>3</v>
      </c>
      <c r="Q380" s="831">
        <v>255</v>
      </c>
      <c r="R380" s="819">
        <v>0.50595238095238093</v>
      </c>
      <c r="S380" s="832">
        <v>85</v>
      </c>
    </row>
    <row r="381" spans="1:19" ht="14.45" customHeight="1" x14ac:dyDescent="0.2">
      <c r="A381" s="813" t="s">
        <v>3474</v>
      </c>
      <c r="B381" s="814" t="s">
        <v>3475</v>
      </c>
      <c r="C381" s="814" t="s">
        <v>590</v>
      </c>
      <c r="D381" s="814" t="s">
        <v>3357</v>
      </c>
      <c r="E381" s="814" t="s">
        <v>3409</v>
      </c>
      <c r="F381" s="814" t="s">
        <v>3494</v>
      </c>
      <c r="G381" s="814" t="s">
        <v>3495</v>
      </c>
      <c r="H381" s="831"/>
      <c r="I381" s="831"/>
      <c r="J381" s="814"/>
      <c r="K381" s="814"/>
      <c r="L381" s="831">
        <v>4</v>
      </c>
      <c r="M381" s="831">
        <v>1656</v>
      </c>
      <c r="N381" s="814">
        <v>1</v>
      </c>
      <c r="O381" s="814">
        <v>414</v>
      </c>
      <c r="P381" s="831">
        <v>10</v>
      </c>
      <c r="Q381" s="831">
        <v>4180</v>
      </c>
      <c r="R381" s="819">
        <v>2.5241545893719808</v>
      </c>
      <c r="S381" s="832">
        <v>418</v>
      </c>
    </row>
    <row r="382" spans="1:19" ht="14.45" customHeight="1" x14ac:dyDescent="0.2">
      <c r="A382" s="813" t="s">
        <v>3474</v>
      </c>
      <c r="B382" s="814" t="s">
        <v>3475</v>
      </c>
      <c r="C382" s="814" t="s">
        <v>590</v>
      </c>
      <c r="D382" s="814" t="s">
        <v>3357</v>
      </c>
      <c r="E382" s="814" t="s">
        <v>3409</v>
      </c>
      <c r="F382" s="814" t="s">
        <v>3496</v>
      </c>
      <c r="G382" s="814" t="s">
        <v>3497</v>
      </c>
      <c r="H382" s="831"/>
      <c r="I382" s="831"/>
      <c r="J382" s="814"/>
      <c r="K382" s="814"/>
      <c r="L382" s="831">
        <v>319</v>
      </c>
      <c r="M382" s="831">
        <v>26796</v>
      </c>
      <c r="N382" s="814">
        <v>1</v>
      </c>
      <c r="O382" s="814">
        <v>84</v>
      </c>
      <c r="P382" s="831">
        <v>577</v>
      </c>
      <c r="Q382" s="831">
        <v>49045</v>
      </c>
      <c r="R382" s="819">
        <v>1.8303104941035975</v>
      </c>
      <c r="S382" s="832">
        <v>85</v>
      </c>
    </row>
    <row r="383" spans="1:19" ht="14.45" customHeight="1" x14ac:dyDescent="0.2">
      <c r="A383" s="813" t="s">
        <v>3474</v>
      </c>
      <c r="B383" s="814" t="s">
        <v>3475</v>
      </c>
      <c r="C383" s="814" t="s">
        <v>590</v>
      </c>
      <c r="D383" s="814" t="s">
        <v>3357</v>
      </c>
      <c r="E383" s="814" t="s">
        <v>3409</v>
      </c>
      <c r="F383" s="814" t="s">
        <v>3502</v>
      </c>
      <c r="G383" s="814" t="s">
        <v>3503</v>
      </c>
      <c r="H383" s="831"/>
      <c r="I383" s="831"/>
      <c r="J383" s="814"/>
      <c r="K383" s="814"/>
      <c r="L383" s="831">
        <v>513</v>
      </c>
      <c r="M383" s="831">
        <v>35397</v>
      </c>
      <c r="N383" s="814">
        <v>1</v>
      </c>
      <c r="O383" s="814">
        <v>69</v>
      </c>
      <c r="P383" s="831"/>
      <c r="Q383" s="831"/>
      <c r="R383" s="819"/>
      <c r="S383" s="832"/>
    </row>
    <row r="384" spans="1:19" ht="14.45" customHeight="1" x14ac:dyDescent="0.2">
      <c r="A384" s="813" t="s">
        <v>3474</v>
      </c>
      <c r="B384" s="814" t="s">
        <v>3475</v>
      </c>
      <c r="C384" s="814" t="s">
        <v>590</v>
      </c>
      <c r="D384" s="814" t="s">
        <v>3357</v>
      </c>
      <c r="E384" s="814" t="s">
        <v>3409</v>
      </c>
      <c r="F384" s="814" t="s">
        <v>3504</v>
      </c>
      <c r="G384" s="814" t="s">
        <v>3505</v>
      </c>
      <c r="H384" s="831"/>
      <c r="I384" s="831"/>
      <c r="J384" s="814"/>
      <c r="K384" s="814"/>
      <c r="L384" s="831">
        <v>1</v>
      </c>
      <c r="M384" s="831">
        <v>280</v>
      </c>
      <c r="N384" s="814">
        <v>1</v>
      </c>
      <c r="O384" s="814">
        <v>280</v>
      </c>
      <c r="P384" s="831">
        <v>2</v>
      </c>
      <c r="Q384" s="831">
        <v>564</v>
      </c>
      <c r="R384" s="819">
        <v>2.0142857142857142</v>
      </c>
      <c r="S384" s="832">
        <v>282</v>
      </c>
    </row>
    <row r="385" spans="1:19" ht="14.45" customHeight="1" x14ac:dyDescent="0.2">
      <c r="A385" s="813" t="s">
        <v>3474</v>
      </c>
      <c r="B385" s="814" t="s">
        <v>3475</v>
      </c>
      <c r="C385" s="814" t="s">
        <v>590</v>
      </c>
      <c r="D385" s="814" t="s">
        <v>3357</v>
      </c>
      <c r="E385" s="814" t="s">
        <v>3409</v>
      </c>
      <c r="F385" s="814" t="s">
        <v>3506</v>
      </c>
      <c r="G385" s="814" t="s">
        <v>3507</v>
      </c>
      <c r="H385" s="831"/>
      <c r="I385" s="831"/>
      <c r="J385" s="814"/>
      <c r="K385" s="814"/>
      <c r="L385" s="831">
        <v>59</v>
      </c>
      <c r="M385" s="831">
        <v>2655</v>
      </c>
      <c r="N385" s="814">
        <v>1</v>
      </c>
      <c r="O385" s="814">
        <v>45</v>
      </c>
      <c r="P385" s="831"/>
      <c r="Q385" s="831"/>
      <c r="R385" s="819"/>
      <c r="S385" s="832"/>
    </row>
    <row r="386" spans="1:19" ht="14.45" customHeight="1" x14ac:dyDescent="0.2">
      <c r="A386" s="813" t="s">
        <v>3474</v>
      </c>
      <c r="B386" s="814" t="s">
        <v>3475</v>
      </c>
      <c r="C386" s="814" t="s">
        <v>590</v>
      </c>
      <c r="D386" s="814" t="s">
        <v>3357</v>
      </c>
      <c r="E386" s="814" t="s">
        <v>3409</v>
      </c>
      <c r="F386" s="814" t="s">
        <v>3508</v>
      </c>
      <c r="G386" s="814" t="s">
        <v>3509</v>
      </c>
      <c r="H386" s="831"/>
      <c r="I386" s="831"/>
      <c r="J386" s="814"/>
      <c r="K386" s="814"/>
      <c r="L386" s="831">
        <v>116</v>
      </c>
      <c r="M386" s="831">
        <v>22388</v>
      </c>
      <c r="N386" s="814">
        <v>1</v>
      </c>
      <c r="O386" s="814">
        <v>193</v>
      </c>
      <c r="P386" s="831"/>
      <c r="Q386" s="831"/>
      <c r="R386" s="819"/>
      <c r="S386" s="832"/>
    </row>
    <row r="387" spans="1:19" ht="14.45" customHeight="1" x14ac:dyDescent="0.2">
      <c r="A387" s="813" t="s">
        <v>3474</v>
      </c>
      <c r="B387" s="814" t="s">
        <v>3475</v>
      </c>
      <c r="C387" s="814" t="s">
        <v>590</v>
      </c>
      <c r="D387" s="814" t="s">
        <v>3357</v>
      </c>
      <c r="E387" s="814" t="s">
        <v>3409</v>
      </c>
      <c r="F387" s="814" t="s">
        <v>3510</v>
      </c>
      <c r="G387" s="814" t="s">
        <v>3511</v>
      </c>
      <c r="H387" s="831"/>
      <c r="I387" s="831"/>
      <c r="J387" s="814"/>
      <c r="K387" s="814"/>
      <c r="L387" s="831">
        <v>46</v>
      </c>
      <c r="M387" s="831">
        <v>13386</v>
      </c>
      <c r="N387" s="814">
        <v>1</v>
      </c>
      <c r="O387" s="814">
        <v>291</v>
      </c>
      <c r="P387" s="831"/>
      <c r="Q387" s="831"/>
      <c r="R387" s="819"/>
      <c r="S387" s="832"/>
    </row>
    <row r="388" spans="1:19" ht="14.45" customHeight="1" x14ac:dyDescent="0.2">
      <c r="A388" s="813" t="s">
        <v>3474</v>
      </c>
      <c r="B388" s="814" t="s">
        <v>3475</v>
      </c>
      <c r="C388" s="814" t="s">
        <v>590</v>
      </c>
      <c r="D388" s="814" t="s">
        <v>3395</v>
      </c>
      <c r="E388" s="814" t="s">
        <v>3409</v>
      </c>
      <c r="F388" s="814" t="s">
        <v>3480</v>
      </c>
      <c r="G388" s="814" t="s">
        <v>3481</v>
      </c>
      <c r="H388" s="831"/>
      <c r="I388" s="831"/>
      <c r="J388" s="814"/>
      <c r="K388" s="814"/>
      <c r="L388" s="831">
        <v>3</v>
      </c>
      <c r="M388" s="831">
        <v>501</v>
      </c>
      <c r="N388" s="814">
        <v>1</v>
      </c>
      <c r="O388" s="814">
        <v>167</v>
      </c>
      <c r="P388" s="831">
        <v>2</v>
      </c>
      <c r="Q388" s="831">
        <v>338</v>
      </c>
      <c r="R388" s="819">
        <v>0.67465069860279436</v>
      </c>
      <c r="S388" s="832">
        <v>169</v>
      </c>
    </row>
    <row r="389" spans="1:19" ht="14.45" customHeight="1" x14ac:dyDescent="0.2">
      <c r="A389" s="813" t="s">
        <v>3474</v>
      </c>
      <c r="B389" s="814" t="s">
        <v>3475</v>
      </c>
      <c r="C389" s="814" t="s">
        <v>590</v>
      </c>
      <c r="D389" s="814" t="s">
        <v>3395</v>
      </c>
      <c r="E389" s="814" t="s">
        <v>3409</v>
      </c>
      <c r="F389" s="814" t="s">
        <v>3482</v>
      </c>
      <c r="G389" s="814" t="s">
        <v>3483</v>
      </c>
      <c r="H389" s="831"/>
      <c r="I389" s="831"/>
      <c r="J389" s="814"/>
      <c r="K389" s="814"/>
      <c r="L389" s="831">
        <v>20</v>
      </c>
      <c r="M389" s="831">
        <v>1780</v>
      </c>
      <c r="N389" s="814">
        <v>1</v>
      </c>
      <c r="O389" s="814">
        <v>89</v>
      </c>
      <c r="P389" s="831"/>
      <c r="Q389" s="831"/>
      <c r="R389" s="819"/>
      <c r="S389" s="832"/>
    </row>
    <row r="390" spans="1:19" ht="14.45" customHeight="1" x14ac:dyDescent="0.2">
      <c r="A390" s="813" t="s">
        <v>3474</v>
      </c>
      <c r="B390" s="814" t="s">
        <v>3475</v>
      </c>
      <c r="C390" s="814" t="s">
        <v>590</v>
      </c>
      <c r="D390" s="814" t="s">
        <v>3395</v>
      </c>
      <c r="E390" s="814" t="s">
        <v>3409</v>
      </c>
      <c r="F390" s="814" t="s">
        <v>3484</v>
      </c>
      <c r="G390" s="814" t="s">
        <v>3485</v>
      </c>
      <c r="H390" s="831"/>
      <c r="I390" s="831"/>
      <c r="J390" s="814"/>
      <c r="K390" s="814"/>
      <c r="L390" s="831">
        <v>116</v>
      </c>
      <c r="M390" s="831">
        <v>9744</v>
      </c>
      <c r="N390" s="814">
        <v>1</v>
      </c>
      <c r="O390" s="814">
        <v>84</v>
      </c>
      <c r="P390" s="831">
        <v>32</v>
      </c>
      <c r="Q390" s="831">
        <v>2720</v>
      </c>
      <c r="R390" s="819">
        <v>0.27914614121510672</v>
      </c>
      <c r="S390" s="832">
        <v>85</v>
      </c>
    </row>
    <row r="391" spans="1:19" ht="14.45" customHeight="1" x14ac:dyDescent="0.2">
      <c r="A391" s="813" t="s">
        <v>3474</v>
      </c>
      <c r="B391" s="814" t="s">
        <v>3475</v>
      </c>
      <c r="C391" s="814" t="s">
        <v>590</v>
      </c>
      <c r="D391" s="814" t="s">
        <v>3395</v>
      </c>
      <c r="E391" s="814" t="s">
        <v>3409</v>
      </c>
      <c r="F391" s="814" t="s">
        <v>3488</v>
      </c>
      <c r="G391" s="814" t="s">
        <v>3489</v>
      </c>
      <c r="H391" s="831"/>
      <c r="I391" s="831"/>
      <c r="J391" s="814"/>
      <c r="K391" s="814"/>
      <c r="L391" s="831">
        <v>102</v>
      </c>
      <c r="M391" s="831">
        <v>17850</v>
      </c>
      <c r="N391" s="814">
        <v>1</v>
      </c>
      <c r="O391" s="814">
        <v>175</v>
      </c>
      <c r="P391" s="831">
        <v>28</v>
      </c>
      <c r="Q391" s="831">
        <v>4928</v>
      </c>
      <c r="R391" s="819">
        <v>0.276078431372549</v>
      </c>
      <c r="S391" s="832">
        <v>176</v>
      </c>
    </row>
    <row r="392" spans="1:19" ht="14.45" customHeight="1" x14ac:dyDescent="0.2">
      <c r="A392" s="813" t="s">
        <v>3474</v>
      </c>
      <c r="B392" s="814" t="s">
        <v>3475</v>
      </c>
      <c r="C392" s="814" t="s">
        <v>590</v>
      </c>
      <c r="D392" s="814" t="s">
        <v>3395</v>
      </c>
      <c r="E392" s="814" t="s">
        <v>3409</v>
      </c>
      <c r="F392" s="814" t="s">
        <v>3490</v>
      </c>
      <c r="G392" s="814" t="s">
        <v>3491</v>
      </c>
      <c r="H392" s="831"/>
      <c r="I392" s="831"/>
      <c r="J392" s="814"/>
      <c r="K392" s="814"/>
      <c r="L392" s="831">
        <v>104</v>
      </c>
      <c r="M392" s="831">
        <v>54496</v>
      </c>
      <c r="N392" s="814">
        <v>1</v>
      </c>
      <c r="O392" s="814">
        <v>524</v>
      </c>
      <c r="P392" s="831">
        <v>19</v>
      </c>
      <c r="Q392" s="831">
        <v>10032</v>
      </c>
      <c r="R392" s="819">
        <v>0.18408690546095127</v>
      </c>
      <c r="S392" s="832">
        <v>528</v>
      </c>
    </row>
    <row r="393" spans="1:19" ht="14.45" customHeight="1" x14ac:dyDescent="0.2">
      <c r="A393" s="813" t="s">
        <v>3474</v>
      </c>
      <c r="B393" s="814" t="s">
        <v>3475</v>
      </c>
      <c r="C393" s="814" t="s">
        <v>590</v>
      </c>
      <c r="D393" s="814" t="s">
        <v>3395</v>
      </c>
      <c r="E393" s="814" t="s">
        <v>3409</v>
      </c>
      <c r="F393" s="814" t="s">
        <v>3492</v>
      </c>
      <c r="G393" s="814" t="s">
        <v>3493</v>
      </c>
      <c r="H393" s="831"/>
      <c r="I393" s="831"/>
      <c r="J393" s="814"/>
      <c r="K393" s="814"/>
      <c r="L393" s="831">
        <v>17</v>
      </c>
      <c r="M393" s="831">
        <v>1428</v>
      </c>
      <c r="N393" s="814">
        <v>1</v>
      </c>
      <c r="O393" s="814">
        <v>84</v>
      </c>
      <c r="P393" s="831">
        <v>3</v>
      </c>
      <c r="Q393" s="831">
        <v>255</v>
      </c>
      <c r="R393" s="819">
        <v>0.17857142857142858</v>
      </c>
      <c r="S393" s="832">
        <v>85</v>
      </c>
    </row>
    <row r="394" spans="1:19" ht="14.45" customHeight="1" x14ac:dyDescent="0.2">
      <c r="A394" s="813" t="s">
        <v>3474</v>
      </c>
      <c r="B394" s="814" t="s">
        <v>3475</v>
      </c>
      <c r="C394" s="814" t="s">
        <v>590</v>
      </c>
      <c r="D394" s="814" t="s">
        <v>3395</v>
      </c>
      <c r="E394" s="814" t="s">
        <v>3409</v>
      </c>
      <c r="F394" s="814" t="s">
        <v>3494</v>
      </c>
      <c r="G394" s="814" t="s">
        <v>3495</v>
      </c>
      <c r="H394" s="831"/>
      <c r="I394" s="831"/>
      <c r="J394" s="814"/>
      <c r="K394" s="814"/>
      <c r="L394" s="831">
        <v>9</v>
      </c>
      <c r="M394" s="831">
        <v>3726</v>
      </c>
      <c r="N394" s="814">
        <v>1</v>
      </c>
      <c r="O394" s="814">
        <v>414</v>
      </c>
      <c r="P394" s="831">
        <v>14</v>
      </c>
      <c r="Q394" s="831">
        <v>5852</v>
      </c>
      <c r="R394" s="819">
        <v>1.5705850778314547</v>
      </c>
      <c r="S394" s="832">
        <v>418</v>
      </c>
    </row>
    <row r="395" spans="1:19" ht="14.45" customHeight="1" x14ac:dyDescent="0.2">
      <c r="A395" s="813" t="s">
        <v>3474</v>
      </c>
      <c r="B395" s="814" t="s">
        <v>3475</v>
      </c>
      <c r="C395" s="814" t="s">
        <v>590</v>
      </c>
      <c r="D395" s="814" t="s">
        <v>3395</v>
      </c>
      <c r="E395" s="814" t="s">
        <v>3409</v>
      </c>
      <c r="F395" s="814" t="s">
        <v>3496</v>
      </c>
      <c r="G395" s="814" t="s">
        <v>3497</v>
      </c>
      <c r="H395" s="831"/>
      <c r="I395" s="831"/>
      <c r="J395" s="814"/>
      <c r="K395" s="814"/>
      <c r="L395" s="831">
        <v>116</v>
      </c>
      <c r="M395" s="831">
        <v>9744</v>
      </c>
      <c r="N395" s="814">
        <v>1</v>
      </c>
      <c r="O395" s="814">
        <v>84</v>
      </c>
      <c r="P395" s="831">
        <v>32</v>
      </c>
      <c r="Q395" s="831">
        <v>2720</v>
      </c>
      <c r="R395" s="819">
        <v>0.27914614121510672</v>
      </c>
      <c r="S395" s="832">
        <v>85</v>
      </c>
    </row>
    <row r="396" spans="1:19" ht="14.45" customHeight="1" x14ac:dyDescent="0.2">
      <c r="A396" s="813" t="s">
        <v>3474</v>
      </c>
      <c r="B396" s="814" t="s">
        <v>3475</v>
      </c>
      <c r="C396" s="814" t="s">
        <v>590</v>
      </c>
      <c r="D396" s="814" t="s">
        <v>3406</v>
      </c>
      <c r="E396" s="814" t="s">
        <v>3409</v>
      </c>
      <c r="F396" s="814" t="s">
        <v>3484</v>
      </c>
      <c r="G396" s="814" t="s">
        <v>3485</v>
      </c>
      <c r="H396" s="831"/>
      <c r="I396" s="831"/>
      <c r="J396" s="814"/>
      <c r="K396" s="814"/>
      <c r="L396" s="831">
        <v>1381</v>
      </c>
      <c r="M396" s="831">
        <v>116004</v>
      </c>
      <c r="N396" s="814">
        <v>1</v>
      </c>
      <c r="O396" s="814">
        <v>84</v>
      </c>
      <c r="P396" s="831">
        <v>1564</v>
      </c>
      <c r="Q396" s="831">
        <v>132940</v>
      </c>
      <c r="R396" s="819">
        <v>1.1459949656908381</v>
      </c>
      <c r="S396" s="832">
        <v>85</v>
      </c>
    </row>
    <row r="397" spans="1:19" ht="14.45" customHeight="1" x14ac:dyDescent="0.2">
      <c r="A397" s="813" t="s">
        <v>3474</v>
      </c>
      <c r="B397" s="814" t="s">
        <v>3475</v>
      </c>
      <c r="C397" s="814" t="s">
        <v>590</v>
      </c>
      <c r="D397" s="814" t="s">
        <v>3406</v>
      </c>
      <c r="E397" s="814" t="s">
        <v>3409</v>
      </c>
      <c r="F397" s="814" t="s">
        <v>3488</v>
      </c>
      <c r="G397" s="814" t="s">
        <v>3489</v>
      </c>
      <c r="H397" s="831"/>
      <c r="I397" s="831"/>
      <c r="J397" s="814"/>
      <c r="K397" s="814"/>
      <c r="L397" s="831">
        <v>1124</v>
      </c>
      <c r="M397" s="831">
        <v>196700</v>
      </c>
      <c r="N397" s="814">
        <v>1</v>
      </c>
      <c r="O397" s="814">
        <v>175</v>
      </c>
      <c r="P397" s="831">
        <v>1306</v>
      </c>
      <c r="Q397" s="831">
        <v>229856</v>
      </c>
      <c r="R397" s="819">
        <v>1.1685612608032536</v>
      </c>
      <c r="S397" s="832">
        <v>176</v>
      </c>
    </row>
    <row r="398" spans="1:19" ht="14.45" customHeight="1" x14ac:dyDescent="0.2">
      <c r="A398" s="813" t="s">
        <v>3474</v>
      </c>
      <c r="B398" s="814" t="s">
        <v>3475</v>
      </c>
      <c r="C398" s="814" t="s">
        <v>590</v>
      </c>
      <c r="D398" s="814" t="s">
        <v>3406</v>
      </c>
      <c r="E398" s="814" t="s">
        <v>3409</v>
      </c>
      <c r="F398" s="814" t="s">
        <v>3490</v>
      </c>
      <c r="G398" s="814" t="s">
        <v>3491</v>
      </c>
      <c r="H398" s="831"/>
      <c r="I398" s="831"/>
      <c r="J398" s="814"/>
      <c r="K398" s="814"/>
      <c r="L398" s="831">
        <v>1244</v>
      </c>
      <c r="M398" s="831">
        <v>651856</v>
      </c>
      <c r="N398" s="814">
        <v>1</v>
      </c>
      <c r="O398" s="814">
        <v>524</v>
      </c>
      <c r="P398" s="831">
        <v>1276</v>
      </c>
      <c r="Q398" s="831">
        <v>673728</v>
      </c>
      <c r="R398" s="819">
        <v>1.0335534228418546</v>
      </c>
      <c r="S398" s="832">
        <v>528</v>
      </c>
    </row>
    <row r="399" spans="1:19" ht="14.45" customHeight="1" x14ac:dyDescent="0.2">
      <c r="A399" s="813" t="s">
        <v>3474</v>
      </c>
      <c r="B399" s="814" t="s">
        <v>3475</v>
      </c>
      <c r="C399" s="814" t="s">
        <v>590</v>
      </c>
      <c r="D399" s="814" t="s">
        <v>3406</v>
      </c>
      <c r="E399" s="814" t="s">
        <v>3409</v>
      </c>
      <c r="F399" s="814" t="s">
        <v>3494</v>
      </c>
      <c r="G399" s="814" t="s">
        <v>3495</v>
      </c>
      <c r="H399" s="831"/>
      <c r="I399" s="831"/>
      <c r="J399" s="814"/>
      <c r="K399" s="814"/>
      <c r="L399" s="831">
        <v>131</v>
      </c>
      <c r="M399" s="831">
        <v>54234</v>
      </c>
      <c r="N399" s="814">
        <v>1</v>
      </c>
      <c r="O399" s="814">
        <v>414</v>
      </c>
      <c r="P399" s="831">
        <v>283</v>
      </c>
      <c r="Q399" s="831">
        <v>118294</v>
      </c>
      <c r="R399" s="819">
        <v>2.1811778589076964</v>
      </c>
      <c r="S399" s="832">
        <v>418</v>
      </c>
    </row>
    <row r="400" spans="1:19" ht="14.45" customHeight="1" x14ac:dyDescent="0.2">
      <c r="A400" s="813" t="s">
        <v>3474</v>
      </c>
      <c r="B400" s="814" t="s">
        <v>3475</v>
      </c>
      <c r="C400" s="814" t="s">
        <v>590</v>
      </c>
      <c r="D400" s="814" t="s">
        <v>3406</v>
      </c>
      <c r="E400" s="814" t="s">
        <v>3409</v>
      </c>
      <c r="F400" s="814" t="s">
        <v>3496</v>
      </c>
      <c r="G400" s="814" t="s">
        <v>3497</v>
      </c>
      <c r="H400" s="831"/>
      <c r="I400" s="831"/>
      <c r="J400" s="814"/>
      <c r="K400" s="814"/>
      <c r="L400" s="831">
        <v>1374</v>
      </c>
      <c r="M400" s="831">
        <v>115416</v>
      </c>
      <c r="N400" s="814">
        <v>1</v>
      </c>
      <c r="O400" s="814">
        <v>84</v>
      </c>
      <c r="P400" s="831">
        <v>1560</v>
      </c>
      <c r="Q400" s="831">
        <v>132600</v>
      </c>
      <c r="R400" s="819">
        <v>1.1488875025992931</v>
      </c>
      <c r="S400" s="832">
        <v>85</v>
      </c>
    </row>
    <row r="401" spans="1:19" ht="14.45" customHeight="1" x14ac:dyDescent="0.2">
      <c r="A401" s="813" t="s">
        <v>3474</v>
      </c>
      <c r="B401" s="814" t="s">
        <v>3475</v>
      </c>
      <c r="C401" s="814" t="s">
        <v>590</v>
      </c>
      <c r="D401" s="814" t="s">
        <v>3406</v>
      </c>
      <c r="E401" s="814" t="s">
        <v>3409</v>
      </c>
      <c r="F401" s="814" t="s">
        <v>3498</v>
      </c>
      <c r="G401" s="814" t="s">
        <v>3499</v>
      </c>
      <c r="H401" s="831"/>
      <c r="I401" s="831"/>
      <c r="J401" s="814"/>
      <c r="K401" s="814"/>
      <c r="L401" s="831">
        <v>1</v>
      </c>
      <c r="M401" s="831">
        <v>22</v>
      </c>
      <c r="N401" s="814">
        <v>1</v>
      </c>
      <c r="O401" s="814">
        <v>22</v>
      </c>
      <c r="P401" s="831">
        <v>1</v>
      </c>
      <c r="Q401" s="831">
        <v>23</v>
      </c>
      <c r="R401" s="819">
        <v>1.0454545454545454</v>
      </c>
      <c r="S401" s="832">
        <v>23</v>
      </c>
    </row>
    <row r="402" spans="1:19" ht="14.45" customHeight="1" x14ac:dyDescent="0.2">
      <c r="A402" s="813" t="s">
        <v>3474</v>
      </c>
      <c r="B402" s="814" t="s">
        <v>3475</v>
      </c>
      <c r="C402" s="814" t="s">
        <v>590</v>
      </c>
      <c r="D402" s="814" t="s">
        <v>3370</v>
      </c>
      <c r="E402" s="814" t="s">
        <v>3409</v>
      </c>
      <c r="F402" s="814" t="s">
        <v>3484</v>
      </c>
      <c r="G402" s="814" t="s">
        <v>3485</v>
      </c>
      <c r="H402" s="831"/>
      <c r="I402" s="831"/>
      <c r="J402" s="814"/>
      <c r="K402" s="814"/>
      <c r="L402" s="831">
        <v>78</v>
      </c>
      <c r="M402" s="831">
        <v>6552</v>
      </c>
      <c r="N402" s="814">
        <v>1</v>
      </c>
      <c r="O402" s="814">
        <v>84</v>
      </c>
      <c r="P402" s="831">
        <v>17</v>
      </c>
      <c r="Q402" s="831">
        <v>1445</v>
      </c>
      <c r="R402" s="819">
        <v>0.22054334554334554</v>
      </c>
      <c r="S402" s="832">
        <v>85</v>
      </c>
    </row>
    <row r="403" spans="1:19" ht="14.45" customHeight="1" x14ac:dyDescent="0.2">
      <c r="A403" s="813" t="s">
        <v>3474</v>
      </c>
      <c r="B403" s="814" t="s">
        <v>3475</v>
      </c>
      <c r="C403" s="814" t="s">
        <v>590</v>
      </c>
      <c r="D403" s="814" t="s">
        <v>3370</v>
      </c>
      <c r="E403" s="814" t="s">
        <v>3409</v>
      </c>
      <c r="F403" s="814" t="s">
        <v>3486</v>
      </c>
      <c r="G403" s="814" t="s">
        <v>3487</v>
      </c>
      <c r="H403" s="831"/>
      <c r="I403" s="831"/>
      <c r="J403" s="814"/>
      <c r="K403" s="814"/>
      <c r="L403" s="831">
        <v>5</v>
      </c>
      <c r="M403" s="831">
        <v>585</v>
      </c>
      <c r="N403" s="814">
        <v>1</v>
      </c>
      <c r="O403" s="814">
        <v>117</v>
      </c>
      <c r="P403" s="831"/>
      <c r="Q403" s="831"/>
      <c r="R403" s="819"/>
      <c r="S403" s="832"/>
    </row>
    <row r="404" spans="1:19" ht="14.45" customHeight="1" x14ac:dyDescent="0.2">
      <c r="A404" s="813" t="s">
        <v>3474</v>
      </c>
      <c r="B404" s="814" t="s">
        <v>3475</v>
      </c>
      <c r="C404" s="814" t="s">
        <v>590</v>
      </c>
      <c r="D404" s="814" t="s">
        <v>3370</v>
      </c>
      <c r="E404" s="814" t="s">
        <v>3409</v>
      </c>
      <c r="F404" s="814" t="s">
        <v>3488</v>
      </c>
      <c r="G404" s="814" t="s">
        <v>3489</v>
      </c>
      <c r="H404" s="831"/>
      <c r="I404" s="831"/>
      <c r="J404" s="814"/>
      <c r="K404" s="814"/>
      <c r="L404" s="831">
        <v>43</v>
      </c>
      <c r="M404" s="831">
        <v>7525</v>
      </c>
      <c r="N404" s="814">
        <v>1</v>
      </c>
      <c r="O404" s="814">
        <v>175</v>
      </c>
      <c r="P404" s="831">
        <v>15</v>
      </c>
      <c r="Q404" s="831">
        <v>2640</v>
      </c>
      <c r="R404" s="819">
        <v>0.35083056478405317</v>
      </c>
      <c r="S404" s="832">
        <v>176</v>
      </c>
    </row>
    <row r="405" spans="1:19" ht="14.45" customHeight="1" x14ac:dyDescent="0.2">
      <c r="A405" s="813" t="s">
        <v>3474</v>
      </c>
      <c r="B405" s="814" t="s">
        <v>3475</v>
      </c>
      <c r="C405" s="814" t="s">
        <v>590</v>
      </c>
      <c r="D405" s="814" t="s">
        <v>3370</v>
      </c>
      <c r="E405" s="814" t="s">
        <v>3409</v>
      </c>
      <c r="F405" s="814" t="s">
        <v>3490</v>
      </c>
      <c r="G405" s="814" t="s">
        <v>3491</v>
      </c>
      <c r="H405" s="831"/>
      <c r="I405" s="831"/>
      <c r="J405" s="814"/>
      <c r="K405" s="814"/>
      <c r="L405" s="831">
        <v>80</v>
      </c>
      <c r="M405" s="831">
        <v>41920</v>
      </c>
      <c r="N405" s="814">
        <v>1</v>
      </c>
      <c r="O405" s="814">
        <v>524</v>
      </c>
      <c r="P405" s="831">
        <v>17</v>
      </c>
      <c r="Q405" s="831">
        <v>8976</v>
      </c>
      <c r="R405" s="819">
        <v>0.21412213740458017</v>
      </c>
      <c r="S405" s="832">
        <v>528</v>
      </c>
    </row>
    <row r="406" spans="1:19" ht="14.45" customHeight="1" x14ac:dyDescent="0.2">
      <c r="A406" s="813" t="s">
        <v>3474</v>
      </c>
      <c r="B406" s="814" t="s">
        <v>3475</v>
      </c>
      <c r="C406" s="814" t="s">
        <v>590</v>
      </c>
      <c r="D406" s="814" t="s">
        <v>3370</v>
      </c>
      <c r="E406" s="814" t="s">
        <v>3409</v>
      </c>
      <c r="F406" s="814" t="s">
        <v>3494</v>
      </c>
      <c r="G406" s="814" t="s">
        <v>3495</v>
      </c>
      <c r="H406" s="831"/>
      <c r="I406" s="831"/>
      <c r="J406" s="814"/>
      <c r="K406" s="814"/>
      <c r="L406" s="831">
        <v>5</v>
      </c>
      <c r="M406" s="831">
        <v>2070</v>
      </c>
      <c r="N406" s="814">
        <v>1</v>
      </c>
      <c r="O406" s="814">
        <v>414</v>
      </c>
      <c r="P406" s="831">
        <v>3</v>
      </c>
      <c r="Q406" s="831">
        <v>1254</v>
      </c>
      <c r="R406" s="819">
        <v>0.60579710144927534</v>
      </c>
      <c r="S406" s="832">
        <v>418</v>
      </c>
    </row>
    <row r="407" spans="1:19" ht="14.45" customHeight="1" x14ac:dyDescent="0.2">
      <c r="A407" s="813" t="s">
        <v>3474</v>
      </c>
      <c r="B407" s="814" t="s">
        <v>3475</v>
      </c>
      <c r="C407" s="814" t="s">
        <v>590</v>
      </c>
      <c r="D407" s="814" t="s">
        <v>3370</v>
      </c>
      <c r="E407" s="814" t="s">
        <v>3409</v>
      </c>
      <c r="F407" s="814" t="s">
        <v>3496</v>
      </c>
      <c r="G407" s="814" t="s">
        <v>3497</v>
      </c>
      <c r="H407" s="831"/>
      <c r="I407" s="831"/>
      <c r="J407" s="814"/>
      <c r="K407" s="814"/>
      <c r="L407" s="831">
        <v>76</v>
      </c>
      <c r="M407" s="831">
        <v>6384</v>
      </c>
      <c r="N407" s="814">
        <v>1</v>
      </c>
      <c r="O407" s="814">
        <v>84</v>
      </c>
      <c r="P407" s="831">
        <v>17</v>
      </c>
      <c r="Q407" s="831">
        <v>1445</v>
      </c>
      <c r="R407" s="819">
        <v>0.22634711779448621</v>
      </c>
      <c r="S407" s="832">
        <v>85</v>
      </c>
    </row>
    <row r="408" spans="1:19" ht="14.45" customHeight="1" x14ac:dyDescent="0.2">
      <c r="A408" s="813" t="s">
        <v>3474</v>
      </c>
      <c r="B408" s="814" t="s">
        <v>3475</v>
      </c>
      <c r="C408" s="814" t="s">
        <v>590</v>
      </c>
      <c r="D408" s="814" t="s">
        <v>3370</v>
      </c>
      <c r="E408" s="814" t="s">
        <v>3409</v>
      </c>
      <c r="F408" s="814" t="s">
        <v>3506</v>
      </c>
      <c r="G408" s="814" t="s">
        <v>3507</v>
      </c>
      <c r="H408" s="831"/>
      <c r="I408" s="831"/>
      <c r="J408" s="814"/>
      <c r="K408" s="814"/>
      <c r="L408" s="831">
        <v>4</v>
      </c>
      <c r="M408" s="831">
        <v>180</v>
      </c>
      <c r="N408" s="814">
        <v>1</v>
      </c>
      <c r="O408" s="814">
        <v>45</v>
      </c>
      <c r="P408" s="831"/>
      <c r="Q408" s="831"/>
      <c r="R408" s="819"/>
      <c r="S408" s="832"/>
    </row>
    <row r="409" spans="1:19" ht="14.45" customHeight="1" x14ac:dyDescent="0.2">
      <c r="A409" s="813" t="s">
        <v>3474</v>
      </c>
      <c r="B409" s="814" t="s">
        <v>3475</v>
      </c>
      <c r="C409" s="814" t="s">
        <v>590</v>
      </c>
      <c r="D409" s="814" t="s">
        <v>3370</v>
      </c>
      <c r="E409" s="814" t="s">
        <v>3409</v>
      </c>
      <c r="F409" s="814" t="s">
        <v>3508</v>
      </c>
      <c r="G409" s="814" t="s">
        <v>3509</v>
      </c>
      <c r="H409" s="831"/>
      <c r="I409" s="831"/>
      <c r="J409" s="814"/>
      <c r="K409" s="814"/>
      <c r="L409" s="831">
        <v>3</v>
      </c>
      <c r="M409" s="831">
        <v>579</v>
      </c>
      <c r="N409" s="814">
        <v>1</v>
      </c>
      <c r="O409" s="814">
        <v>193</v>
      </c>
      <c r="P409" s="831"/>
      <c r="Q409" s="831"/>
      <c r="R409" s="819"/>
      <c r="S409" s="832"/>
    </row>
    <row r="410" spans="1:19" ht="14.45" customHeight="1" x14ac:dyDescent="0.2">
      <c r="A410" s="813" t="s">
        <v>3474</v>
      </c>
      <c r="B410" s="814" t="s">
        <v>3475</v>
      </c>
      <c r="C410" s="814" t="s">
        <v>590</v>
      </c>
      <c r="D410" s="814" t="s">
        <v>3404</v>
      </c>
      <c r="E410" s="814" t="s">
        <v>3409</v>
      </c>
      <c r="F410" s="814" t="s">
        <v>3482</v>
      </c>
      <c r="G410" s="814" t="s">
        <v>3483</v>
      </c>
      <c r="H410" s="831"/>
      <c r="I410" s="831"/>
      <c r="J410" s="814"/>
      <c r="K410" s="814"/>
      <c r="L410" s="831"/>
      <c r="M410" s="831"/>
      <c r="N410" s="814"/>
      <c r="O410" s="814"/>
      <c r="P410" s="831">
        <v>8</v>
      </c>
      <c r="Q410" s="831">
        <v>720</v>
      </c>
      <c r="R410" s="819"/>
      <c r="S410" s="832">
        <v>90</v>
      </c>
    </row>
    <row r="411" spans="1:19" ht="14.45" customHeight="1" x14ac:dyDescent="0.2">
      <c r="A411" s="813" t="s">
        <v>3474</v>
      </c>
      <c r="B411" s="814" t="s">
        <v>3475</v>
      </c>
      <c r="C411" s="814" t="s">
        <v>590</v>
      </c>
      <c r="D411" s="814" t="s">
        <v>3404</v>
      </c>
      <c r="E411" s="814" t="s">
        <v>3409</v>
      </c>
      <c r="F411" s="814" t="s">
        <v>3484</v>
      </c>
      <c r="G411" s="814" t="s">
        <v>3485</v>
      </c>
      <c r="H411" s="831"/>
      <c r="I411" s="831"/>
      <c r="J411" s="814"/>
      <c r="K411" s="814"/>
      <c r="L411" s="831">
        <v>18</v>
      </c>
      <c r="M411" s="831">
        <v>1512</v>
      </c>
      <c r="N411" s="814">
        <v>1</v>
      </c>
      <c r="O411" s="814">
        <v>84</v>
      </c>
      <c r="P411" s="831">
        <v>35</v>
      </c>
      <c r="Q411" s="831">
        <v>2975</v>
      </c>
      <c r="R411" s="819">
        <v>1.9675925925925926</v>
      </c>
      <c r="S411" s="832">
        <v>85</v>
      </c>
    </row>
    <row r="412" spans="1:19" ht="14.45" customHeight="1" x14ac:dyDescent="0.2">
      <c r="A412" s="813" t="s">
        <v>3474</v>
      </c>
      <c r="B412" s="814" t="s">
        <v>3475</v>
      </c>
      <c r="C412" s="814" t="s">
        <v>590</v>
      </c>
      <c r="D412" s="814" t="s">
        <v>3404</v>
      </c>
      <c r="E412" s="814" t="s">
        <v>3409</v>
      </c>
      <c r="F412" s="814" t="s">
        <v>3488</v>
      </c>
      <c r="G412" s="814" t="s">
        <v>3489</v>
      </c>
      <c r="H412" s="831"/>
      <c r="I412" s="831"/>
      <c r="J412" s="814"/>
      <c r="K412" s="814"/>
      <c r="L412" s="831">
        <v>23</v>
      </c>
      <c r="M412" s="831">
        <v>4025</v>
      </c>
      <c r="N412" s="814">
        <v>1</v>
      </c>
      <c r="O412" s="814">
        <v>175</v>
      </c>
      <c r="P412" s="831">
        <v>22</v>
      </c>
      <c r="Q412" s="831">
        <v>3872</v>
      </c>
      <c r="R412" s="819">
        <v>0.96198757763975151</v>
      </c>
      <c r="S412" s="832">
        <v>176</v>
      </c>
    </row>
    <row r="413" spans="1:19" ht="14.45" customHeight="1" x14ac:dyDescent="0.2">
      <c r="A413" s="813" t="s">
        <v>3474</v>
      </c>
      <c r="B413" s="814" t="s">
        <v>3475</v>
      </c>
      <c r="C413" s="814" t="s">
        <v>590</v>
      </c>
      <c r="D413" s="814" t="s">
        <v>3404</v>
      </c>
      <c r="E413" s="814" t="s">
        <v>3409</v>
      </c>
      <c r="F413" s="814" t="s">
        <v>3490</v>
      </c>
      <c r="G413" s="814" t="s">
        <v>3491</v>
      </c>
      <c r="H413" s="831"/>
      <c r="I413" s="831"/>
      <c r="J413" s="814"/>
      <c r="K413" s="814"/>
      <c r="L413" s="831">
        <v>24</v>
      </c>
      <c r="M413" s="831">
        <v>12576</v>
      </c>
      <c r="N413" s="814">
        <v>1</v>
      </c>
      <c r="O413" s="814">
        <v>524</v>
      </c>
      <c r="P413" s="831">
        <v>43</v>
      </c>
      <c r="Q413" s="831">
        <v>22704</v>
      </c>
      <c r="R413" s="819">
        <v>1.8053435114503817</v>
      </c>
      <c r="S413" s="832">
        <v>528</v>
      </c>
    </row>
    <row r="414" spans="1:19" ht="14.45" customHeight="1" x14ac:dyDescent="0.2">
      <c r="A414" s="813" t="s">
        <v>3474</v>
      </c>
      <c r="B414" s="814" t="s">
        <v>3475</v>
      </c>
      <c r="C414" s="814" t="s">
        <v>590</v>
      </c>
      <c r="D414" s="814" t="s">
        <v>3404</v>
      </c>
      <c r="E414" s="814" t="s">
        <v>3409</v>
      </c>
      <c r="F414" s="814" t="s">
        <v>3494</v>
      </c>
      <c r="G414" s="814" t="s">
        <v>3495</v>
      </c>
      <c r="H414" s="831"/>
      <c r="I414" s="831"/>
      <c r="J414" s="814"/>
      <c r="K414" s="814"/>
      <c r="L414" s="831">
        <v>9</v>
      </c>
      <c r="M414" s="831">
        <v>3726</v>
      </c>
      <c r="N414" s="814">
        <v>1</v>
      </c>
      <c r="O414" s="814">
        <v>414</v>
      </c>
      <c r="P414" s="831">
        <v>13</v>
      </c>
      <c r="Q414" s="831">
        <v>5434</v>
      </c>
      <c r="R414" s="819">
        <v>1.4584004294149222</v>
      </c>
      <c r="S414" s="832">
        <v>418</v>
      </c>
    </row>
    <row r="415" spans="1:19" ht="14.45" customHeight="1" x14ac:dyDescent="0.2">
      <c r="A415" s="813" t="s">
        <v>3474</v>
      </c>
      <c r="B415" s="814" t="s">
        <v>3475</v>
      </c>
      <c r="C415" s="814" t="s">
        <v>590</v>
      </c>
      <c r="D415" s="814" t="s">
        <v>3404</v>
      </c>
      <c r="E415" s="814" t="s">
        <v>3409</v>
      </c>
      <c r="F415" s="814" t="s">
        <v>3496</v>
      </c>
      <c r="G415" s="814" t="s">
        <v>3497</v>
      </c>
      <c r="H415" s="831"/>
      <c r="I415" s="831"/>
      <c r="J415" s="814"/>
      <c r="K415" s="814"/>
      <c r="L415" s="831">
        <v>17</v>
      </c>
      <c r="M415" s="831">
        <v>1428</v>
      </c>
      <c r="N415" s="814">
        <v>1</v>
      </c>
      <c r="O415" s="814">
        <v>84</v>
      </c>
      <c r="P415" s="831">
        <v>40</v>
      </c>
      <c r="Q415" s="831">
        <v>3400</v>
      </c>
      <c r="R415" s="819">
        <v>2.3809523809523809</v>
      </c>
      <c r="S415" s="832">
        <v>85</v>
      </c>
    </row>
    <row r="416" spans="1:19" ht="14.45" customHeight="1" x14ac:dyDescent="0.2">
      <c r="A416" s="813" t="s">
        <v>3474</v>
      </c>
      <c r="B416" s="814" t="s">
        <v>3475</v>
      </c>
      <c r="C416" s="814" t="s">
        <v>590</v>
      </c>
      <c r="D416" s="814" t="s">
        <v>3390</v>
      </c>
      <c r="E416" s="814" t="s">
        <v>3409</v>
      </c>
      <c r="F416" s="814" t="s">
        <v>3484</v>
      </c>
      <c r="G416" s="814" t="s">
        <v>3485</v>
      </c>
      <c r="H416" s="831"/>
      <c r="I416" s="831"/>
      <c r="J416" s="814"/>
      <c r="K416" s="814"/>
      <c r="L416" s="831">
        <v>1</v>
      </c>
      <c r="M416" s="831">
        <v>84</v>
      </c>
      <c r="N416" s="814">
        <v>1</v>
      </c>
      <c r="O416" s="814">
        <v>84</v>
      </c>
      <c r="P416" s="831">
        <v>13</v>
      </c>
      <c r="Q416" s="831">
        <v>1105</v>
      </c>
      <c r="R416" s="819">
        <v>13.154761904761905</v>
      </c>
      <c r="S416" s="832">
        <v>85</v>
      </c>
    </row>
    <row r="417" spans="1:19" ht="14.45" customHeight="1" x14ac:dyDescent="0.2">
      <c r="A417" s="813" t="s">
        <v>3474</v>
      </c>
      <c r="B417" s="814" t="s">
        <v>3475</v>
      </c>
      <c r="C417" s="814" t="s">
        <v>590</v>
      </c>
      <c r="D417" s="814" t="s">
        <v>3390</v>
      </c>
      <c r="E417" s="814" t="s">
        <v>3409</v>
      </c>
      <c r="F417" s="814" t="s">
        <v>3486</v>
      </c>
      <c r="G417" s="814" t="s">
        <v>3487</v>
      </c>
      <c r="H417" s="831"/>
      <c r="I417" s="831"/>
      <c r="J417" s="814"/>
      <c r="K417" s="814"/>
      <c r="L417" s="831">
        <v>844</v>
      </c>
      <c r="M417" s="831">
        <v>98748</v>
      </c>
      <c r="N417" s="814">
        <v>1</v>
      </c>
      <c r="O417" s="814">
        <v>117</v>
      </c>
      <c r="P417" s="831">
        <v>723</v>
      </c>
      <c r="Q417" s="831">
        <v>85314</v>
      </c>
      <c r="R417" s="819">
        <v>0.8639567383643213</v>
      </c>
      <c r="S417" s="832">
        <v>118</v>
      </c>
    </row>
    <row r="418" spans="1:19" ht="14.45" customHeight="1" x14ac:dyDescent="0.2">
      <c r="A418" s="813" t="s">
        <v>3474</v>
      </c>
      <c r="B418" s="814" t="s">
        <v>3475</v>
      </c>
      <c r="C418" s="814" t="s">
        <v>590</v>
      </c>
      <c r="D418" s="814" t="s">
        <v>3390</v>
      </c>
      <c r="E418" s="814" t="s">
        <v>3409</v>
      </c>
      <c r="F418" s="814" t="s">
        <v>3488</v>
      </c>
      <c r="G418" s="814" t="s">
        <v>3489</v>
      </c>
      <c r="H418" s="831"/>
      <c r="I418" s="831"/>
      <c r="J418" s="814"/>
      <c r="K418" s="814"/>
      <c r="L418" s="831">
        <v>1</v>
      </c>
      <c r="M418" s="831">
        <v>175</v>
      </c>
      <c r="N418" s="814">
        <v>1</v>
      </c>
      <c r="O418" s="814">
        <v>175</v>
      </c>
      <c r="P418" s="831">
        <v>13</v>
      </c>
      <c r="Q418" s="831">
        <v>2288</v>
      </c>
      <c r="R418" s="819">
        <v>13.074285714285715</v>
      </c>
      <c r="S418" s="832">
        <v>176</v>
      </c>
    </row>
    <row r="419" spans="1:19" ht="14.45" customHeight="1" x14ac:dyDescent="0.2">
      <c r="A419" s="813" t="s">
        <v>3474</v>
      </c>
      <c r="B419" s="814" t="s">
        <v>3475</v>
      </c>
      <c r="C419" s="814" t="s">
        <v>590</v>
      </c>
      <c r="D419" s="814" t="s">
        <v>3390</v>
      </c>
      <c r="E419" s="814" t="s">
        <v>3409</v>
      </c>
      <c r="F419" s="814" t="s">
        <v>3490</v>
      </c>
      <c r="G419" s="814" t="s">
        <v>3491</v>
      </c>
      <c r="H419" s="831"/>
      <c r="I419" s="831"/>
      <c r="J419" s="814"/>
      <c r="K419" s="814"/>
      <c r="L419" s="831">
        <v>1</v>
      </c>
      <c r="M419" s="831">
        <v>524</v>
      </c>
      <c r="N419" s="814">
        <v>1</v>
      </c>
      <c r="O419" s="814">
        <v>524</v>
      </c>
      <c r="P419" s="831">
        <v>7</v>
      </c>
      <c r="Q419" s="831">
        <v>3696</v>
      </c>
      <c r="R419" s="819">
        <v>7.0534351145038165</v>
      </c>
      <c r="S419" s="832">
        <v>528</v>
      </c>
    </row>
    <row r="420" spans="1:19" ht="14.45" customHeight="1" x14ac:dyDescent="0.2">
      <c r="A420" s="813" t="s">
        <v>3474</v>
      </c>
      <c r="B420" s="814" t="s">
        <v>3475</v>
      </c>
      <c r="C420" s="814" t="s">
        <v>590</v>
      </c>
      <c r="D420" s="814" t="s">
        <v>3390</v>
      </c>
      <c r="E420" s="814" t="s">
        <v>3409</v>
      </c>
      <c r="F420" s="814" t="s">
        <v>3494</v>
      </c>
      <c r="G420" s="814" t="s">
        <v>3495</v>
      </c>
      <c r="H420" s="831"/>
      <c r="I420" s="831"/>
      <c r="J420" s="814"/>
      <c r="K420" s="814"/>
      <c r="L420" s="831"/>
      <c r="M420" s="831"/>
      <c r="N420" s="814"/>
      <c r="O420" s="814"/>
      <c r="P420" s="831">
        <v>7</v>
      </c>
      <c r="Q420" s="831">
        <v>2926</v>
      </c>
      <c r="R420" s="819"/>
      <c r="S420" s="832">
        <v>418</v>
      </c>
    </row>
    <row r="421" spans="1:19" ht="14.45" customHeight="1" x14ac:dyDescent="0.2">
      <c r="A421" s="813" t="s">
        <v>3474</v>
      </c>
      <c r="B421" s="814" t="s">
        <v>3475</v>
      </c>
      <c r="C421" s="814" t="s">
        <v>590</v>
      </c>
      <c r="D421" s="814" t="s">
        <v>3390</v>
      </c>
      <c r="E421" s="814" t="s">
        <v>3409</v>
      </c>
      <c r="F421" s="814" t="s">
        <v>3496</v>
      </c>
      <c r="G421" s="814" t="s">
        <v>3497</v>
      </c>
      <c r="H421" s="831"/>
      <c r="I421" s="831"/>
      <c r="J421" s="814"/>
      <c r="K421" s="814"/>
      <c r="L421" s="831">
        <v>1</v>
      </c>
      <c r="M421" s="831">
        <v>84</v>
      </c>
      <c r="N421" s="814">
        <v>1</v>
      </c>
      <c r="O421" s="814">
        <v>84</v>
      </c>
      <c r="P421" s="831">
        <v>13</v>
      </c>
      <c r="Q421" s="831">
        <v>1105</v>
      </c>
      <c r="R421" s="819">
        <v>13.154761904761905</v>
      </c>
      <c r="S421" s="832">
        <v>85</v>
      </c>
    </row>
    <row r="422" spans="1:19" ht="14.45" customHeight="1" x14ac:dyDescent="0.2">
      <c r="A422" s="813" t="s">
        <v>3474</v>
      </c>
      <c r="B422" s="814" t="s">
        <v>3475</v>
      </c>
      <c r="C422" s="814" t="s">
        <v>590</v>
      </c>
      <c r="D422" s="814" t="s">
        <v>3390</v>
      </c>
      <c r="E422" s="814" t="s">
        <v>3409</v>
      </c>
      <c r="F422" s="814" t="s">
        <v>3502</v>
      </c>
      <c r="G422" s="814" t="s">
        <v>3503</v>
      </c>
      <c r="H422" s="831"/>
      <c r="I422" s="831"/>
      <c r="J422" s="814"/>
      <c r="K422" s="814"/>
      <c r="L422" s="831">
        <v>1</v>
      </c>
      <c r="M422" s="831">
        <v>69</v>
      </c>
      <c r="N422" s="814">
        <v>1</v>
      </c>
      <c r="O422" s="814">
        <v>69</v>
      </c>
      <c r="P422" s="831"/>
      <c r="Q422" s="831"/>
      <c r="R422" s="819"/>
      <c r="S422" s="832"/>
    </row>
    <row r="423" spans="1:19" ht="14.45" customHeight="1" x14ac:dyDescent="0.2">
      <c r="A423" s="813" t="s">
        <v>3474</v>
      </c>
      <c r="B423" s="814" t="s">
        <v>3475</v>
      </c>
      <c r="C423" s="814" t="s">
        <v>590</v>
      </c>
      <c r="D423" s="814" t="s">
        <v>3390</v>
      </c>
      <c r="E423" s="814" t="s">
        <v>3409</v>
      </c>
      <c r="F423" s="814" t="s">
        <v>3506</v>
      </c>
      <c r="G423" s="814" t="s">
        <v>3507</v>
      </c>
      <c r="H423" s="831"/>
      <c r="I423" s="831"/>
      <c r="J423" s="814"/>
      <c r="K423" s="814"/>
      <c r="L423" s="831">
        <v>692</v>
      </c>
      <c r="M423" s="831">
        <v>31140</v>
      </c>
      <c r="N423" s="814">
        <v>1</v>
      </c>
      <c r="O423" s="814">
        <v>45</v>
      </c>
      <c r="P423" s="831">
        <v>534</v>
      </c>
      <c r="Q423" s="831">
        <v>24564</v>
      </c>
      <c r="R423" s="819">
        <v>0.78882466281310215</v>
      </c>
      <c r="S423" s="832">
        <v>46</v>
      </c>
    </row>
    <row r="424" spans="1:19" ht="14.45" customHeight="1" x14ac:dyDescent="0.2">
      <c r="A424" s="813" t="s">
        <v>3474</v>
      </c>
      <c r="B424" s="814" t="s">
        <v>3475</v>
      </c>
      <c r="C424" s="814" t="s">
        <v>590</v>
      </c>
      <c r="D424" s="814" t="s">
        <v>3390</v>
      </c>
      <c r="E424" s="814" t="s">
        <v>3409</v>
      </c>
      <c r="F424" s="814" t="s">
        <v>3508</v>
      </c>
      <c r="G424" s="814" t="s">
        <v>3509</v>
      </c>
      <c r="H424" s="831"/>
      <c r="I424" s="831"/>
      <c r="J424" s="814"/>
      <c r="K424" s="814"/>
      <c r="L424" s="831">
        <v>1328</v>
      </c>
      <c r="M424" s="831">
        <v>256304</v>
      </c>
      <c r="N424" s="814">
        <v>1</v>
      </c>
      <c r="O424" s="814">
        <v>193</v>
      </c>
      <c r="P424" s="831">
        <v>1201</v>
      </c>
      <c r="Q424" s="831">
        <v>232994</v>
      </c>
      <c r="R424" s="819">
        <v>0.90905331169236536</v>
      </c>
      <c r="S424" s="832">
        <v>194</v>
      </c>
    </row>
    <row r="425" spans="1:19" ht="14.45" customHeight="1" x14ac:dyDescent="0.2">
      <c r="A425" s="813" t="s">
        <v>3474</v>
      </c>
      <c r="B425" s="814" t="s">
        <v>3475</v>
      </c>
      <c r="C425" s="814" t="s">
        <v>590</v>
      </c>
      <c r="D425" s="814" t="s">
        <v>3361</v>
      </c>
      <c r="E425" s="814" t="s">
        <v>3409</v>
      </c>
      <c r="F425" s="814" t="s">
        <v>3480</v>
      </c>
      <c r="G425" s="814" t="s">
        <v>3481</v>
      </c>
      <c r="H425" s="831"/>
      <c r="I425" s="831"/>
      <c r="J425" s="814"/>
      <c r="K425" s="814"/>
      <c r="L425" s="831">
        <v>3</v>
      </c>
      <c r="M425" s="831">
        <v>501</v>
      </c>
      <c r="N425" s="814">
        <v>1</v>
      </c>
      <c r="O425" s="814">
        <v>167</v>
      </c>
      <c r="P425" s="831"/>
      <c r="Q425" s="831"/>
      <c r="R425" s="819"/>
      <c r="S425" s="832"/>
    </row>
    <row r="426" spans="1:19" ht="14.45" customHeight="1" x14ac:dyDescent="0.2">
      <c r="A426" s="813" t="s">
        <v>3474</v>
      </c>
      <c r="B426" s="814" t="s">
        <v>3475</v>
      </c>
      <c r="C426" s="814" t="s">
        <v>590</v>
      </c>
      <c r="D426" s="814" t="s">
        <v>3361</v>
      </c>
      <c r="E426" s="814" t="s">
        <v>3409</v>
      </c>
      <c r="F426" s="814" t="s">
        <v>3482</v>
      </c>
      <c r="G426" s="814" t="s">
        <v>3483</v>
      </c>
      <c r="H426" s="831"/>
      <c r="I426" s="831"/>
      <c r="J426" s="814"/>
      <c r="K426" s="814"/>
      <c r="L426" s="831">
        <v>2</v>
      </c>
      <c r="M426" s="831">
        <v>178</v>
      </c>
      <c r="N426" s="814">
        <v>1</v>
      </c>
      <c r="O426" s="814">
        <v>89</v>
      </c>
      <c r="P426" s="831"/>
      <c r="Q426" s="831"/>
      <c r="R426" s="819"/>
      <c r="S426" s="832"/>
    </row>
    <row r="427" spans="1:19" ht="14.45" customHeight="1" x14ac:dyDescent="0.2">
      <c r="A427" s="813" t="s">
        <v>3474</v>
      </c>
      <c r="B427" s="814" t="s">
        <v>3475</v>
      </c>
      <c r="C427" s="814" t="s">
        <v>590</v>
      </c>
      <c r="D427" s="814" t="s">
        <v>3361</v>
      </c>
      <c r="E427" s="814" t="s">
        <v>3409</v>
      </c>
      <c r="F427" s="814" t="s">
        <v>3484</v>
      </c>
      <c r="G427" s="814" t="s">
        <v>3485</v>
      </c>
      <c r="H427" s="831"/>
      <c r="I427" s="831"/>
      <c r="J427" s="814"/>
      <c r="K427" s="814"/>
      <c r="L427" s="831">
        <v>204</v>
      </c>
      <c r="M427" s="831">
        <v>17136</v>
      </c>
      <c r="N427" s="814">
        <v>1</v>
      </c>
      <c r="O427" s="814">
        <v>84</v>
      </c>
      <c r="P427" s="831">
        <v>12</v>
      </c>
      <c r="Q427" s="831">
        <v>1020</v>
      </c>
      <c r="R427" s="819">
        <v>5.9523809523809521E-2</v>
      </c>
      <c r="S427" s="832">
        <v>85</v>
      </c>
    </row>
    <row r="428" spans="1:19" ht="14.45" customHeight="1" x14ac:dyDescent="0.2">
      <c r="A428" s="813" t="s">
        <v>3474</v>
      </c>
      <c r="B428" s="814" t="s">
        <v>3475</v>
      </c>
      <c r="C428" s="814" t="s">
        <v>590</v>
      </c>
      <c r="D428" s="814" t="s">
        <v>3361</v>
      </c>
      <c r="E428" s="814" t="s">
        <v>3409</v>
      </c>
      <c r="F428" s="814" t="s">
        <v>3488</v>
      </c>
      <c r="G428" s="814" t="s">
        <v>3489</v>
      </c>
      <c r="H428" s="831"/>
      <c r="I428" s="831"/>
      <c r="J428" s="814"/>
      <c r="K428" s="814"/>
      <c r="L428" s="831">
        <v>153</v>
      </c>
      <c r="M428" s="831">
        <v>26775</v>
      </c>
      <c r="N428" s="814">
        <v>1</v>
      </c>
      <c r="O428" s="814">
        <v>175</v>
      </c>
      <c r="P428" s="831">
        <v>11</v>
      </c>
      <c r="Q428" s="831">
        <v>1936</v>
      </c>
      <c r="R428" s="819">
        <v>7.2306255835667604E-2</v>
      </c>
      <c r="S428" s="832">
        <v>176</v>
      </c>
    </row>
    <row r="429" spans="1:19" ht="14.45" customHeight="1" x14ac:dyDescent="0.2">
      <c r="A429" s="813" t="s">
        <v>3474</v>
      </c>
      <c r="B429" s="814" t="s">
        <v>3475</v>
      </c>
      <c r="C429" s="814" t="s">
        <v>590</v>
      </c>
      <c r="D429" s="814" t="s">
        <v>3361</v>
      </c>
      <c r="E429" s="814" t="s">
        <v>3409</v>
      </c>
      <c r="F429" s="814" t="s">
        <v>3490</v>
      </c>
      <c r="G429" s="814" t="s">
        <v>3491</v>
      </c>
      <c r="H429" s="831"/>
      <c r="I429" s="831"/>
      <c r="J429" s="814"/>
      <c r="K429" s="814"/>
      <c r="L429" s="831">
        <v>192</v>
      </c>
      <c r="M429" s="831">
        <v>100608</v>
      </c>
      <c r="N429" s="814">
        <v>1</v>
      </c>
      <c r="O429" s="814">
        <v>524</v>
      </c>
      <c r="P429" s="831">
        <v>11</v>
      </c>
      <c r="Q429" s="831">
        <v>5808</v>
      </c>
      <c r="R429" s="819">
        <v>5.7729007633587785E-2</v>
      </c>
      <c r="S429" s="832">
        <v>528</v>
      </c>
    </row>
    <row r="430" spans="1:19" ht="14.45" customHeight="1" x14ac:dyDescent="0.2">
      <c r="A430" s="813" t="s">
        <v>3474</v>
      </c>
      <c r="B430" s="814" t="s">
        <v>3475</v>
      </c>
      <c r="C430" s="814" t="s">
        <v>590</v>
      </c>
      <c r="D430" s="814" t="s">
        <v>3361</v>
      </c>
      <c r="E430" s="814" t="s">
        <v>3409</v>
      </c>
      <c r="F430" s="814" t="s">
        <v>3496</v>
      </c>
      <c r="G430" s="814" t="s">
        <v>3497</v>
      </c>
      <c r="H430" s="831"/>
      <c r="I430" s="831"/>
      <c r="J430" s="814"/>
      <c r="K430" s="814"/>
      <c r="L430" s="831">
        <v>204</v>
      </c>
      <c r="M430" s="831">
        <v>17136</v>
      </c>
      <c r="N430" s="814">
        <v>1</v>
      </c>
      <c r="O430" s="814">
        <v>84</v>
      </c>
      <c r="P430" s="831">
        <v>12</v>
      </c>
      <c r="Q430" s="831">
        <v>1020</v>
      </c>
      <c r="R430" s="819">
        <v>5.9523809523809521E-2</v>
      </c>
      <c r="S430" s="832">
        <v>85</v>
      </c>
    </row>
    <row r="431" spans="1:19" ht="14.45" customHeight="1" x14ac:dyDescent="0.2">
      <c r="A431" s="813" t="s">
        <v>3474</v>
      </c>
      <c r="B431" s="814" t="s">
        <v>3475</v>
      </c>
      <c r="C431" s="814" t="s">
        <v>590</v>
      </c>
      <c r="D431" s="814" t="s">
        <v>3349</v>
      </c>
      <c r="E431" s="814" t="s">
        <v>3409</v>
      </c>
      <c r="F431" s="814" t="s">
        <v>3484</v>
      </c>
      <c r="G431" s="814" t="s">
        <v>3485</v>
      </c>
      <c r="H431" s="831"/>
      <c r="I431" s="831"/>
      <c r="J431" s="814"/>
      <c r="K431" s="814"/>
      <c r="L431" s="831">
        <v>557</v>
      </c>
      <c r="M431" s="831">
        <v>46788</v>
      </c>
      <c r="N431" s="814">
        <v>1</v>
      </c>
      <c r="O431" s="814">
        <v>84</v>
      </c>
      <c r="P431" s="831"/>
      <c r="Q431" s="831"/>
      <c r="R431" s="819"/>
      <c r="S431" s="832"/>
    </row>
    <row r="432" spans="1:19" ht="14.45" customHeight="1" x14ac:dyDescent="0.2">
      <c r="A432" s="813" t="s">
        <v>3474</v>
      </c>
      <c r="B432" s="814" t="s">
        <v>3475</v>
      </c>
      <c r="C432" s="814" t="s">
        <v>590</v>
      </c>
      <c r="D432" s="814" t="s">
        <v>3349</v>
      </c>
      <c r="E432" s="814" t="s">
        <v>3409</v>
      </c>
      <c r="F432" s="814" t="s">
        <v>3488</v>
      </c>
      <c r="G432" s="814" t="s">
        <v>3489</v>
      </c>
      <c r="H432" s="831"/>
      <c r="I432" s="831"/>
      <c r="J432" s="814"/>
      <c r="K432" s="814"/>
      <c r="L432" s="831">
        <v>468</v>
      </c>
      <c r="M432" s="831">
        <v>81900</v>
      </c>
      <c r="N432" s="814">
        <v>1</v>
      </c>
      <c r="O432" s="814">
        <v>175</v>
      </c>
      <c r="P432" s="831"/>
      <c r="Q432" s="831"/>
      <c r="R432" s="819"/>
      <c r="S432" s="832"/>
    </row>
    <row r="433" spans="1:19" ht="14.45" customHeight="1" x14ac:dyDescent="0.2">
      <c r="A433" s="813" t="s">
        <v>3474</v>
      </c>
      <c r="B433" s="814" t="s">
        <v>3475</v>
      </c>
      <c r="C433" s="814" t="s">
        <v>590</v>
      </c>
      <c r="D433" s="814" t="s">
        <v>3349</v>
      </c>
      <c r="E433" s="814" t="s">
        <v>3409</v>
      </c>
      <c r="F433" s="814" t="s">
        <v>3490</v>
      </c>
      <c r="G433" s="814" t="s">
        <v>3491</v>
      </c>
      <c r="H433" s="831"/>
      <c r="I433" s="831"/>
      <c r="J433" s="814"/>
      <c r="K433" s="814"/>
      <c r="L433" s="831">
        <v>550</v>
      </c>
      <c r="M433" s="831">
        <v>288200</v>
      </c>
      <c r="N433" s="814">
        <v>1</v>
      </c>
      <c r="O433" s="814">
        <v>524</v>
      </c>
      <c r="P433" s="831"/>
      <c r="Q433" s="831"/>
      <c r="R433" s="819"/>
      <c r="S433" s="832"/>
    </row>
    <row r="434" spans="1:19" ht="14.45" customHeight="1" x14ac:dyDescent="0.2">
      <c r="A434" s="813" t="s">
        <v>3474</v>
      </c>
      <c r="B434" s="814" t="s">
        <v>3475</v>
      </c>
      <c r="C434" s="814" t="s">
        <v>590</v>
      </c>
      <c r="D434" s="814" t="s">
        <v>3349</v>
      </c>
      <c r="E434" s="814" t="s">
        <v>3409</v>
      </c>
      <c r="F434" s="814" t="s">
        <v>3494</v>
      </c>
      <c r="G434" s="814" t="s">
        <v>3495</v>
      </c>
      <c r="H434" s="831"/>
      <c r="I434" s="831"/>
      <c r="J434" s="814"/>
      <c r="K434" s="814"/>
      <c r="L434" s="831">
        <v>1</v>
      </c>
      <c r="M434" s="831">
        <v>414</v>
      </c>
      <c r="N434" s="814">
        <v>1</v>
      </c>
      <c r="O434" s="814">
        <v>414</v>
      </c>
      <c r="P434" s="831"/>
      <c r="Q434" s="831"/>
      <c r="R434" s="819"/>
      <c r="S434" s="832"/>
    </row>
    <row r="435" spans="1:19" ht="14.45" customHeight="1" x14ac:dyDescent="0.2">
      <c r="A435" s="813" t="s">
        <v>3474</v>
      </c>
      <c r="B435" s="814" t="s">
        <v>3475</v>
      </c>
      <c r="C435" s="814" t="s">
        <v>590</v>
      </c>
      <c r="D435" s="814" t="s">
        <v>3349</v>
      </c>
      <c r="E435" s="814" t="s">
        <v>3409</v>
      </c>
      <c r="F435" s="814" t="s">
        <v>3496</v>
      </c>
      <c r="G435" s="814" t="s">
        <v>3497</v>
      </c>
      <c r="H435" s="831"/>
      <c r="I435" s="831"/>
      <c r="J435" s="814"/>
      <c r="K435" s="814"/>
      <c r="L435" s="831">
        <v>558</v>
      </c>
      <c r="M435" s="831">
        <v>46872</v>
      </c>
      <c r="N435" s="814">
        <v>1</v>
      </c>
      <c r="O435" s="814">
        <v>84</v>
      </c>
      <c r="P435" s="831"/>
      <c r="Q435" s="831"/>
      <c r="R435" s="819"/>
      <c r="S435" s="832"/>
    </row>
    <row r="436" spans="1:19" ht="14.45" customHeight="1" x14ac:dyDescent="0.2">
      <c r="A436" s="813" t="s">
        <v>3474</v>
      </c>
      <c r="B436" s="814" t="s">
        <v>3475</v>
      </c>
      <c r="C436" s="814" t="s">
        <v>590</v>
      </c>
      <c r="D436" s="814" t="s">
        <v>3373</v>
      </c>
      <c r="E436" s="814" t="s">
        <v>3409</v>
      </c>
      <c r="F436" s="814" t="s">
        <v>3476</v>
      </c>
      <c r="G436" s="814" t="s">
        <v>3477</v>
      </c>
      <c r="H436" s="831"/>
      <c r="I436" s="831"/>
      <c r="J436" s="814"/>
      <c r="K436" s="814"/>
      <c r="L436" s="831">
        <v>15</v>
      </c>
      <c r="M436" s="831">
        <v>10875</v>
      </c>
      <c r="N436" s="814">
        <v>1</v>
      </c>
      <c r="O436" s="814">
        <v>725</v>
      </c>
      <c r="P436" s="831">
        <v>6</v>
      </c>
      <c r="Q436" s="831">
        <v>4374</v>
      </c>
      <c r="R436" s="819">
        <v>0.40220689655172415</v>
      </c>
      <c r="S436" s="832">
        <v>729</v>
      </c>
    </row>
    <row r="437" spans="1:19" ht="14.45" customHeight="1" x14ac:dyDescent="0.2">
      <c r="A437" s="813" t="s">
        <v>3474</v>
      </c>
      <c r="B437" s="814" t="s">
        <v>3475</v>
      </c>
      <c r="C437" s="814" t="s">
        <v>590</v>
      </c>
      <c r="D437" s="814" t="s">
        <v>3373</v>
      </c>
      <c r="E437" s="814" t="s">
        <v>3409</v>
      </c>
      <c r="F437" s="814" t="s">
        <v>3484</v>
      </c>
      <c r="G437" s="814" t="s">
        <v>3485</v>
      </c>
      <c r="H437" s="831"/>
      <c r="I437" s="831"/>
      <c r="J437" s="814"/>
      <c r="K437" s="814"/>
      <c r="L437" s="831">
        <v>1</v>
      </c>
      <c r="M437" s="831">
        <v>84</v>
      </c>
      <c r="N437" s="814">
        <v>1</v>
      </c>
      <c r="O437" s="814">
        <v>84</v>
      </c>
      <c r="P437" s="831"/>
      <c r="Q437" s="831"/>
      <c r="R437" s="819"/>
      <c r="S437" s="832"/>
    </row>
    <row r="438" spans="1:19" ht="14.45" customHeight="1" x14ac:dyDescent="0.2">
      <c r="A438" s="813" t="s">
        <v>3474</v>
      </c>
      <c r="B438" s="814" t="s">
        <v>3475</v>
      </c>
      <c r="C438" s="814" t="s">
        <v>590</v>
      </c>
      <c r="D438" s="814" t="s">
        <v>3373</v>
      </c>
      <c r="E438" s="814" t="s">
        <v>3409</v>
      </c>
      <c r="F438" s="814" t="s">
        <v>3490</v>
      </c>
      <c r="G438" s="814" t="s">
        <v>3491</v>
      </c>
      <c r="H438" s="831"/>
      <c r="I438" s="831"/>
      <c r="J438" s="814"/>
      <c r="K438" s="814"/>
      <c r="L438" s="831">
        <v>1</v>
      </c>
      <c r="M438" s="831">
        <v>524</v>
      </c>
      <c r="N438" s="814">
        <v>1</v>
      </c>
      <c r="O438" s="814">
        <v>524</v>
      </c>
      <c r="P438" s="831"/>
      <c r="Q438" s="831"/>
      <c r="R438" s="819"/>
      <c r="S438" s="832"/>
    </row>
    <row r="439" spans="1:19" ht="14.45" customHeight="1" x14ac:dyDescent="0.2">
      <c r="A439" s="813" t="s">
        <v>3474</v>
      </c>
      <c r="B439" s="814" t="s">
        <v>3475</v>
      </c>
      <c r="C439" s="814" t="s">
        <v>590</v>
      </c>
      <c r="D439" s="814" t="s">
        <v>3373</v>
      </c>
      <c r="E439" s="814" t="s">
        <v>3409</v>
      </c>
      <c r="F439" s="814" t="s">
        <v>3514</v>
      </c>
      <c r="G439" s="814" t="s">
        <v>3515</v>
      </c>
      <c r="H439" s="831"/>
      <c r="I439" s="831"/>
      <c r="J439" s="814"/>
      <c r="K439" s="814"/>
      <c r="L439" s="831">
        <v>4</v>
      </c>
      <c r="M439" s="831">
        <v>2892</v>
      </c>
      <c r="N439" s="814">
        <v>1</v>
      </c>
      <c r="O439" s="814">
        <v>723</v>
      </c>
      <c r="P439" s="831">
        <v>5</v>
      </c>
      <c r="Q439" s="831">
        <v>3635</v>
      </c>
      <c r="R439" s="819">
        <v>1.2569156293222683</v>
      </c>
      <c r="S439" s="832">
        <v>727</v>
      </c>
    </row>
    <row r="440" spans="1:19" ht="14.45" customHeight="1" x14ac:dyDescent="0.2">
      <c r="A440" s="813" t="s">
        <v>3474</v>
      </c>
      <c r="B440" s="814" t="s">
        <v>3475</v>
      </c>
      <c r="C440" s="814" t="s">
        <v>590</v>
      </c>
      <c r="D440" s="814" t="s">
        <v>3373</v>
      </c>
      <c r="E440" s="814" t="s">
        <v>3409</v>
      </c>
      <c r="F440" s="814" t="s">
        <v>3516</v>
      </c>
      <c r="G440" s="814" t="s">
        <v>3517</v>
      </c>
      <c r="H440" s="831"/>
      <c r="I440" s="831"/>
      <c r="J440" s="814"/>
      <c r="K440" s="814"/>
      <c r="L440" s="831">
        <v>445</v>
      </c>
      <c r="M440" s="831">
        <v>63190</v>
      </c>
      <c r="N440" s="814">
        <v>1</v>
      </c>
      <c r="O440" s="814">
        <v>142</v>
      </c>
      <c r="P440" s="831">
        <v>172</v>
      </c>
      <c r="Q440" s="831">
        <v>24596</v>
      </c>
      <c r="R440" s="819">
        <v>0.38923880360816587</v>
      </c>
      <c r="S440" s="832">
        <v>143</v>
      </c>
    </row>
    <row r="441" spans="1:19" ht="14.45" customHeight="1" x14ac:dyDescent="0.2">
      <c r="A441" s="813" t="s">
        <v>3474</v>
      </c>
      <c r="B441" s="814" t="s">
        <v>3475</v>
      </c>
      <c r="C441" s="814" t="s">
        <v>590</v>
      </c>
      <c r="D441" s="814" t="s">
        <v>3373</v>
      </c>
      <c r="E441" s="814" t="s">
        <v>3409</v>
      </c>
      <c r="F441" s="814" t="s">
        <v>3518</v>
      </c>
      <c r="G441" s="814" t="s">
        <v>3519</v>
      </c>
      <c r="H441" s="831"/>
      <c r="I441" s="831"/>
      <c r="J441" s="814"/>
      <c r="K441" s="814"/>
      <c r="L441" s="831">
        <v>7</v>
      </c>
      <c r="M441" s="831">
        <v>2513</v>
      </c>
      <c r="N441" s="814">
        <v>1</v>
      </c>
      <c r="O441" s="814">
        <v>359</v>
      </c>
      <c r="P441" s="831"/>
      <c r="Q441" s="831"/>
      <c r="R441" s="819"/>
      <c r="S441" s="832"/>
    </row>
    <row r="442" spans="1:19" ht="14.45" customHeight="1" x14ac:dyDescent="0.2">
      <c r="A442" s="813" t="s">
        <v>3474</v>
      </c>
      <c r="B442" s="814" t="s">
        <v>3475</v>
      </c>
      <c r="C442" s="814" t="s">
        <v>590</v>
      </c>
      <c r="D442" s="814" t="s">
        <v>3373</v>
      </c>
      <c r="E442" s="814" t="s">
        <v>3409</v>
      </c>
      <c r="F442" s="814" t="s">
        <v>3520</v>
      </c>
      <c r="G442" s="814" t="s">
        <v>3521</v>
      </c>
      <c r="H442" s="831"/>
      <c r="I442" s="831"/>
      <c r="J442" s="814"/>
      <c r="K442" s="814"/>
      <c r="L442" s="831"/>
      <c r="M442" s="831"/>
      <c r="N442" s="814"/>
      <c r="O442" s="814"/>
      <c r="P442" s="831">
        <v>8</v>
      </c>
      <c r="Q442" s="831">
        <v>3736</v>
      </c>
      <c r="R442" s="819"/>
      <c r="S442" s="832">
        <v>467</v>
      </c>
    </row>
    <row r="443" spans="1:19" ht="14.45" customHeight="1" x14ac:dyDescent="0.2">
      <c r="A443" s="813" t="s">
        <v>3474</v>
      </c>
      <c r="B443" s="814" t="s">
        <v>3475</v>
      </c>
      <c r="C443" s="814" t="s">
        <v>590</v>
      </c>
      <c r="D443" s="814" t="s">
        <v>3398</v>
      </c>
      <c r="E443" s="814" t="s">
        <v>3409</v>
      </c>
      <c r="F443" s="814" t="s">
        <v>3482</v>
      </c>
      <c r="G443" s="814" t="s">
        <v>3483</v>
      </c>
      <c r="H443" s="831"/>
      <c r="I443" s="831"/>
      <c r="J443" s="814"/>
      <c r="K443" s="814"/>
      <c r="L443" s="831">
        <v>3</v>
      </c>
      <c r="M443" s="831">
        <v>267</v>
      </c>
      <c r="N443" s="814">
        <v>1</v>
      </c>
      <c r="O443" s="814">
        <v>89</v>
      </c>
      <c r="P443" s="831">
        <v>2</v>
      </c>
      <c r="Q443" s="831">
        <v>180</v>
      </c>
      <c r="R443" s="819">
        <v>0.6741573033707865</v>
      </c>
      <c r="S443" s="832">
        <v>90</v>
      </c>
    </row>
    <row r="444" spans="1:19" ht="14.45" customHeight="1" x14ac:dyDescent="0.2">
      <c r="A444" s="813" t="s">
        <v>3474</v>
      </c>
      <c r="B444" s="814" t="s">
        <v>3475</v>
      </c>
      <c r="C444" s="814" t="s">
        <v>590</v>
      </c>
      <c r="D444" s="814" t="s">
        <v>3398</v>
      </c>
      <c r="E444" s="814" t="s">
        <v>3409</v>
      </c>
      <c r="F444" s="814" t="s">
        <v>3484</v>
      </c>
      <c r="G444" s="814" t="s">
        <v>3485</v>
      </c>
      <c r="H444" s="831"/>
      <c r="I444" s="831"/>
      <c r="J444" s="814"/>
      <c r="K444" s="814"/>
      <c r="L444" s="831">
        <v>40</v>
      </c>
      <c r="M444" s="831">
        <v>3360</v>
      </c>
      <c r="N444" s="814">
        <v>1</v>
      </c>
      <c r="O444" s="814">
        <v>84</v>
      </c>
      <c r="P444" s="831">
        <v>36</v>
      </c>
      <c r="Q444" s="831">
        <v>3060</v>
      </c>
      <c r="R444" s="819">
        <v>0.9107142857142857</v>
      </c>
      <c r="S444" s="832">
        <v>85</v>
      </c>
    </row>
    <row r="445" spans="1:19" ht="14.45" customHeight="1" x14ac:dyDescent="0.2">
      <c r="A445" s="813" t="s">
        <v>3474</v>
      </c>
      <c r="B445" s="814" t="s">
        <v>3475</v>
      </c>
      <c r="C445" s="814" t="s">
        <v>590</v>
      </c>
      <c r="D445" s="814" t="s">
        <v>3398</v>
      </c>
      <c r="E445" s="814" t="s">
        <v>3409</v>
      </c>
      <c r="F445" s="814" t="s">
        <v>3488</v>
      </c>
      <c r="G445" s="814" t="s">
        <v>3489</v>
      </c>
      <c r="H445" s="831"/>
      <c r="I445" s="831"/>
      <c r="J445" s="814"/>
      <c r="K445" s="814"/>
      <c r="L445" s="831">
        <v>57</v>
      </c>
      <c r="M445" s="831">
        <v>9975</v>
      </c>
      <c r="N445" s="814">
        <v>1</v>
      </c>
      <c r="O445" s="814">
        <v>175</v>
      </c>
      <c r="P445" s="831">
        <v>53</v>
      </c>
      <c r="Q445" s="831">
        <v>9328</v>
      </c>
      <c r="R445" s="819">
        <v>0.93513784461152882</v>
      </c>
      <c r="S445" s="832">
        <v>176</v>
      </c>
    </row>
    <row r="446" spans="1:19" ht="14.45" customHeight="1" x14ac:dyDescent="0.2">
      <c r="A446" s="813" t="s">
        <v>3474</v>
      </c>
      <c r="B446" s="814" t="s">
        <v>3475</v>
      </c>
      <c r="C446" s="814" t="s">
        <v>590</v>
      </c>
      <c r="D446" s="814" t="s">
        <v>3398</v>
      </c>
      <c r="E446" s="814" t="s">
        <v>3409</v>
      </c>
      <c r="F446" s="814" t="s">
        <v>3490</v>
      </c>
      <c r="G446" s="814" t="s">
        <v>3491</v>
      </c>
      <c r="H446" s="831"/>
      <c r="I446" s="831"/>
      <c r="J446" s="814"/>
      <c r="K446" s="814"/>
      <c r="L446" s="831">
        <v>57</v>
      </c>
      <c r="M446" s="831">
        <v>29868</v>
      </c>
      <c r="N446" s="814">
        <v>1</v>
      </c>
      <c r="O446" s="814">
        <v>524</v>
      </c>
      <c r="P446" s="831">
        <v>54</v>
      </c>
      <c r="Q446" s="831">
        <v>28512</v>
      </c>
      <c r="R446" s="819">
        <v>0.95460024106066699</v>
      </c>
      <c r="S446" s="832">
        <v>528</v>
      </c>
    </row>
    <row r="447" spans="1:19" ht="14.45" customHeight="1" x14ac:dyDescent="0.2">
      <c r="A447" s="813" t="s">
        <v>3474</v>
      </c>
      <c r="B447" s="814" t="s">
        <v>3475</v>
      </c>
      <c r="C447" s="814" t="s">
        <v>590</v>
      </c>
      <c r="D447" s="814" t="s">
        <v>3398</v>
      </c>
      <c r="E447" s="814" t="s">
        <v>3409</v>
      </c>
      <c r="F447" s="814" t="s">
        <v>3494</v>
      </c>
      <c r="G447" s="814" t="s">
        <v>3495</v>
      </c>
      <c r="H447" s="831"/>
      <c r="I447" s="831"/>
      <c r="J447" s="814"/>
      <c r="K447" s="814"/>
      <c r="L447" s="831">
        <v>16</v>
      </c>
      <c r="M447" s="831">
        <v>6624</v>
      </c>
      <c r="N447" s="814">
        <v>1</v>
      </c>
      <c r="O447" s="814">
        <v>414</v>
      </c>
      <c r="P447" s="831">
        <v>18</v>
      </c>
      <c r="Q447" s="831">
        <v>7524</v>
      </c>
      <c r="R447" s="819">
        <v>1.1358695652173914</v>
      </c>
      <c r="S447" s="832">
        <v>418</v>
      </c>
    </row>
    <row r="448" spans="1:19" ht="14.45" customHeight="1" x14ac:dyDescent="0.2">
      <c r="A448" s="813" t="s">
        <v>3474</v>
      </c>
      <c r="B448" s="814" t="s">
        <v>3475</v>
      </c>
      <c r="C448" s="814" t="s">
        <v>590</v>
      </c>
      <c r="D448" s="814" t="s">
        <v>3398</v>
      </c>
      <c r="E448" s="814" t="s">
        <v>3409</v>
      </c>
      <c r="F448" s="814" t="s">
        <v>3496</v>
      </c>
      <c r="G448" s="814" t="s">
        <v>3497</v>
      </c>
      <c r="H448" s="831"/>
      <c r="I448" s="831"/>
      <c r="J448" s="814"/>
      <c r="K448" s="814"/>
      <c r="L448" s="831">
        <v>58</v>
      </c>
      <c r="M448" s="831">
        <v>4872</v>
      </c>
      <c r="N448" s="814">
        <v>1</v>
      </c>
      <c r="O448" s="814">
        <v>84</v>
      </c>
      <c r="P448" s="831">
        <v>53</v>
      </c>
      <c r="Q448" s="831">
        <v>4505</v>
      </c>
      <c r="R448" s="819">
        <v>0.92467159277504107</v>
      </c>
      <c r="S448" s="832">
        <v>85</v>
      </c>
    </row>
    <row r="449" spans="1:19" ht="14.45" customHeight="1" x14ac:dyDescent="0.2">
      <c r="A449" s="813" t="s">
        <v>3474</v>
      </c>
      <c r="B449" s="814" t="s">
        <v>3475</v>
      </c>
      <c r="C449" s="814" t="s">
        <v>590</v>
      </c>
      <c r="D449" s="814" t="s">
        <v>3398</v>
      </c>
      <c r="E449" s="814" t="s">
        <v>3409</v>
      </c>
      <c r="F449" s="814" t="s">
        <v>3516</v>
      </c>
      <c r="G449" s="814" t="s">
        <v>3517</v>
      </c>
      <c r="H449" s="831"/>
      <c r="I449" s="831"/>
      <c r="J449" s="814"/>
      <c r="K449" s="814"/>
      <c r="L449" s="831">
        <v>2</v>
      </c>
      <c r="M449" s="831">
        <v>284</v>
      </c>
      <c r="N449" s="814">
        <v>1</v>
      </c>
      <c r="O449" s="814">
        <v>142</v>
      </c>
      <c r="P449" s="831"/>
      <c r="Q449" s="831"/>
      <c r="R449" s="819"/>
      <c r="S449" s="832"/>
    </row>
    <row r="450" spans="1:19" ht="14.45" customHeight="1" x14ac:dyDescent="0.2">
      <c r="A450" s="813" t="s">
        <v>3474</v>
      </c>
      <c r="B450" s="814" t="s">
        <v>3475</v>
      </c>
      <c r="C450" s="814" t="s">
        <v>590</v>
      </c>
      <c r="D450" s="814" t="s">
        <v>3379</v>
      </c>
      <c r="E450" s="814" t="s">
        <v>3409</v>
      </c>
      <c r="F450" s="814" t="s">
        <v>3480</v>
      </c>
      <c r="G450" s="814" t="s">
        <v>3481</v>
      </c>
      <c r="H450" s="831"/>
      <c r="I450" s="831"/>
      <c r="J450" s="814"/>
      <c r="K450" s="814"/>
      <c r="L450" s="831">
        <v>1</v>
      </c>
      <c r="M450" s="831">
        <v>167</v>
      </c>
      <c r="N450" s="814">
        <v>1</v>
      </c>
      <c r="O450" s="814">
        <v>167</v>
      </c>
      <c r="P450" s="831"/>
      <c r="Q450" s="831"/>
      <c r="R450" s="819"/>
      <c r="S450" s="832"/>
    </row>
    <row r="451" spans="1:19" ht="14.45" customHeight="1" x14ac:dyDescent="0.2">
      <c r="A451" s="813" t="s">
        <v>3474</v>
      </c>
      <c r="B451" s="814" t="s">
        <v>3475</v>
      </c>
      <c r="C451" s="814" t="s">
        <v>590</v>
      </c>
      <c r="D451" s="814" t="s">
        <v>3379</v>
      </c>
      <c r="E451" s="814" t="s">
        <v>3409</v>
      </c>
      <c r="F451" s="814" t="s">
        <v>3486</v>
      </c>
      <c r="G451" s="814" t="s">
        <v>3487</v>
      </c>
      <c r="H451" s="831"/>
      <c r="I451" s="831"/>
      <c r="J451" s="814"/>
      <c r="K451" s="814"/>
      <c r="L451" s="831">
        <v>375</v>
      </c>
      <c r="M451" s="831">
        <v>43875</v>
      </c>
      <c r="N451" s="814">
        <v>1</v>
      </c>
      <c r="O451" s="814">
        <v>117</v>
      </c>
      <c r="P451" s="831">
        <v>705</v>
      </c>
      <c r="Q451" s="831">
        <v>83190</v>
      </c>
      <c r="R451" s="819">
        <v>1.8960683760683761</v>
      </c>
      <c r="S451" s="832">
        <v>118</v>
      </c>
    </row>
    <row r="452" spans="1:19" ht="14.45" customHeight="1" x14ac:dyDescent="0.2">
      <c r="A452" s="813" t="s">
        <v>3474</v>
      </c>
      <c r="B452" s="814" t="s">
        <v>3475</v>
      </c>
      <c r="C452" s="814" t="s">
        <v>590</v>
      </c>
      <c r="D452" s="814" t="s">
        <v>3379</v>
      </c>
      <c r="E452" s="814" t="s">
        <v>3409</v>
      </c>
      <c r="F452" s="814" t="s">
        <v>3494</v>
      </c>
      <c r="G452" s="814" t="s">
        <v>3495</v>
      </c>
      <c r="H452" s="831"/>
      <c r="I452" s="831"/>
      <c r="J452" s="814"/>
      <c r="K452" s="814"/>
      <c r="L452" s="831">
        <v>1</v>
      </c>
      <c r="M452" s="831">
        <v>414</v>
      </c>
      <c r="N452" s="814">
        <v>1</v>
      </c>
      <c r="O452" s="814">
        <v>414</v>
      </c>
      <c r="P452" s="831">
        <v>2</v>
      </c>
      <c r="Q452" s="831">
        <v>836</v>
      </c>
      <c r="R452" s="819">
        <v>2.0193236714975846</v>
      </c>
      <c r="S452" s="832">
        <v>418</v>
      </c>
    </row>
    <row r="453" spans="1:19" ht="14.45" customHeight="1" x14ac:dyDescent="0.2">
      <c r="A453" s="813" t="s">
        <v>3474</v>
      </c>
      <c r="B453" s="814" t="s">
        <v>3475</v>
      </c>
      <c r="C453" s="814" t="s">
        <v>590</v>
      </c>
      <c r="D453" s="814" t="s">
        <v>3379</v>
      </c>
      <c r="E453" s="814" t="s">
        <v>3409</v>
      </c>
      <c r="F453" s="814" t="s">
        <v>3506</v>
      </c>
      <c r="G453" s="814" t="s">
        <v>3507</v>
      </c>
      <c r="H453" s="831"/>
      <c r="I453" s="831"/>
      <c r="J453" s="814"/>
      <c r="K453" s="814"/>
      <c r="L453" s="831">
        <v>293</v>
      </c>
      <c r="M453" s="831">
        <v>13185</v>
      </c>
      <c r="N453" s="814">
        <v>1</v>
      </c>
      <c r="O453" s="814">
        <v>45</v>
      </c>
      <c r="P453" s="831">
        <v>512</v>
      </c>
      <c r="Q453" s="831">
        <v>23552</v>
      </c>
      <c r="R453" s="819">
        <v>1.7862722791050436</v>
      </c>
      <c r="S453" s="832">
        <v>46</v>
      </c>
    </row>
    <row r="454" spans="1:19" ht="14.45" customHeight="1" x14ac:dyDescent="0.2">
      <c r="A454" s="813" t="s">
        <v>3474</v>
      </c>
      <c r="B454" s="814" t="s">
        <v>3475</v>
      </c>
      <c r="C454" s="814" t="s">
        <v>590</v>
      </c>
      <c r="D454" s="814" t="s">
        <v>3379</v>
      </c>
      <c r="E454" s="814" t="s">
        <v>3409</v>
      </c>
      <c r="F454" s="814" t="s">
        <v>3508</v>
      </c>
      <c r="G454" s="814" t="s">
        <v>3509</v>
      </c>
      <c r="H454" s="831"/>
      <c r="I454" s="831"/>
      <c r="J454" s="814"/>
      <c r="K454" s="814"/>
      <c r="L454" s="831">
        <v>548</v>
      </c>
      <c r="M454" s="831">
        <v>105764</v>
      </c>
      <c r="N454" s="814">
        <v>1</v>
      </c>
      <c r="O454" s="814">
        <v>193</v>
      </c>
      <c r="P454" s="831">
        <v>1017</v>
      </c>
      <c r="Q454" s="831">
        <v>197298</v>
      </c>
      <c r="R454" s="819">
        <v>1.8654551643281267</v>
      </c>
      <c r="S454" s="832">
        <v>194</v>
      </c>
    </row>
    <row r="455" spans="1:19" ht="14.45" customHeight="1" x14ac:dyDescent="0.2">
      <c r="A455" s="813" t="s">
        <v>3474</v>
      </c>
      <c r="B455" s="814" t="s">
        <v>3475</v>
      </c>
      <c r="C455" s="814" t="s">
        <v>590</v>
      </c>
      <c r="D455" s="814" t="s">
        <v>3384</v>
      </c>
      <c r="E455" s="814" t="s">
        <v>3409</v>
      </c>
      <c r="F455" s="814" t="s">
        <v>3484</v>
      </c>
      <c r="G455" s="814" t="s">
        <v>3485</v>
      </c>
      <c r="H455" s="831"/>
      <c r="I455" s="831"/>
      <c r="J455" s="814"/>
      <c r="K455" s="814"/>
      <c r="L455" s="831">
        <v>34</v>
      </c>
      <c r="M455" s="831">
        <v>2856</v>
      </c>
      <c r="N455" s="814">
        <v>1</v>
      </c>
      <c r="O455" s="814">
        <v>84</v>
      </c>
      <c r="P455" s="831"/>
      <c r="Q455" s="831"/>
      <c r="R455" s="819"/>
      <c r="S455" s="832"/>
    </row>
    <row r="456" spans="1:19" ht="14.45" customHeight="1" x14ac:dyDescent="0.2">
      <c r="A456" s="813" t="s">
        <v>3474</v>
      </c>
      <c r="B456" s="814" t="s">
        <v>3475</v>
      </c>
      <c r="C456" s="814" t="s">
        <v>590</v>
      </c>
      <c r="D456" s="814" t="s">
        <v>3384</v>
      </c>
      <c r="E456" s="814" t="s">
        <v>3409</v>
      </c>
      <c r="F456" s="814" t="s">
        <v>3488</v>
      </c>
      <c r="G456" s="814" t="s">
        <v>3489</v>
      </c>
      <c r="H456" s="831"/>
      <c r="I456" s="831"/>
      <c r="J456" s="814"/>
      <c r="K456" s="814"/>
      <c r="L456" s="831">
        <v>26</v>
      </c>
      <c r="M456" s="831">
        <v>4550</v>
      </c>
      <c r="N456" s="814">
        <v>1</v>
      </c>
      <c r="O456" s="814">
        <v>175</v>
      </c>
      <c r="P456" s="831"/>
      <c r="Q456" s="831"/>
      <c r="R456" s="819"/>
      <c r="S456" s="832"/>
    </row>
    <row r="457" spans="1:19" ht="14.45" customHeight="1" x14ac:dyDescent="0.2">
      <c r="A457" s="813" t="s">
        <v>3474</v>
      </c>
      <c r="B457" s="814" t="s">
        <v>3475</v>
      </c>
      <c r="C457" s="814" t="s">
        <v>590</v>
      </c>
      <c r="D457" s="814" t="s">
        <v>3384</v>
      </c>
      <c r="E457" s="814" t="s">
        <v>3409</v>
      </c>
      <c r="F457" s="814" t="s">
        <v>3490</v>
      </c>
      <c r="G457" s="814" t="s">
        <v>3491</v>
      </c>
      <c r="H457" s="831"/>
      <c r="I457" s="831"/>
      <c r="J457" s="814"/>
      <c r="K457" s="814"/>
      <c r="L457" s="831">
        <v>34</v>
      </c>
      <c r="M457" s="831">
        <v>17816</v>
      </c>
      <c r="N457" s="814">
        <v>1</v>
      </c>
      <c r="O457" s="814">
        <v>524</v>
      </c>
      <c r="P457" s="831"/>
      <c r="Q457" s="831"/>
      <c r="R457" s="819"/>
      <c r="S457" s="832"/>
    </row>
    <row r="458" spans="1:19" ht="14.45" customHeight="1" x14ac:dyDescent="0.2">
      <c r="A458" s="813" t="s">
        <v>3474</v>
      </c>
      <c r="B458" s="814" t="s">
        <v>3475</v>
      </c>
      <c r="C458" s="814" t="s">
        <v>590</v>
      </c>
      <c r="D458" s="814" t="s">
        <v>3384</v>
      </c>
      <c r="E458" s="814" t="s">
        <v>3409</v>
      </c>
      <c r="F458" s="814" t="s">
        <v>3496</v>
      </c>
      <c r="G458" s="814" t="s">
        <v>3497</v>
      </c>
      <c r="H458" s="831"/>
      <c r="I458" s="831"/>
      <c r="J458" s="814"/>
      <c r="K458" s="814"/>
      <c r="L458" s="831">
        <v>34</v>
      </c>
      <c r="M458" s="831">
        <v>2856</v>
      </c>
      <c r="N458" s="814">
        <v>1</v>
      </c>
      <c r="O458" s="814">
        <v>84</v>
      </c>
      <c r="P458" s="831"/>
      <c r="Q458" s="831"/>
      <c r="R458" s="819"/>
      <c r="S458" s="832"/>
    </row>
    <row r="459" spans="1:19" ht="14.45" customHeight="1" x14ac:dyDescent="0.2">
      <c r="A459" s="813" t="s">
        <v>3474</v>
      </c>
      <c r="B459" s="814" t="s">
        <v>3475</v>
      </c>
      <c r="C459" s="814" t="s">
        <v>590</v>
      </c>
      <c r="D459" s="814" t="s">
        <v>3385</v>
      </c>
      <c r="E459" s="814" t="s">
        <v>3409</v>
      </c>
      <c r="F459" s="814" t="s">
        <v>3480</v>
      </c>
      <c r="G459" s="814" t="s">
        <v>3481</v>
      </c>
      <c r="H459" s="831"/>
      <c r="I459" s="831"/>
      <c r="J459" s="814"/>
      <c r="K459" s="814"/>
      <c r="L459" s="831">
        <v>11</v>
      </c>
      <c r="M459" s="831">
        <v>1837</v>
      </c>
      <c r="N459" s="814">
        <v>1</v>
      </c>
      <c r="O459" s="814">
        <v>167</v>
      </c>
      <c r="P459" s="831">
        <v>5</v>
      </c>
      <c r="Q459" s="831">
        <v>845</v>
      </c>
      <c r="R459" s="819">
        <v>0.45998911268372344</v>
      </c>
      <c r="S459" s="832">
        <v>169</v>
      </c>
    </row>
    <row r="460" spans="1:19" ht="14.45" customHeight="1" x14ac:dyDescent="0.2">
      <c r="A460" s="813" t="s">
        <v>3474</v>
      </c>
      <c r="B460" s="814" t="s">
        <v>3475</v>
      </c>
      <c r="C460" s="814" t="s">
        <v>590</v>
      </c>
      <c r="D460" s="814" t="s">
        <v>3385</v>
      </c>
      <c r="E460" s="814" t="s">
        <v>3409</v>
      </c>
      <c r="F460" s="814" t="s">
        <v>3482</v>
      </c>
      <c r="G460" s="814" t="s">
        <v>3483</v>
      </c>
      <c r="H460" s="831"/>
      <c r="I460" s="831"/>
      <c r="J460" s="814"/>
      <c r="K460" s="814"/>
      <c r="L460" s="831">
        <v>47</v>
      </c>
      <c r="M460" s="831">
        <v>4183</v>
      </c>
      <c r="N460" s="814">
        <v>1</v>
      </c>
      <c r="O460" s="814">
        <v>89</v>
      </c>
      <c r="P460" s="831">
        <v>15</v>
      </c>
      <c r="Q460" s="831">
        <v>1350</v>
      </c>
      <c r="R460" s="819">
        <v>0.32273487927324884</v>
      </c>
      <c r="S460" s="832">
        <v>90</v>
      </c>
    </row>
    <row r="461" spans="1:19" ht="14.45" customHeight="1" x14ac:dyDescent="0.2">
      <c r="A461" s="813" t="s">
        <v>3474</v>
      </c>
      <c r="B461" s="814" t="s">
        <v>3475</v>
      </c>
      <c r="C461" s="814" t="s">
        <v>590</v>
      </c>
      <c r="D461" s="814" t="s">
        <v>3385</v>
      </c>
      <c r="E461" s="814" t="s">
        <v>3409</v>
      </c>
      <c r="F461" s="814" t="s">
        <v>3484</v>
      </c>
      <c r="G461" s="814" t="s">
        <v>3485</v>
      </c>
      <c r="H461" s="831"/>
      <c r="I461" s="831"/>
      <c r="J461" s="814"/>
      <c r="K461" s="814"/>
      <c r="L461" s="831">
        <v>415</v>
      </c>
      <c r="M461" s="831">
        <v>34860</v>
      </c>
      <c r="N461" s="814">
        <v>1</v>
      </c>
      <c r="O461" s="814">
        <v>84</v>
      </c>
      <c r="P461" s="831">
        <v>169</v>
      </c>
      <c r="Q461" s="831">
        <v>14365</v>
      </c>
      <c r="R461" s="819">
        <v>0.4120768789443488</v>
      </c>
      <c r="S461" s="832">
        <v>85</v>
      </c>
    </row>
    <row r="462" spans="1:19" ht="14.45" customHeight="1" x14ac:dyDescent="0.2">
      <c r="A462" s="813" t="s">
        <v>3474</v>
      </c>
      <c r="B462" s="814" t="s">
        <v>3475</v>
      </c>
      <c r="C462" s="814" t="s">
        <v>590</v>
      </c>
      <c r="D462" s="814" t="s">
        <v>3385</v>
      </c>
      <c r="E462" s="814" t="s">
        <v>3409</v>
      </c>
      <c r="F462" s="814" t="s">
        <v>3486</v>
      </c>
      <c r="G462" s="814" t="s">
        <v>3487</v>
      </c>
      <c r="H462" s="831"/>
      <c r="I462" s="831"/>
      <c r="J462" s="814"/>
      <c r="K462" s="814"/>
      <c r="L462" s="831">
        <v>3</v>
      </c>
      <c r="M462" s="831">
        <v>351</v>
      </c>
      <c r="N462" s="814">
        <v>1</v>
      </c>
      <c r="O462" s="814">
        <v>117</v>
      </c>
      <c r="P462" s="831"/>
      <c r="Q462" s="831"/>
      <c r="R462" s="819"/>
      <c r="S462" s="832"/>
    </row>
    <row r="463" spans="1:19" ht="14.45" customHeight="1" x14ac:dyDescent="0.2">
      <c r="A463" s="813" t="s">
        <v>3474</v>
      </c>
      <c r="B463" s="814" t="s">
        <v>3475</v>
      </c>
      <c r="C463" s="814" t="s">
        <v>590</v>
      </c>
      <c r="D463" s="814" t="s">
        <v>3385</v>
      </c>
      <c r="E463" s="814" t="s">
        <v>3409</v>
      </c>
      <c r="F463" s="814" t="s">
        <v>3488</v>
      </c>
      <c r="G463" s="814" t="s">
        <v>3489</v>
      </c>
      <c r="H463" s="831"/>
      <c r="I463" s="831"/>
      <c r="J463" s="814"/>
      <c r="K463" s="814"/>
      <c r="L463" s="831">
        <v>381</v>
      </c>
      <c r="M463" s="831">
        <v>66675</v>
      </c>
      <c r="N463" s="814">
        <v>1</v>
      </c>
      <c r="O463" s="814">
        <v>175</v>
      </c>
      <c r="P463" s="831">
        <v>162</v>
      </c>
      <c r="Q463" s="831">
        <v>28512</v>
      </c>
      <c r="R463" s="819">
        <v>0.42762654668166478</v>
      </c>
      <c r="S463" s="832">
        <v>176</v>
      </c>
    </row>
    <row r="464" spans="1:19" ht="14.45" customHeight="1" x14ac:dyDescent="0.2">
      <c r="A464" s="813" t="s">
        <v>3474</v>
      </c>
      <c r="B464" s="814" t="s">
        <v>3475</v>
      </c>
      <c r="C464" s="814" t="s">
        <v>590</v>
      </c>
      <c r="D464" s="814" t="s">
        <v>3385</v>
      </c>
      <c r="E464" s="814" t="s">
        <v>3409</v>
      </c>
      <c r="F464" s="814" t="s">
        <v>3490</v>
      </c>
      <c r="G464" s="814" t="s">
        <v>3491</v>
      </c>
      <c r="H464" s="831"/>
      <c r="I464" s="831"/>
      <c r="J464" s="814"/>
      <c r="K464" s="814"/>
      <c r="L464" s="831">
        <v>403</v>
      </c>
      <c r="M464" s="831">
        <v>211172</v>
      </c>
      <c r="N464" s="814">
        <v>1</v>
      </c>
      <c r="O464" s="814">
        <v>524</v>
      </c>
      <c r="P464" s="831">
        <v>166</v>
      </c>
      <c r="Q464" s="831">
        <v>87648</v>
      </c>
      <c r="R464" s="819">
        <v>0.41505502623453866</v>
      </c>
      <c r="S464" s="832">
        <v>528</v>
      </c>
    </row>
    <row r="465" spans="1:19" ht="14.45" customHeight="1" x14ac:dyDescent="0.2">
      <c r="A465" s="813" t="s">
        <v>3474</v>
      </c>
      <c r="B465" s="814" t="s">
        <v>3475</v>
      </c>
      <c r="C465" s="814" t="s">
        <v>590</v>
      </c>
      <c r="D465" s="814" t="s">
        <v>3385</v>
      </c>
      <c r="E465" s="814" t="s">
        <v>3409</v>
      </c>
      <c r="F465" s="814" t="s">
        <v>3492</v>
      </c>
      <c r="G465" s="814" t="s">
        <v>3493</v>
      </c>
      <c r="H465" s="831"/>
      <c r="I465" s="831"/>
      <c r="J465" s="814"/>
      <c r="K465" s="814"/>
      <c r="L465" s="831">
        <v>9</v>
      </c>
      <c r="M465" s="831">
        <v>756</v>
      </c>
      <c r="N465" s="814">
        <v>1</v>
      </c>
      <c r="O465" s="814">
        <v>84</v>
      </c>
      <c r="P465" s="831"/>
      <c r="Q465" s="831"/>
      <c r="R465" s="819"/>
      <c r="S465" s="832"/>
    </row>
    <row r="466" spans="1:19" ht="14.45" customHeight="1" x14ac:dyDescent="0.2">
      <c r="A466" s="813" t="s">
        <v>3474</v>
      </c>
      <c r="B466" s="814" t="s">
        <v>3475</v>
      </c>
      <c r="C466" s="814" t="s">
        <v>590</v>
      </c>
      <c r="D466" s="814" t="s">
        <v>3385</v>
      </c>
      <c r="E466" s="814" t="s">
        <v>3409</v>
      </c>
      <c r="F466" s="814" t="s">
        <v>3494</v>
      </c>
      <c r="G466" s="814" t="s">
        <v>3495</v>
      </c>
      <c r="H466" s="831"/>
      <c r="I466" s="831"/>
      <c r="J466" s="814"/>
      <c r="K466" s="814"/>
      <c r="L466" s="831">
        <v>23</v>
      </c>
      <c r="M466" s="831">
        <v>9522</v>
      </c>
      <c r="N466" s="814">
        <v>1</v>
      </c>
      <c r="O466" s="814">
        <v>414</v>
      </c>
      <c r="P466" s="831"/>
      <c r="Q466" s="831"/>
      <c r="R466" s="819"/>
      <c r="S466" s="832"/>
    </row>
    <row r="467" spans="1:19" ht="14.45" customHeight="1" x14ac:dyDescent="0.2">
      <c r="A467" s="813" t="s">
        <v>3474</v>
      </c>
      <c r="B467" s="814" t="s">
        <v>3475</v>
      </c>
      <c r="C467" s="814" t="s">
        <v>590</v>
      </c>
      <c r="D467" s="814" t="s">
        <v>3385</v>
      </c>
      <c r="E467" s="814" t="s">
        <v>3409</v>
      </c>
      <c r="F467" s="814" t="s">
        <v>3496</v>
      </c>
      <c r="G467" s="814" t="s">
        <v>3497</v>
      </c>
      <c r="H467" s="831"/>
      <c r="I467" s="831"/>
      <c r="J467" s="814"/>
      <c r="K467" s="814"/>
      <c r="L467" s="831">
        <v>414</v>
      </c>
      <c r="M467" s="831">
        <v>34776</v>
      </c>
      <c r="N467" s="814">
        <v>1</v>
      </c>
      <c r="O467" s="814">
        <v>84</v>
      </c>
      <c r="P467" s="831">
        <v>169</v>
      </c>
      <c r="Q467" s="831">
        <v>14365</v>
      </c>
      <c r="R467" s="819">
        <v>0.41307223372440766</v>
      </c>
      <c r="S467" s="832">
        <v>85</v>
      </c>
    </row>
    <row r="468" spans="1:19" ht="14.45" customHeight="1" x14ac:dyDescent="0.2">
      <c r="A468" s="813" t="s">
        <v>3474</v>
      </c>
      <c r="B468" s="814" t="s">
        <v>3475</v>
      </c>
      <c r="C468" s="814" t="s">
        <v>590</v>
      </c>
      <c r="D468" s="814" t="s">
        <v>3385</v>
      </c>
      <c r="E468" s="814" t="s">
        <v>3409</v>
      </c>
      <c r="F468" s="814" t="s">
        <v>3498</v>
      </c>
      <c r="G468" s="814" t="s">
        <v>3499</v>
      </c>
      <c r="H468" s="831"/>
      <c r="I468" s="831"/>
      <c r="J468" s="814"/>
      <c r="K468" s="814"/>
      <c r="L468" s="831">
        <v>1</v>
      </c>
      <c r="M468" s="831">
        <v>22</v>
      </c>
      <c r="N468" s="814">
        <v>1</v>
      </c>
      <c r="O468" s="814">
        <v>22</v>
      </c>
      <c r="P468" s="831"/>
      <c r="Q468" s="831"/>
      <c r="R468" s="819"/>
      <c r="S468" s="832"/>
    </row>
    <row r="469" spans="1:19" ht="14.45" customHeight="1" x14ac:dyDescent="0.2">
      <c r="A469" s="813" t="s">
        <v>3474</v>
      </c>
      <c r="B469" s="814" t="s">
        <v>3475</v>
      </c>
      <c r="C469" s="814" t="s">
        <v>590</v>
      </c>
      <c r="D469" s="814" t="s">
        <v>3385</v>
      </c>
      <c r="E469" s="814" t="s">
        <v>3409</v>
      </c>
      <c r="F469" s="814" t="s">
        <v>3506</v>
      </c>
      <c r="G469" s="814" t="s">
        <v>3507</v>
      </c>
      <c r="H469" s="831"/>
      <c r="I469" s="831"/>
      <c r="J469" s="814"/>
      <c r="K469" s="814"/>
      <c r="L469" s="831">
        <v>3</v>
      </c>
      <c r="M469" s="831">
        <v>135</v>
      </c>
      <c r="N469" s="814">
        <v>1</v>
      </c>
      <c r="O469" s="814">
        <v>45</v>
      </c>
      <c r="P469" s="831"/>
      <c r="Q469" s="831"/>
      <c r="R469" s="819"/>
      <c r="S469" s="832"/>
    </row>
    <row r="470" spans="1:19" ht="14.45" customHeight="1" x14ac:dyDescent="0.2">
      <c r="A470" s="813" t="s">
        <v>3474</v>
      </c>
      <c r="B470" s="814" t="s">
        <v>3475</v>
      </c>
      <c r="C470" s="814" t="s">
        <v>590</v>
      </c>
      <c r="D470" s="814" t="s">
        <v>3385</v>
      </c>
      <c r="E470" s="814" t="s">
        <v>3409</v>
      </c>
      <c r="F470" s="814" t="s">
        <v>3508</v>
      </c>
      <c r="G470" s="814" t="s">
        <v>3509</v>
      </c>
      <c r="H470" s="831"/>
      <c r="I470" s="831"/>
      <c r="J470" s="814"/>
      <c r="K470" s="814"/>
      <c r="L470" s="831">
        <v>5</v>
      </c>
      <c r="M470" s="831">
        <v>965</v>
      </c>
      <c r="N470" s="814">
        <v>1</v>
      </c>
      <c r="O470" s="814">
        <v>193</v>
      </c>
      <c r="P470" s="831"/>
      <c r="Q470" s="831"/>
      <c r="R470" s="819"/>
      <c r="S470" s="832"/>
    </row>
    <row r="471" spans="1:19" ht="14.45" customHeight="1" x14ac:dyDescent="0.2">
      <c r="A471" s="813" t="s">
        <v>3474</v>
      </c>
      <c r="B471" s="814" t="s">
        <v>3475</v>
      </c>
      <c r="C471" s="814" t="s">
        <v>590</v>
      </c>
      <c r="D471" s="814" t="s">
        <v>3401</v>
      </c>
      <c r="E471" s="814" t="s">
        <v>3409</v>
      </c>
      <c r="F471" s="814" t="s">
        <v>3484</v>
      </c>
      <c r="G471" s="814" t="s">
        <v>3485</v>
      </c>
      <c r="H471" s="831"/>
      <c r="I471" s="831"/>
      <c r="J471" s="814"/>
      <c r="K471" s="814"/>
      <c r="L471" s="831">
        <v>20</v>
      </c>
      <c r="M471" s="831">
        <v>1680</v>
      </c>
      <c r="N471" s="814">
        <v>1</v>
      </c>
      <c r="O471" s="814">
        <v>84</v>
      </c>
      <c r="P471" s="831">
        <v>13</v>
      </c>
      <c r="Q471" s="831">
        <v>1105</v>
      </c>
      <c r="R471" s="819">
        <v>0.65773809523809523</v>
      </c>
      <c r="S471" s="832">
        <v>85</v>
      </c>
    </row>
    <row r="472" spans="1:19" ht="14.45" customHeight="1" x14ac:dyDescent="0.2">
      <c r="A472" s="813" t="s">
        <v>3474</v>
      </c>
      <c r="B472" s="814" t="s">
        <v>3475</v>
      </c>
      <c r="C472" s="814" t="s">
        <v>590</v>
      </c>
      <c r="D472" s="814" t="s">
        <v>3401</v>
      </c>
      <c r="E472" s="814" t="s">
        <v>3409</v>
      </c>
      <c r="F472" s="814" t="s">
        <v>3488</v>
      </c>
      <c r="G472" s="814" t="s">
        <v>3489</v>
      </c>
      <c r="H472" s="831"/>
      <c r="I472" s="831"/>
      <c r="J472" s="814"/>
      <c r="K472" s="814"/>
      <c r="L472" s="831">
        <v>11</v>
      </c>
      <c r="M472" s="831">
        <v>1925</v>
      </c>
      <c r="N472" s="814">
        <v>1</v>
      </c>
      <c r="O472" s="814">
        <v>175</v>
      </c>
      <c r="P472" s="831">
        <v>6</v>
      </c>
      <c r="Q472" s="831">
        <v>1056</v>
      </c>
      <c r="R472" s="819">
        <v>0.5485714285714286</v>
      </c>
      <c r="S472" s="832">
        <v>176</v>
      </c>
    </row>
    <row r="473" spans="1:19" ht="14.45" customHeight="1" x14ac:dyDescent="0.2">
      <c r="A473" s="813" t="s">
        <v>3474</v>
      </c>
      <c r="B473" s="814" t="s">
        <v>3475</v>
      </c>
      <c r="C473" s="814" t="s">
        <v>590</v>
      </c>
      <c r="D473" s="814" t="s">
        <v>3401</v>
      </c>
      <c r="E473" s="814" t="s">
        <v>3409</v>
      </c>
      <c r="F473" s="814" t="s">
        <v>3490</v>
      </c>
      <c r="G473" s="814" t="s">
        <v>3491</v>
      </c>
      <c r="H473" s="831"/>
      <c r="I473" s="831"/>
      <c r="J473" s="814"/>
      <c r="K473" s="814"/>
      <c r="L473" s="831">
        <v>17</v>
      </c>
      <c r="M473" s="831">
        <v>8908</v>
      </c>
      <c r="N473" s="814">
        <v>1</v>
      </c>
      <c r="O473" s="814">
        <v>524</v>
      </c>
      <c r="P473" s="831">
        <v>10</v>
      </c>
      <c r="Q473" s="831">
        <v>5280</v>
      </c>
      <c r="R473" s="819">
        <v>0.59272563987427029</v>
      </c>
      <c r="S473" s="832">
        <v>528</v>
      </c>
    </row>
    <row r="474" spans="1:19" ht="14.45" customHeight="1" x14ac:dyDescent="0.2">
      <c r="A474" s="813" t="s">
        <v>3474</v>
      </c>
      <c r="B474" s="814" t="s">
        <v>3475</v>
      </c>
      <c r="C474" s="814" t="s">
        <v>590</v>
      </c>
      <c r="D474" s="814" t="s">
        <v>3401</v>
      </c>
      <c r="E474" s="814" t="s">
        <v>3409</v>
      </c>
      <c r="F474" s="814" t="s">
        <v>3492</v>
      </c>
      <c r="G474" s="814" t="s">
        <v>3493</v>
      </c>
      <c r="H474" s="831"/>
      <c r="I474" s="831"/>
      <c r="J474" s="814"/>
      <c r="K474" s="814"/>
      <c r="L474" s="831">
        <v>10</v>
      </c>
      <c r="M474" s="831">
        <v>840</v>
      </c>
      <c r="N474" s="814">
        <v>1</v>
      </c>
      <c r="O474" s="814">
        <v>84</v>
      </c>
      <c r="P474" s="831">
        <v>6</v>
      </c>
      <c r="Q474" s="831">
        <v>510</v>
      </c>
      <c r="R474" s="819">
        <v>0.6071428571428571</v>
      </c>
      <c r="S474" s="832">
        <v>85</v>
      </c>
    </row>
    <row r="475" spans="1:19" ht="14.45" customHeight="1" x14ac:dyDescent="0.2">
      <c r="A475" s="813" t="s">
        <v>3474</v>
      </c>
      <c r="B475" s="814" t="s">
        <v>3475</v>
      </c>
      <c r="C475" s="814" t="s">
        <v>590</v>
      </c>
      <c r="D475" s="814" t="s">
        <v>3401</v>
      </c>
      <c r="E475" s="814" t="s">
        <v>3409</v>
      </c>
      <c r="F475" s="814" t="s">
        <v>3494</v>
      </c>
      <c r="G475" s="814" t="s">
        <v>3495</v>
      </c>
      <c r="H475" s="831"/>
      <c r="I475" s="831"/>
      <c r="J475" s="814"/>
      <c r="K475" s="814"/>
      <c r="L475" s="831">
        <v>8</v>
      </c>
      <c r="M475" s="831">
        <v>3312</v>
      </c>
      <c r="N475" s="814">
        <v>1</v>
      </c>
      <c r="O475" s="814">
        <v>414</v>
      </c>
      <c r="P475" s="831">
        <v>9</v>
      </c>
      <c r="Q475" s="831">
        <v>3762</v>
      </c>
      <c r="R475" s="819">
        <v>1.1358695652173914</v>
      </c>
      <c r="S475" s="832">
        <v>418</v>
      </c>
    </row>
    <row r="476" spans="1:19" ht="14.45" customHeight="1" x14ac:dyDescent="0.2">
      <c r="A476" s="813" t="s">
        <v>3474</v>
      </c>
      <c r="B476" s="814" t="s">
        <v>3475</v>
      </c>
      <c r="C476" s="814" t="s">
        <v>590</v>
      </c>
      <c r="D476" s="814" t="s">
        <v>3401</v>
      </c>
      <c r="E476" s="814" t="s">
        <v>3409</v>
      </c>
      <c r="F476" s="814" t="s">
        <v>3496</v>
      </c>
      <c r="G476" s="814" t="s">
        <v>3497</v>
      </c>
      <c r="H476" s="831"/>
      <c r="I476" s="831"/>
      <c r="J476" s="814"/>
      <c r="K476" s="814"/>
      <c r="L476" s="831">
        <v>4</v>
      </c>
      <c r="M476" s="831">
        <v>336</v>
      </c>
      <c r="N476" s="814">
        <v>1</v>
      </c>
      <c r="O476" s="814">
        <v>84</v>
      </c>
      <c r="P476" s="831">
        <v>3</v>
      </c>
      <c r="Q476" s="831">
        <v>255</v>
      </c>
      <c r="R476" s="819">
        <v>0.7589285714285714</v>
      </c>
      <c r="S476" s="832">
        <v>85</v>
      </c>
    </row>
    <row r="477" spans="1:19" ht="14.45" customHeight="1" x14ac:dyDescent="0.2">
      <c r="A477" s="813" t="s">
        <v>3474</v>
      </c>
      <c r="B477" s="814" t="s">
        <v>3475</v>
      </c>
      <c r="C477" s="814" t="s">
        <v>590</v>
      </c>
      <c r="D477" s="814" t="s">
        <v>3372</v>
      </c>
      <c r="E477" s="814" t="s">
        <v>3409</v>
      </c>
      <c r="F477" s="814" t="s">
        <v>3480</v>
      </c>
      <c r="G477" s="814" t="s">
        <v>3481</v>
      </c>
      <c r="H477" s="831"/>
      <c r="I477" s="831"/>
      <c r="J477" s="814"/>
      <c r="K477" s="814"/>
      <c r="L477" s="831">
        <v>2</v>
      </c>
      <c r="M477" s="831">
        <v>334</v>
      </c>
      <c r="N477" s="814">
        <v>1</v>
      </c>
      <c r="O477" s="814">
        <v>167</v>
      </c>
      <c r="P477" s="831"/>
      <c r="Q477" s="831"/>
      <c r="R477" s="819"/>
      <c r="S477" s="832"/>
    </row>
    <row r="478" spans="1:19" ht="14.45" customHeight="1" x14ac:dyDescent="0.2">
      <c r="A478" s="813" t="s">
        <v>3474</v>
      </c>
      <c r="B478" s="814" t="s">
        <v>3475</v>
      </c>
      <c r="C478" s="814" t="s">
        <v>590</v>
      </c>
      <c r="D478" s="814" t="s">
        <v>3372</v>
      </c>
      <c r="E478" s="814" t="s">
        <v>3409</v>
      </c>
      <c r="F478" s="814" t="s">
        <v>3482</v>
      </c>
      <c r="G478" s="814" t="s">
        <v>3483</v>
      </c>
      <c r="H478" s="831"/>
      <c r="I478" s="831"/>
      <c r="J478" s="814"/>
      <c r="K478" s="814"/>
      <c r="L478" s="831">
        <v>22</v>
      </c>
      <c r="M478" s="831">
        <v>1958</v>
      </c>
      <c r="N478" s="814">
        <v>1</v>
      </c>
      <c r="O478" s="814">
        <v>89</v>
      </c>
      <c r="P478" s="831">
        <v>6</v>
      </c>
      <c r="Q478" s="831">
        <v>540</v>
      </c>
      <c r="R478" s="819">
        <v>0.27579162410623087</v>
      </c>
      <c r="S478" s="832">
        <v>90</v>
      </c>
    </row>
    <row r="479" spans="1:19" ht="14.45" customHeight="1" x14ac:dyDescent="0.2">
      <c r="A479" s="813" t="s">
        <v>3474</v>
      </c>
      <c r="B479" s="814" t="s">
        <v>3475</v>
      </c>
      <c r="C479" s="814" t="s">
        <v>590</v>
      </c>
      <c r="D479" s="814" t="s">
        <v>3372</v>
      </c>
      <c r="E479" s="814" t="s">
        <v>3409</v>
      </c>
      <c r="F479" s="814" t="s">
        <v>3484</v>
      </c>
      <c r="G479" s="814" t="s">
        <v>3485</v>
      </c>
      <c r="H479" s="831"/>
      <c r="I479" s="831"/>
      <c r="J479" s="814"/>
      <c r="K479" s="814"/>
      <c r="L479" s="831">
        <v>290</v>
      </c>
      <c r="M479" s="831">
        <v>24360</v>
      </c>
      <c r="N479" s="814">
        <v>1</v>
      </c>
      <c r="O479" s="814">
        <v>84</v>
      </c>
      <c r="P479" s="831">
        <v>204</v>
      </c>
      <c r="Q479" s="831">
        <v>17340</v>
      </c>
      <c r="R479" s="819">
        <v>0.71182266009852213</v>
      </c>
      <c r="S479" s="832">
        <v>85</v>
      </c>
    </row>
    <row r="480" spans="1:19" ht="14.45" customHeight="1" x14ac:dyDescent="0.2">
      <c r="A480" s="813" t="s">
        <v>3474</v>
      </c>
      <c r="B480" s="814" t="s">
        <v>3475</v>
      </c>
      <c r="C480" s="814" t="s">
        <v>590</v>
      </c>
      <c r="D480" s="814" t="s">
        <v>3372</v>
      </c>
      <c r="E480" s="814" t="s">
        <v>3409</v>
      </c>
      <c r="F480" s="814" t="s">
        <v>3488</v>
      </c>
      <c r="G480" s="814" t="s">
        <v>3489</v>
      </c>
      <c r="H480" s="831"/>
      <c r="I480" s="831"/>
      <c r="J480" s="814"/>
      <c r="K480" s="814"/>
      <c r="L480" s="831">
        <v>282</v>
      </c>
      <c r="M480" s="831">
        <v>49350</v>
      </c>
      <c r="N480" s="814">
        <v>1</v>
      </c>
      <c r="O480" s="814">
        <v>175</v>
      </c>
      <c r="P480" s="831">
        <v>205</v>
      </c>
      <c r="Q480" s="831">
        <v>36080</v>
      </c>
      <c r="R480" s="819">
        <v>0.73110435663627149</v>
      </c>
      <c r="S480" s="832">
        <v>176</v>
      </c>
    </row>
    <row r="481" spans="1:19" ht="14.45" customHeight="1" x14ac:dyDescent="0.2">
      <c r="A481" s="813" t="s">
        <v>3474</v>
      </c>
      <c r="B481" s="814" t="s">
        <v>3475</v>
      </c>
      <c r="C481" s="814" t="s">
        <v>590</v>
      </c>
      <c r="D481" s="814" t="s">
        <v>3372</v>
      </c>
      <c r="E481" s="814" t="s">
        <v>3409</v>
      </c>
      <c r="F481" s="814" t="s">
        <v>3490</v>
      </c>
      <c r="G481" s="814" t="s">
        <v>3491</v>
      </c>
      <c r="H481" s="831"/>
      <c r="I481" s="831"/>
      <c r="J481" s="814"/>
      <c r="K481" s="814"/>
      <c r="L481" s="831">
        <v>310</v>
      </c>
      <c r="M481" s="831">
        <v>162440</v>
      </c>
      <c r="N481" s="814">
        <v>1</v>
      </c>
      <c r="O481" s="814">
        <v>524</v>
      </c>
      <c r="P481" s="831">
        <v>220</v>
      </c>
      <c r="Q481" s="831">
        <v>116160</v>
      </c>
      <c r="R481" s="819">
        <v>0.71509480423540994</v>
      </c>
      <c r="S481" s="832">
        <v>528</v>
      </c>
    </row>
    <row r="482" spans="1:19" ht="14.45" customHeight="1" x14ac:dyDescent="0.2">
      <c r="A482" s="813" t="s">
        <v>3474</v>
      </c>
      <c r="B482" s="814" t="s">
        <v>3475</v>
      </c>
      <c r="C482" s="814" t="s">
        <v>590</v>
      </c>
      <c r="D482" s="814" t="s">
        <v>3372</v>
      </c>
      <c r="E482" s="814" t="s">
        <v>3409</v>
      </c>
      <c r="F482" s="814" t="s">
        <v>3494</v>
      </c>
      <c r="G482" s="814" t="s">
        <v>3495</v>
      </c>
      <c r="H482" s="831"/>
      <c r="I482" s="831"/>
      <c r="J482" s="814"/>
      <c r="K482" s="814"/>
      <c r="L482" s="831">
        <v>28</v>
      </c>
      <c r="M482" s="831">
        <v>11592</v>
      </c>
      <c r="N482" s="814">
        <v>1</v>
      </c>
      <c r="O482" s="814">
        <v>414</v>
      </c>
      <c r="P482" s="831">
        <v>13</v>
      </c>
      <c r="Q482" s="831">
        <v>5434</v>
      </c>
      <c r="R482" s="819">
        <v>0.46877156659765357</v>
      </c>
      <c r="S482" s="832">
        <v>418</v>
      </c>
    </row>
    <row r="483" spans="1:19" ht="14.45" customHeight="1" x14ac:dyDescent="0.2">
      <c r="A483" s="813" t="s">
        <v>3474</v>
      </c>
      <c r="B483" s="814" t="s">
        <v>3475</v>
      </c>
      <c r="C483" s="814" t="s">
        <v>590</v>
      </c>
      <c r="D483" s="814" t="s">
        <v>3372</v>
      </c>
      <c r="E483" s="814" t="s">
        <v>3409</v>
      </c>
      <c r="F483" s="814" t="s">
        <v>3496</v>
      </c>
      <c r="G483" s="814" t="s">
        <v>3497</v>
      </c>
      <c r="H483" s="831"/>
      <c r="I483" s="831"/>
      <c r="J483" s="814"/>
      <c r="K483" s="814"/>
      <c r="L483" s="831">
        <v>315</v>
      </c>
      <c r="M483" s="831">
        <v>26460</v>
      </c>
      <c r="N483" s="814">
        <v>1</v>
      </c>
      <c r="O483" s="814">
        <v>84</v>
      </c>
      <c r="P483" s="831">
        <v>219</v>
      </c>
      <c r="Q483" s="831">
        <v>18615</v>
      </c>
      <c r="R483" s="819">
        <v>0.70351473922902497</v>
      </c>
      <c r="S483" s="832">
        <v>85</v>
      </c>
    </row>
    <row r="484" spans="1:19" ht="14.45" customHeight="1" x14ac:dyDescent="0.2">
      <c r="A484" s="813" t="s">
        <v>3474</v>
      </c>
      <c r="B484" s="814" t="s">
        <v>3475</v>
      </c>
      <c r="C484" s="814" t="s">
        <v>590</v>
      </c>
      <c r="D484" s="814" t="s">
        <v>3372</v>
      </c>
      <c r="E484" s="814" t="s">
        <v>3409</v>
      </c>
      <c r="F484" s="814" t="s">
        <v>3516</v>
      </c>
      <c r="G484" s="814" t="s">
        <v>3517</v>
      </c>
      <c r="H484" s="831"/>
      <c r="I484" s="831"/>
      <c r="J484" s="814"/>
      <c r="K484" s="814"/>
      <c r="L484" s="831">
        <v>8</v>
      </c>
      <c r="M484" s="831">
        <v>1136</v>
      </c>
      <c r="N484" s="814">
        <v>1</v>
      </c>
      <c r="O484" s="814">
        <v>142</v>
      </c>
      <c r="P484" s="831"/>
      <c r="Q484" s="831"/>
      <c r="R484" s="819"/>
      <c r="S484" s="832"/>
    </row>
    <row r="485" spans="1:19" ht="14.45" customHeight="1" x14ac:dyDescent="0.2">
      <c r="A485" s="813" t="s">
        <v>3474</v>
      </c>
      <c r="B485" s="814" t="s">
        <v>3475</v>
      </c>
      <c r="C485" s="814" t="s">
        <v>590</v>
      </c>
      <c r="D485" s="814" t="s">
        <v>3383</v>
      </c>
      <c r="E485" s="814" t="s">
        <v>3409</v>
      </c>
      <c r="F485" s="814" t="s">
        <v>3476</v>
      </c>
      <c r="G485" s="814" t="s">
        <v>3477</v>
      </c>
      <c r="H485" s="831"/>
      <c r="I485" s="831"/>
      <c r="J485" s="814"/>
      <c r="K485" s="814"/>
      <c r="L485" s="831"/>
      <c r="M485" s="831"/>
      <c r="N485" s="814"/>
      <c r="O485" s="814"/>
      <c r="P485" s="831">
        <v>8</v>
      </c>
      <c r="Q485" s="831">
        <v>5832</v>
      </c>
      <c r="R485" s="819"/>
      <c r="S485" s="832">
        <v>729</v>
      </c>
    </row>
    <row r="486" spans="1:19" ht="14.45" customHeight="1" x14ac:dyDescent="0.2">
      <c r="A486" s="813" t="s">
        <v>3474</v>
      </c>
      <c r="B486" s="814" t="s">
        <v>3475</v>
      </c>
      <c r="C486" s="814" t="s">
        <v>590</v>
      </c>
      <c r="D486" s="814" t="s">
        <v>3383</v>
      </c>
      <c r="E486" s="814" t="s">
        <v>3409</v>
      </c>
      <c r="F486" s="814" t="s">
        <v>3514</v>
      </c>
      <c r="G486" s="814" t="s">
        <v>3515</v>
      </c>
      <c r="H486" s="831"/>
      <c r="I486" s="831"/>
      <c r="J486" s="814"/>
      <c r="K486" s="814"/>
      <c r="L486" s="831"/>
      <c r="M486" s="831"/>
      <c r="N486" s="814"/>
      <c r="O486" s="814"/>
      <c r="P486" s="831">
        <v>3</v>
      </c>
      <c r="Q486" s="831">
        <v>2181</v>
      </c>
      <c r="R486" s="819"/>
      <c r="S486" s="832">
        <v>727</v>
      </c>
    </row>
    <row r="487" spans="1:19" ht="14.45" customHeight="1" x14ac:dyDescent="0.2">
      <c r="A487" s="813" t="s">
        <v>3474</v>
      </c>
      <c r="B487" s="814" t="s">
        <v>3475</v>
      </c>
      <c r="C487" s="814" t="s">
        <v>590</v>
      </c>
      <c r="D487" s="814" t="s">
        <v>3383</v>
      </c>
      <c r="E487" s="814" t="s">
        <v>3409</v>
      </c>
      <c r="F487" s="814" t="s">
        <v>3516</v>
      </c>
      <c r="G487" s="814" t="s">
        <v>3517</v>
      </c>
      <c r="H487" s="831"/>
      <c r="I487" s="831"/>
      <c r="J487" s="814"/>
      <c r="K487" s="814"/>
      <c r="L487" s="831">
        <v>72</v>
      </c>
      <c r="M487" s="831">
        <v>10224</v>
      </c>
      <c r="N487" s="814">
        <v>1</v>
      </c>
      <c r="O487" s="814">
        <v>142</v>
      </c>
      <c r="P487" s="831">
        <v>275</v>
      </c>
      <c r="Q487" s="831">
        <v>39325</v>
      </c>
      <c r="R487" s="819">
        <v>3.8463419405320813</v>
      </c>
      <c r="S487" s="832">
        <v>143</v>
      </c>
    </row>
    <row r="488" spans="1:19" ht="14.45" customHeight="1" x14ac:dyDescent="0.2">
      <c r="A488" s="813" t="s">
        <v>3474</v>
      </c>
      <c r="B488" s="814" t="s">
        <v>3475</v>
      </c>
      <c r="C488" s="814" t="s">
        <v>590</v>
      </c>
      <c r="D488" s="814" t="s">
        <v>3383</v>
      </c>
      <c r="E488" s="814" t="s">
        <v>3409</v>
      </c>
      <c r="F488" s="814" t="s">
        <v>3518</v>
      </c>
      <c r="G488" s="814" t="s">
        <v>3519</v>
      </c>
      <c r="H488" s="831"/>
      <c r="I488" s="831"/>
      <c r="J488" s="814"/>
      <c r="K488" s="814"/>
      <c r="L488" s="831">
        <v>1</v>
      </c>
      <c r="M488" s="831">
        <v>359</v>
      </c>
      <c r="N488" s="814">
        <v>1</v>
      </c>
      <c r="O488" s="814">
        <v>359</v>
      </c>
      <c r="P488" s="831"/>
      <c r="Q488" s="831"/>
      <c r="R488" s="819"/>
      <c r="S488" s="832"/>
    </row>
    <row r="489" spans="1:19" ht="14.45" customHeight="1" x14ac:dyDescent="0.2">
      <c r="A489" s="813" t="s">
        <v>3474</v>
      </c>
      <c r="B489" s="814" t="s">
        <v>3475</v>
      </c>
      <c r="C489" s="814" t="s">
        <v>590</v>
      </c>
      <c r="D489" s="814" t="s">
        <v>3383</v>
      </c>
      <c r="E489" s="814" t="s">
        <v>3409</v>
      </c>
      <c r="F489" s="814" t="s">
        <v>3520</v>
      </c>
      <c r="G489" s="814" t="s">
        <v>3521</v>
      </c>
      <c r="H489" s="831"/>
      <c r="I489" s="831"/>
      <c r="J489" s="814"/>
      <c r="K489" s="814"/>
      <c r="L489" s="831"/>
      <c r="M489" s="831"/>
      <c r="N489" s="814"/>
      <c r="O489" s="814"/>
      <c r="P489" s="831">
        <v>4</v>
      </c>
      <c r="Q489" s="831">
        <v>1868</v>
      </c>
      <c r="R489" s="819"/>
      <c r="S489" s="832">
        <v>467</v>
      </c>
    </row>
    <row r="490" spans="1:19" ht="14.45" customHeight="1" x14ac:dyDescent="0.2">
      <c r="A490" s="813" t="s">
        <v>3474</v>
      </c>
      <c r="B490" s="814" t="s">
        <v>3475</v>
      </c>
      <c r="C490" s="814" t="s">
        <v>590</v>
      </c>
      <c r="D490" s="814" t="s">
        <v>3356</v>
      </c>
      <c r="E490" s="814" t="s">
        <v>3409</v>
      </c>
      <c r="F490" s="814" t="s">
        <v>3480</v>
      </c>
      <c r="G490" s="814" t="s">
        <v>3481</v>
      </c>
      <c r="H490" s="831"/>
      <c r="I490" s="831"/>
      <c r="J490" s="814"/>
      <c r="K490" s="814"/>
      <c r="L490" s="831"/>
      <c r="M490" s="831"/>
      <c r="N490" s="814"/>
      <c r="O490" s="814"/>
      <c r="P490" s="831">
        <v>7</v>
      </c>
      <c r="Q490" s="831">
        <v>1183</v>
      </c>
      <c r="R490" s="819"/>
      <c r="S490" s="832">
        <v>169</v>
      </c>
    </row>
    <row r="491" spans="1:19" ht="14.45" customHeight="1" x14ac:dyDescent="0.2">
      <c r="A491" s="813" t="s">
        <v>3474</v>
      </c>
      <c r="B491" s="814" t="s">
        <v>3475</v>
      </c>
      <c r="C491" s="814" t="s">
        <v>590</v>
      </c>
      <c r="D491" s="814" t="s">
        <v>3356</v>
      </c>
      <c r="E491" s="814" t="s">
        <v>3409</v>
      </c>
      <c r="F491" s="814" t="s">
        <v>3484</v>
      </c>
      <c r="G491" s="814" t="s">
        <v>3485</v>
      </c>
      <c r="H491" s="831"/>
      <c r="I491" s="831"/>
      <c r="J491" s="814"/>
      <c r="K491" s="814"/>
      <c r="L491" s="831">
        <v>516</v>
      </c>
      <c r="M491" s="831">
        <v>43344</v>
      </c>
      <c r="N491" s="814">
        <v>1</v>
      </c>
      <c r="O491" s="814">
        <v>84</v>
      </c>
      <c r="P491" s="831">
        <v>1560</v>
      </c>
      <c r="Q491" s="831">
        <v>132600</v>
      </c>
      <c r="R491" s="819">
        <v>3.0592469545957917</v>
      </c>
      <c r="S491" s="832">
        <v>85</v>
      </c>
    </row>
    <row r="492" spans="1:19" ht="14.45" customHeight="1" x14ac:dyDescent="0.2">
      <c r="A492" s="813" t="s">
        <v>3474</v>
      </c>
      <c r="B492" s="814" t="s">
        <v>3475</v>
      </c>
      <c r="C492" s="814" t="s">
        <v>590</v>
      </c>
      <c r="D492" s="814" t="s">
        <v>3356</v>
      </c>
      <c r="E492" s="814" t="s">
        <v>3409</v>
      </c>
      <c r="F492" s="814" t="s">
        <v>3488</v>
      </c>
      <c r="G492" s="814" t="s">
        <v>3489</v>
      </c>
      <c r="H492" s="831"/>
      <c r="I492" s="831"/>
      <c r="J492" s="814"/>
      <c r="K492" s="814"/>
      <c r="L492" s="831">
        <v>328</v>
      </c>
      <c r="M492" s="831">
        <v>57400</v>
      </c>
      <c r="N492" s="814">
        <v>1</v>
      </c>
      <c r="O492" s="814">
        <v>175</v>
      </c>
      <c r="P492" s="831">
        <v>320</v>
      </c>
      <c r="Q492" s="831">
        <v>56320</v>
      </c>
      <c r="R492" s="819">
        <v>0.98118466898954704</v>
      </c>
      <c r="S492" s="832">
        <v>176</v>
      </c>
    </row>
    <row r="493" spans="1:19" ht="14.45" customHeight="1" x14ac:dyDescent="0.2">
      <c r="A493" s="813" t="s">
        <v>3474</v>
      </c>
      <c r="B493" s="814" t="s">
        <v>3475</v>
      </c>
      <c r="C493" s="814" t="s">
        <v>590</v>
      </c>
      <c r="D493" s="814" t="s">
        <v>3356</v>
      </c>
      <c r="E493" s="814" t="s">
        <v>3409</v>
      </c>
      <c r="F493" s="814" t="s">
        <v>3490</v>
      </c>
      <c r="G493" s="814" t="s">
        <v>3491</v>
      </c>
      <c r="H493" s="831"/>
      <c r="I493" s="831"/>
      <c r="J493" s="814"/>
      <c r="K493" s="814"/>
      <c r="L493" s="831">
        <v>417</v>
      </c>
      <c r="M493" s="831">
        <v>218508</v>
      </c>
      <c r="N493" s="814">
        <v>1</v>
      </c>
      <c r="O493" s="814">
        <v>524</v>
      </c>
      <c r="P493" s="831">
        <v>1364</v>
      </c>
      <c r="Q493" s="831">
        <v>720192</v>
      </c>
      <c r="R493" s="819">
        <v>3.2959525509363501</v>
      </c>
      <c r="S493" s="832">
        <v>528</v>
      </c>
    </row>
    <row r="494" spans="1:19" ht="14.45" customHeight="1" x14ac:dyDescent="0.2">
      <c r="A494" s="813" t="s">
        <v>3474</v>
      </c>
      <c r="B494" s="814" t="s">
        <v>3475</v>
      </c>
      <c r="C494" s="814" t="s">
        <v>590</v>
      </c>
      <c r="D494" s="814" t="s">
        <v>3356</v>
      </c>
      <c r="E494" s="814" t="s">
        <v>3409</v>
      </c>
      <c r="F494" s="814" t="s">
        <v>3494</v>
      </c>
      <c r="G494" s="814" t="s">
        <v>3495</v>
      </c>
      <c r="H494" s="831"/>
      <c r="I494" s="831"/>
      <c r="J494" s="814"/>
      <c r="K494" s="814"/>
      <c r="L494" s="831">
        <v>104</v>
      </c>
      <c r="M494" s="831">
        <v>43056</v>
      </c>
      <c r="N494" s="814">
        <v>1</v>
      </c>
      <c r="O494" s="814">
        <v>414</v>
      </c>
      <c r="P494" s="831">
        <v>207</v>
      </c>
      <c r="Q494" s="831">
        <v>86526</v>
      </c>
      <c r="R494" s="819">
        <v>2.0096153846153846</v>
      </c>
      <c r="S494" s="832">
        <v>418</v>
      </c>
    </row>
    <row r="495" spans="1:19" ht="14.45" customHeight="1" x14ac:dyDescent="0.2">
      <c r="A495" s="813" t="s">
        <v>3474</v>
      </c>
      <c r="B495" s="814" t="s">
        <v>3475</v>
      </c>
      <c r="C495" s="814" t="s">
        <v>590</v>
      </c>
      <c r="D495" s="814" t="s">
        <v>3356</v>
      </c>
      <c r="E495" s="814" t="s">
        <v>3409</v>
      </c>
      <c r="F495" s="814" t="s">
        <v>3496</v>
      </c>
      <c r="G495" s="814" t="s">
        <v>3497</v>
      </c>
      <c r="H495" s="831"/>
      <c r="I495" s="831"/>
      <c r="J495" s="814"/>
      <c r="K495" s="814"/>
      <c r="L495" s="831">
        <v>526</v>
      </c>
      <c r="M495" s="831">
        <v>44184</v>
      </c>
      <c r="N495" s="814">
        <v>1</v>
      </c>
      <c r="O495" s="814">
        <v>84</v>
      </c>
      <c r="P495" s="831">
        <v>1572</v>
      </c>
      <c r="Q495" s="831">
        <v>133620</v>
      </c>
      <c r="R495" s="819">
        <v>3.0241716458446497</v>
      </c>
      <c r="S495" s="832">
        <v>85</v>
      </c>
    </row>
    <row r="496" spans="1:19" ht="14.45" customHeight="1" x14ac:dyDescent="0.2">
      <c r="A496" s="813" t="s">
        <v>3474</v>
      </c>
      <c r="B496" s="814" t="s">
        <v>3475</v>
      </c>
      <c r="C496" s="814" t="s">
        <v>590</v>
      </c>
      <c r="D496" s="814" t="s">
        <v>3356</v>
      </c>
      <c r="E496" s="814" t="s">
        <v>3409</v>
      </c>
      <c r="F496" s="814" t="s">
        <v>3498</v>
      </c>
      <c r="G496" s="814" t="s">
        <v>3499</v>
      </c>
      <c r="H496" s="831"/>
      <c r="I496" s="831"/>
      <c r="J496" s="814"/>
      <c r="K496" s="814"/>
      <c r="L496" s="831"/>
      <c r="M496" s="831"/>
      <c r="N496" s="814"/>
      <c r="O496" s="814"/>
      <c r="P496" s="831">
        <v>1</v>
      </c>
      <c r="Q496" s="831">
        <v>23</v>
      </c>
      <c r="R496" s="819"/>
      <c r="S496" s="832">
        <v>23</v>
      </c>
    </row>
    <row r="497" spans="1:19" ht="14.45" customHeight="1" x14ac:dyDescent="0.2">
      <c r="A497" s="813" t="s">
        <v>3474</v>
      </c>
      <c r="B497" s="814" t="s">
        <v>3475</v>
      </c>
      <c r="C497" s="814" t="s">
        <v>590</v>
      </c>
      <c r="D497" s="814" t="s">
        <v>3377</v>
      </c>
      <c r="E497" s="814" t="s">
        <v>3409</v>
      </c>
      <c r="F497" s="814" t="s">
        <v>3482</v>
      </c>
      <c r="G497" s="814" t="s">
        <v>3483</v>
      </c>
      <c r="H497" s="831"/>
      <c r="I497" s="831"/>
      <c r="J497" s="814"/>
      <c r="K497" s="814"/>
      <c r="L497" s="831">
        <v>2</v>
      </c>
      <c r="M497" s="831">
        <v>178</v>
      </c>
      <c r="N497" s="814">
        <v>1</v>
      </c>
      <c r="O497" s="814">
        <v>89</v>
      </c>
      <c r="P497" s="831"/>
      <c r="Q497" s="831"/>
      <c r="R497" s="819"/>
      <c r="S497" s="832"/>
    </row>
    <row r="498" spans="1:19" ht="14.45" customHeight="1" x14ac:dyDescent="0.2">
      <c r="A498" s="813" t="s">
        <v>3474</v>
      </c>
      <c r="B498" s="814" t="s">
        <v>3475</v>
      </c>
      <c r="C498" s="814" t="s">
        <v>590</v>
      </c>
      <c r="D498" s="814" t="s">
        <v>3377</v>
      </c>
      <c r="E498" s="814" t="s">
        <v>3409</v>
      </c>
      <c r="F498" s="814" t="s">
        <v>3484</v>
      </c>
      <c r="G498" s="814" t="s">
        <v>3485</v>
      </c>
      <c r="H498" s="831"/>
      <c r="I498" s="831"/>
      <c r="J498" s="814"/>
      <c r="K498" s="814"/>
      <c r="L498" s="831">
        <v>101</v>
      </c>
      <c r="M498" s="831">
        <v>8484</v>
      </c>
      <c r="N498" s="814">
        <v>1</v>
      </c>
      <c r="O498" s="814">
        <v>84</v>
      </c>
      <c r="P498" s="831">
        <v>277</v>
      </c>
      <c r="Q498" s="831">
        <v>23545</v>
      </c>
      <c r="R498" s="819">
        <v>2.7752239509665251</v>
      </c>
      <c r="S498" s="832">
        <v>85</v>
      </c>
    </row>
    <row r="499" spans="1:19" ht="14.45" customHeight="1" x14ac:dyDescent="0.2">
      <c r="A499" s="813" t="s">
        <v>3474</v>
      </c>
      <c r="B499" s="814" t="s">
        <v>3475</v>
      </c>
      <c r="C499" s="814" t="s">
        <v>590</v>
      </c>
      <c r="D499" s="814" t="s">
        <v>3377</v>
      </c>
      <c r="E499" s="814" t="s">
        <v>3409</v>
      </c>
      <c r="F499" s="814" t="s">
        <v>3486</v>
      </c>
      <c r="G499" s="814" t="s">
        <v>3487</v>
      </c>
      <c r="H499" s="831"/>
      <c r="I499" s="831"/>
      <c r="J499" s="814"/>
      <c r="K499" s="814"/>
      <c r="L499" s="831">
        <v>4</v>
      </c>
      <c r="M499" s="831">
        <v>468</v>
      </c>
      <c r="N499" s="814">
        <v>1</v>
      </c>
      <c r="O499" s="814">
        <v>117</v>
      </c>
      <c r="P499" s="831">
        <v>2</v>
      </c>
      <c r="Q499" s="831">
        <v>236</v>
      </c>
      <c r="R499" s="819">
        <v>0.50427350427350426</v>
      </c>
      <c r="S499" s="832">
        <v>118</v>
      </c>
    </row>
    <row r="500" spans="1:19" ht="14.45" customHeight="1" x14ac:dyDescent="0.2">
      <c r="A500" s="813" t="s">
        <v>3474</v>
      </c>
      <c r="B500" s="814" t="s">
        <v>3475</v>
      </c>
      <c r="C500" s="814" t="s">
        <v>590</v>
      </c>
      <c r="D500" s="814" t="s">
        <v>3377</v>
      </c>
      <c r="E500" s="814" t="s">
        <v>3409</v>
      </c>
      <c r="F500" s="814" t="s">
        <v>3488</v>
      </c>
      <c r="G500" s="814" t="s">
        <v>3489</v>
      </c>
      <c r="H500" s="831"/>
      <c r="I500" s="831"/>
      <c r="J500" s="814"/>
      <c r="K500" s="814"/>
      <c r="L500" s="831">
        <v>98</v>
      </c>
      <c r="M500" s="831">
        <v>17150</v>
      </c>
      <c r="N500" s="814">
        <v>1</v>
      </c>
      <c r="O500" s="814">
        <v>175</v>
      </c>
      <c r="P500" s="831">
        <v>265</v>
      </c>
      <c r="Q500" s="831">
        <v>46640</v>
      </c>
      <c r="R500" s="819">
        <v>2.7195335276967931</v>
      </c>
      <c r="S500" s="832">
        <v>176</v>
      </c>
    </row>
    <row r="501" spans="1:19" ht="14.45" customHeight="1" x14ac:dyDescent="0.2">
      <c r="A501" s="813" t="s">
        <v>3474</v>
      </c>
      <c r="B501" s="814" t="s">
        <v>3475</v>
      </c>
      <c r="C501" s="814" t="s">
        <v>590</v>
      </c>
      <c r="D501" s="814" t="s">
        <v>3377</v>
      </c>
      <c r="E501" s="814" t="s">
        <v>3409</v>
      </c>
      <c r="F501" s="814" t="s">
        <v>3490</v>
      </c>
      <c r="G501" s="814" t="s">
        <v>3491</v>
      </c>
      <c r="H501" s="831"/>
      <c r="I501" s="831"/>
      <c r="J501" s="814"/>
      <c r="K501" s="814"/>
      <c r="L501" s="831">
        <v>89</v>
      </c>
      <c r="M501" s="831">
        <v>46636</v>
      </c>
      <c r="N501" s="814">
        <v>1</v>
      </c>
      <c r="O501" s="814">
        <v>524</v>
      </c>
      <c r="P501" s="831">
        <v>304</v>
      </c>
      <c r="Q501" s="831">
        <v>160512</v>
      </c>
      <c r="R501" s="819">
        <v>3.4418046144609313</v>
      </c>
      <c r="S501" s="832">
        <v>528</v>
      </c>
    </row>
    <row r="502" spans="1:19" ht="14.45" customHeight="1" x14ac:dyDescent="0.2">
      <c r="A502" s="813" t="s">
        <v>3474</v>
      </c>
      <c r="B502" s="814" t="s">
        <v>3475</v>
      </c>
      <c r="C502" s="814" t="s">
        <v>590</v>
      </c>
      <c r="D502" s="814" t="s">
        <v>3377</v>
      </c>
      <c r="E502" s="814" t="s">
        <v>3409</v>
      </c>
      <c r="F502" s="814" t="s">
        <v>3494</v>
      </c>
      <c r="G502" s="814" t="s">
        <v>3495</v>
      </c>
      <c r="H502" s="831"/>
      <c r="I502" s="831"/>
      <c r="J502" s="814"/>
      <c r="K502" s="814"/>
      <c r="L502" s="831">
        <v>15</v>
      </c>
      <c r="M502" s="831">
        <v>6210</v>
      </c>
      <c r="N502" s="814">
        <v>1</v>
      </c>
      <c r="O502" s="814">
        <v>414</v>
      </c>
      <c r="P502" s="831">
        <v>37</v>
      </c>
      <c r="Q502" s="831">
        <v>15466</v>
      </c>
      <c r="R502" s="819">
        <v>2.490499194847021</v>
      </c>
      <c r="S502" s="832">
        <v>418</v>
      </c>
    </row>
    <row r="503" spans="1:19" ht="14.45" customHeight="1" x14ac:dyDescent="0.2">
      <c r="A503" s="813" t="s">
        <v>3474</v>
      </c>
      <c r="B503" s="814" t="s">
        <v>3475</v>
      </c>
      <c r="C503" s="814" t="s">
        <v>590</v>
      </c>
      <c r="D503" s="814" t="s">
        <v>3377</v>
      </c>
      <c r="E503" s="814" t="s">
        <v>3409</v>
      </c>
      <c r="F503" s="814" t="s">
        <v>3496</v>
      </c>
      <c r="G503" s="814" t="s">
        <v>3497</v>
      </c>
      <c r="H503" s="831"/>
      <c r="I503" s="831"/>
      <c r="J503" s="814"/>
      <c r="K503" s="814"/>
      <c r="L503" s="831">
        <v>104</v>
      </c>
      <c r="M503" s="831">
        <v>8736</v>
      </c>
      <c r="N503" s="814">
        <v>1</v>
      </c>
      <c r="O503" s="814">
        <v>84</v>
      </c>
      <c r="P503" s="831">
        <v>309</v>
      </c>
      <c r="Q503" s="831">
        <v>26265</v>
      </c>
      <c r="R503" s="819">
        <v>3.0065247252747254</v>
      </c>
      <c r="S503" s="832">
        <v>85</v>
      </c>
    </row>
    <row r="504" spans="1:19" ht="14.45" customHeight="1" x14ac:dyDescent="0.2">
      <c r="A504" s="813" t="s">
        <v>3474</v>
      </c>
      <c r="B504" s="814" t="s">
        <v>3475</v>
      </c>
      <c r="C504" s="814" t="s">
        <v>590</v>
      </c>
      <c r="D504" s="814" t="s">
        <v>3377</v>
      </c>
      <c r="E504" s="814" t="s">
        <v>3409</v>
      </c>
      <c r="F504" s="814" t="s">
        <v>3502</v>
      </c>
      <c r="G504" s="814" t="s">
        <v>3503</v>
      </c>
      <c r="H504" s="831"/>
      <c r="I504" s="831"/>
      <c r="J504" s="814"/>
      <c r="K504" s="814"/>
      <c r="L504" s="831"/>
      <c r="M504" s="831"/>
      <c r="N504" s="814"/>
      <c r="O504" s="814"/>
      <c r="P504" s="831">
        <v>51</v>
      </c>
      <c r="Q504" s="831">
        <v>3570</v>
      </c>
      <c r="R504" s="819"/>
      <c r="S504" s="832">
        <v>70</v>
      </c>
    </row>
    <row r="505" spans="1:19" ht="14.45" customHeight="1" x14ac:dyDescent="0.2">
      <c r="A505" s="813" t="s">
        <v>3474</v>
      </c>
      <c r="B505" s="814" t="s">
        <v>3475</v>
      </c>
      <c r="C505" s="814" t="s">
        <v>590</v>
      </c>
      <c r="D505" s="814" t="s">
        <v>3377</v>
      </c>
      <c r="E505" s="814" t="s">
        <v>3409</v>
      </c>
      <c r="F505" s="814" t="s">
        <v>3506</v>
      </c>
      <c r="G505" s="814" t="s">
        <v>3507</v>
      </c>
      <c r="H505" s="831"/>
      <c r="I505" s="831"/>
      <c r="J505" s="814"/>
      <c r="K505" s="814"/>
      <c r="L505" s="831">
        <v>4</v>
      </c>
      <c r="M505" s="831">
        <v>180</v>
      </c>
      <c r="N505" s="814">
        <v>1</v>
      </c>
      <c r="O505" s="814">
        <v>45</v>
      </c>
      <c r="P505" s="831">
        <v>1</v>
      </c>
      <c r="Q505" s="831">
        <v>46</v>
      </c>
      <c r="R505" s="819">
        <v>0.25555555555555554</v>
      </c>
      <c r="S505" s="832">
        <v>46</v>
      </c>
    </row>
    <row r="506" spans="1:19" ht="14.45" customHeight="1" x14ac:dyDescent="0.2">
      <c r="A506" s="813" t="s">
        <v>3474</v>
      </c>
      <c r="B506" s="814" t="s">
        <v>3475</v>
      </c>
      <c r="C506" s="814" t="s">
        <v>590</v>
      </c>
      <c r="D506" s="814" t="s">
        <v>3377</v>
      </c>
      <c r="E506" s="814" t="s">
        <v>3409</v>
      </c>
      <c r="F506" s="814" t="s">
        <v>3508</v>
      </c>
      <c r="G506" s="814" t="s">
        <v>3509</v>
      </c>
      <c r="H506" s="831"/>
      <c r="I506" s="831"/>
      <c r="J506" s="814"/>
      <c r="K506" s="814"/>
      <c r="L506" s="831">
        <v>7</v>
      </c>
      <c r="M506" s="831">
        <v>1351</v>
      </c>
      <c r="N506" s="814">
        <v>1</v>
      </c>
      <c r="O506" s="814">
        <v>193</v>
      </c>
      <c r="P506" s="831">
        <v>4</v>
      </c>
      <c r="Q506" s="831">
        <v>776</v>
      </c>
      <c r="R506" s="819">
        <v>0.57438934122871943</v>
      </c>
      <c r="S506" s="832">
        <v>194</v>
      </c>
    </row>
    <row r="507" spans="1:19" ht="14.45" customHeight="1" x14ac:dyDescent="0.2">
      <c r="A507" s="813" t="s">
        <v>3474</v>
      </c>
      <c r="B507" s="814" t="s">
        <v>3475</v>
      </c>
      <c r="C507" s="814" t="s">
        <v>590</v>
      </c>
      <c r="D507" s="814" t="s">
        <v>3377</v>
      </c>
      <c r="E507" s="814" t="s">
        <v>3409</v>
      </c>
      <c r="F507" s="814" t="s">
        <v>3510</v>
      </c>
      <c r="G507" s="814" t="s">
        <v>3511</v>
      </c>
      <c r="H507" s="831"/>
      <c r="I507" s="831"/>
      <c r="J507" s="814"/>
      <c r="K507" s="814"/>
      <c r="L507" s="831"/>
      <c r="M507" s="831"/>
      <c r="N507" s="814"/>
      <c r="O507" s="814"/>
      <c r="P507" s="831">
        <v>6</v>
      </c>
      <c r="Q507" s="831">
        <v>1758</v>
      </c>
      <c r="R507" s="819"/>
      <c r="S507" s="832">
        <v>293</v>
      </c>
    </row>
    <row r="508" spans="1:19" ht="14.45" customHeight="1" x14ac:dyDescent="0.2">
      <c r="A508" s="813" t="s">
        <v>3474</v>
      </c>
      <c r="B508" s="814" t="s">
        <v>3475</v>
      </c>
      <c r="C508" s="814" t="s">
        <v>590</v>
      </c>
      <c r="D508" s="814" t="s">
        <v>3377</v>
      </c>
      <c r="E508" s="814" t="s">
        <v>3409</v>
      </c>
      <c r="F508" s="814" t="s">
        <v>3516</v>
      </c>
      <c r="G508" s="814" t="s">
        <v>3517</v>
      </c>
      <c r="H508" s="831"/>
      <c r="I508" s="831"/>
      <c r="J508" s="814"/>
      <c r="K508" s="814"/>
      <c r="L508" s="831"/>
      <c r="M508" s="831"/>
      <c r="N508" s="814"/>
      <c r="O508" s="814"/>
      <c r="P508" s="831">
        <v>4</v>
      </c>
      <c r="Q508" s="831">
        <v>572</v>
      </c>
      <c r="R508" s="819"/>
      <c r="S508" s="832">
        <v>143</v>
      </c>
    </row>
    <row r="509" spans="1:19" ht="14.45" customHeight="1" x14ac:dyDescent="0.2">
      <c r="A509" s="813" t="s">
        <v>3474</v>
      </c>
      <c r="B509" s="814" t="s">
        <v>3475</v>
      </c>
      <c r="C509" s="814" t="s">
        <v>590</v>
      </c>
      <c r="D509" s="814" t="s">
        <v>3364</v>
      </c>
      <c r="E509" s="814" t="s">
        <v>3409</v>
      </c>
      <c r="F509" s="814" t="s">
        <v>3480</v>
      </c>
      <c r="G509" s="814" t="s">
        <v>3481</v>
      </c>
      <c r="H509" s="831"/>
      <c r="I509" s="831"/>
      <c r="J509" s="814"/>
      <c r="K509" s="814"/>
      <c r="L509" s="831"/>
      <c r="M509" s="831"/>
      <c r="N509" s="814"/>
      <c r="O509" s="814"/>
      <c r="P509" s="831">
        <v>3</v>
      </c>
      <c r="Q509" s="831">
        <v>507</v>
      </c>
      <c r="R509" s="819"/>
      <c r="S509" s="832">
        <v>169</v>
      </c>
    </row>
    <row r="510" spans="1:19" ht="14.45" customHeight="1" x14ac:dyDescent="0.2">
      <c r="A510" s="813" t="s">
        <v>3474</v>
      </c>
      <c r="B510" s="814" t="s">
        <v>3475</v>
      </c>
      <c r="C510" s="814" t="s">
        <v>590</v>
      </c>
      <c r="D510" s="814" t="s">
        <v>3364</v>
      </c>
      <c r="E510" s="814" t="s">
        <v>3409</v>
      </c>
      <c r="F510" s="814" t="s">
        <v>3484</v>
      </c>
      <c r="G510" s="814" t="s">
        <v>3485</v>
      </c>
      <c r="H510" s="831"/>
      <c r="I510" s="831"/>
      <c r="J510" s="814"/>
      <c r="K510" s="814"/>
      <c r="L510" s="831">
        <v>1</v>
      </c>
      <c r="M510" s="831">
        <v>84</v>
      </c>
      <c r="N510" s="814">
        <v>1</v>
      </c>
      <c r="O510" s="814">
        <v>84</v>
      </c>
      <c r="P510" s="831">
        <v>128</v>
      </c>
      <c r="Q510" s="831">
        <v>10880</v>
      </c>
      <c r="R510" s="819">
        <v>129.52380952380952</v>
      </c>
      <c r="S510" s="832">
        <v>85</v>
      </c>
    </row>
    <row r="511" spans="1:19" ht="14.45" customHeight="1" x14ac:dyDescent="0.2">
      <c r="A511" s="813" t="s">
        <v>3474</v>
      </c>
      <c r="B511" s="814" t="s">
        <v>3475</v>
      </c>
      <c r="C511" s="814" t="s">
        <v>590</v>
      </c>
      <c r="D511" s="814" t="s">
        <v>3364</v>
      </c>
      <c r="E511" s="814" t="s">
        <v>3409</v>
      </c>
      <c r="F511" s="814" t="s">
        <v>3488</v>
      </c>
      <c r="G511" s="814" t="s">
        <v>3489</v>
      </c>
      <c r="H511" s="831"/>
      <c r="I511" s="831"/>
      <c r="J511" s="814"/>
      <c r="K511" s="814"/>
      <c r="L511" s="831"/>
      <c r="M511" s="831"/>
      <c r="N511" s="814"/>
      <c r="O511" s="814"/>
      <c r="P511" s="831">
        <v>81</v>
      </c>
      <c r="Q511" s="831">
        <v>14256</v>
      </c>
      <c r="R511" s="819"/>
      <c r="S511" s="832">
        <v>176</v>
      </c>
    </row>
    <row r="512" spans="1:19" ht="14.45" customHeight="1" x14ac:dyDescent="0.2">
      <c r="A512" s="813" t="s">
        <v>3474</v>
      </c>
      <c r="B512" s="814" t="s">
        <v>3475</v>
      </c>
      <c r="C512" s="814" t="s">
        <v>590</v>
      </c>
      <c r="D512" s="814" t="s">
        <v>3364</v>
      </c>
      <c r="E512" s="814" t="s">
        <v>3409</v>
      </c>
      <c r="F512" s="814" t="s">
        <v>3490</v>
      </c>
      <c r="G512" s="814" t="s">
        <v>3491</v>
      </c>
      <c r="H512" s="831"/>
      <c r="I512" s="831"/>
      <c r="J512" s="814"/>
      <c r="K512" s="814"/>
      <c r="L512" s="831">
        <v>2</v>
      </c>
      <c r="M512" s="831">
        <v>1048</v>
      </c>
      <c r="N512" s="814">
        <v>1</v>
      </c>
      <c r="O512" s="814">
        <v>524</v>
      </c>
      <c r="P512" s="831">
        <v>125</v>
      </c>
      <c r="Q512" s="831">
        <v>66000</v>
      </c>
      <c r="R512" s="819">
        <v>62.977099236641223</v>
      </c>
      <c r="S512" s="832">
        <v>528</v>
      </c>
    </row>
    <row r="513" spans="1:19" ht="14.45" customHeight="1" x14ac:dyDescent="0.2">
      <c r="A513" s="813" t="s">
        <v>3474</v>
      </c>
      <c r="B513" s="814" t="s">
        <v>3475</v>
      </c>
      <c r="C513" s="814" t="s">
        <v>590</v>
      </c>
      <c r="D513" s="814" t="s">
        <v>3364</v>
      </c>
      <c r="E513" s="814" t="s">
        <v>3409</v>
      </c>
      <c r="F513" s="814" t="s">
        <v>3494</v>
      </c>
      <c r="G513" s="814" t="s">
        <v>3495</v>
      </c>
      <c r="H513" s="831"/>
      <c r="I513" s="831"/>
      <c r="J513" s="814"/>
      <c r="K513" s="814"/>
      <c r="L513" s="831">
        <v>3</v>
      </c>
      <c r="M513" s="831">
        <v>1242</v>
      </c>
      <c r="N513" s="814">
        <v>1</v>
      </c>
      <c r="O513" s="814">
        <v>414</v>
      </c>
      <c r="P513" s="831">
        <v>25</v>
      </c>
      <c r="Q513" s="831">
        <v>10450</v>
      </c>
      <c r="R513" s="819">
        <v>8.4138486312399348</v>
      </c>
      <c r="S513" s="832">
        <v>418</v>
      </c>
    </row>
    <row r="514" spans="1:19" ht="14.45" customHeight="1" x14ac:dyDescent="0.2">
      <c r="A514" s="813" t="s">
        <v>3474</v>
      </c>
      <c r="B514" s="814" t="s">
        <v>3475</v>
      </c>
      <c r="C514" s="814" t="s">
        <v>590</v>
      </c>
      <c r="D514" s="814" t="s">
        <v>3364</v>
      </c>
      <c r="E514" s="814" t="s">
        <v>3409</v>
      </c>
      <c r="F514" s="814" t="s">
        <v>3496</v>
      </c>
      <c r="G514" s="814" t="s">
        <v>3497</v>
      </c>
      <c r="H514" s="831"/>
      <c r="I514" s="831"/>
      <c r="J514" s="814"/>
      <c r="K514" s="814"/>
      <c r="L514" s="831">
        <v>3</v>
      </c>
      <c r="M514" s="831">
        <v>252</v>
      </c>
      <c r="N514" s="814">
        <v>1</v>
      </c>
      <c r="O514" s="814">
        <v>84</v>
      </c>
      <c r="P514" s="831">
        <v>121</v>
      </c>
      <c r="Q514" s="831">
        <v>10285</v>
      </c>
      <c r="R514" s="819">
        <v>40.813492063492063</v>
      </c>
      <c r="S514" s="832">
        <v>85</v>
      </c>
    </row>
    <row r="515" spans="1:19" ht="14.45" customHeight="1" x14ac:dyDescent="0.2">
      <c r="A515" s="813" t="s">
        <v>3474</v>
      </c>
      <c r="B515" s="814" t="s">
        <v>3475</v>
      </c>
      <c r="C515" s="814" t="s">
        <v>590</v>
      </c>
      <c r="D515" s="814" t="s">
        <v>3355</v>
      </c>
      <c r="E515" s="814" t="s">
        <v>3409</v>
      </c>
      <c r="F515" s="814" t="s">
        <v>3480</v>
      </c>
      <c r="G515" s="814" t="s">
        <v>3481</v>
      </c>
      <c r="H515" s="831"/>
      <c r="I515" s="831"/>
      <c r="J515" s="814"/>
      <c r="K515" s="814"/>
      <c r="L515" s="831">
        <v>1</v>
      </c>
      <c r="M515" s="831">
        <v>167</v>
      </c>
      <c r="N515" s="814">
        <v>1</v>
      </c>
      <c r="O515" s="814">
        <v>167</v>
      </c>
      <c r="P515" s="831"/>
      <c r="Q515" s="831"/>
      <c r="R515" s="819"/>
      <c r="S515" s="832"/>
    </row>
    <row r="516" spans="1:19" ht="14.45" customHeight="1" x14ac:dyDescent="0.2">
      <c r="A516" s="813" t="s">
        <v>3474</v>
      </c>
      <c r="B516" s="814" t="s">
        <v>3475</v>
      </c>
      <c r="C516" s="814" t="s">
        <v>590</v>
      </c>
      <c r="D516" s="814" t="s">
        <v>3355</v>
      </c>
      <c r="E516" s="814" t="s">
        <v>3409</v>
      </c>
      <c r="F516" s="814" t="s">
        <v>3484</v>
      </c>
      <c r="G516" s="814" t="s">
        <v>3485</v>
      </c>
      <c r="H516" s="831"/>
      <c r="I516" s="831"/>
      <c r="J516" s="814"/>
      <c r="K516" s="814"/>
      <c r="L516" s="831">
        <v>959</v>
      </c>
      <c r="M516" s="831">
        <v>80556</v>
      </c>
      <c r="N516" s="814">
        <v>1</v>
      </c>
      <c r="O516" s="814">
        <v>84</v>
      </c>
      <c r="P516" s="831">
        <v>1165</v>
      </c>
      <c r="Q516" s="831">
        <v>99025</v>
      </c>
      <c r="R516" s="819">
        <v>1.2292690798947317</v>
      </c>
      <c r="S516" s="832">
        <v>85</v>
      </c>
    </row>
    <row r="517" spans="1:19" ht="14.45" customHeight="1" x14ac:dyDescent="0.2">
      <c r="A517" s="813" t="s">
        <v>3474</v>
      </c>
      <c r="B517" s="814" t="s">
        <v>3475</v>
      </c>
      <c r="C517" s="814" t="s">
        <v>590</v>
      </c>
      <c r="D517" s="814" t="s">
        <v>3355</v>
      </c>
      <c r="E517" s="814" t="s">
        <v>3409</v>
      </c>
      <c r="F517" s="814" t="s">
        <v>3488</v>
      </c>
      <c r="G517" s="814" t="s">
        <v>3489</v>
      </c>
      <c r="H517" s="831"/>
      <c r="I517" s="831"/>
      <c r="J517" s="814"/>
      <c r="K517" s="814"/>
      <c r="L517" s="831">
        <v>1027</v>
      </c>
      <c r="M517" s="831">
        <v>179725</v>
      </c>
      <c r="N517" s="814">
        <v>1</v>
      </c>
      <c r="O517" s="814">
        <v>175</v>
      </c>
      <c r="P517" s="831">
        <v>1327</v>
      </c>
      <c r="Q517" s="831">
        <v>233552</v>
      </c>
      <c r="R517" s="819">
        <v>1.2994964529141744</v>
      </c>
      <c r="S517" s="832">
        <v>176</v>
      </c>
    </row>
    <row r="518" spans="1:19" ht="14.45" customHeight="1" x14ac:dyDescent="0.2">
      <c r="A518" s="813" t="s">
        <v>3474</v>
      </c>
      <c r="B518" s="814" t="s">
        <v>3475</v>
      </c>
      <c r="C518" s="814" t="s">
        <v>590</v>
      </c>
      <c r="D518" s="814" t="s">
        <v>3355</v>
      </c>
      <c r="E518" s="814" t="s">
        <v>3409</v>
      </c>
      <c r="F518" s="814" t="s">
        <v>3490</v>
      </c>
      <c r="G518" s="814" t="s">
        <v>3491</v>
      </c>
      <c r="H518" s="831"/>
      <c r="I518" s="831"/>
      <c r="J518" s="814"/>
      <c r="K518" s="814"/>
      <c r="L518" s="831">
        <v>970</v>
      </c>
      <c r="M518" s="831">
        <v>508280</v>
      </c>
      <c r="N518" s="814">
        <v>1</v>
      </c>
      <c r="O518" s="814">
        <v>524</v>
      </c>
      <c r="P518" s="831">
        <v>1286</v>
      </c>
      <c r="Q518" s="831">
        <v>679008</v>
      </c>
      <c r="R518" s="819">
        <v>1.3358936019516803</v>
      </c>
      <c r="S518" s="832">
        <v>528</v>
      </c>
    </row>
    <row r="519" spans="1:19" ht="14.45" customHeight="1" x14ac:dyDescent="0.2">
      <c r="A519" s="813" t="s">
        <v>3474</v>
      </c>
      <c r="B519" s="814" t="s">
        <v>3475</v>
      </c>
      <c r="C519" s="814" t="s">
        <v>590</v>
      </c>
      <c r="D519" s="814" t="s">
        <v>3355</v>
      </c>
      <c r="E519" s="814" t="s">
        <v>3409</v>
      </c>
      <c r="F519" s="814" t="s">
        <v>3492</v>
      </c>
      <c r="G519" s="814" t="s">
        <v>3493</v>
      </c>
      <c r="H519" s="831"/>
      <c r="I519" s="831"/>
      <c r="J519" s="814"/>
      <c r="K519" s="814"/>
      <c r="L519" s="831">
        <v>3</v>
      </c>
      <c r="M519" s="831">
        <v>252</v>
      </c>
      <c r="N519" s="814">
        <v>1</v>
      </c>
      <c r="O519" s="814">
        <v>84</v>
      </c>
      <c r="P519" s="831"/>
      <c r="Q519" s="831"/>
      <c r="R519" s="819"/>
      <c r="S519" s="832"/>
    </row>
    <row r="520" spans="1:19" ht="14.45" customHeight="1" x14ac:dyDescent="0.2">
      <c r="A520" s="813" t="s">
        <v>3474</v>
      </c>
      <c r="B520" s="814" t="s">
        <v>3475</v>
      </c>
      <c r="C520" s="814" t="s">
        <v>590</v>
      </c>
      <c r="D520" s="814" t="s">
        <v>3355</v>
      </c>
      <c r="E520" s="814" t="s">
        <v>3409</v>
      </c>
      <c r="F520" s="814" t="s">
        <v>3494</v>
      </c>
      <c r="G520" s="814" t="s">
        <v>3495</v>
      </c>
      <c r="H520" s="831"/>
      <c r="I520" s="831"/>
      <c r="J520" s="814"/>
      <c r="K520" s="814"/>
      <c r="L520" s="831">
        <v>128</v>
      </c>
      <c r="M520" s="831">
        <v>52992</v>
      </c>
      <c r="N520" s="814">
        <v>1</v>
      </c>
      <c r="O520" s="814">
        <v>414</v>
      </c>
      <c r="P520" s="831">
        <v>128</v>
      </c>
      <c r="Q520" s="831">
        <v>53504</v>
      </c>
      <c r="R520" s="819">
        <v>1.0096618357487923</v>
      </c>
      <c r="S520" s="832">
        <v>418</v>
      </c>
    </row>
    <row r="521" spans="1:19" ht="14.45" customHeight="1" x14ac:dyDescent="0.2">
      <c r="A521" s="813" t="s">
        <v>3474</v>
      </c>
      <c r="B521" s="814" t="s">
        <v>3475</v>
      </c>
      <c r="C521" s="814" t="s">
        <v>590</v>
      </c>
      <c r="D521" s="814" t="s">
        <v>3355</v>
      </c>
      <c r="E521" s="814" t="s">
        <v>3409</v>
      </c>
      <c r="F521" s="814" t="s">
        <v>3496</v>
      </c>
      <c r="G521" s="814" t="s">
        <v>3497</v>
      </c>
      <c r="H521" s="831"/>
      <c r="I521" s="831"/>
      <c r="J521" s="814"/>
      <c r="K521" s="814"/>
      <c r="L521" s="831">
        <v>1144</v>
      </c>
      <c r="M521" s="831">
        <v>96096</v>
      </c>
      <c r="N521" s="814">
        <v>1</v>
      </c>
      <c r="O521" s="814">
        <v>84</v>
      </c>
      <c r="P521" s="831">
        <v>1439</v>
      </c>
      <c r="Q521" s="831">
        <v>122315</v>
      </c>
      <c r="R521" s="819">
        <v>1.2728417415917417</v>
      </c>
      <c r="S521" s="832">
        <v>85</v>
      </c>
    </row>
    <row r="522" spans="1:19" ht="14.45" customHeight="1" x14ac:dyDescent="0.2">
      <c r="A522" s="813" t="s">
        <v>3474</v>
      </c>
      <c r="B522" s="814" t="s">
        <v>3475</v>
      </c>
      <c r="C522" s="814" t="s">
        <v>590</v>
      </c>
      <c r="D522" s="814" t="s">
        <v>3355</v>
      </c>
      <c r="E522" s="814" t="s">
        <v>3409</v>
      </c>
      <c r="F522" s="814" t="s">
        <v>3498</v>
      </c>
      <c r="G522" s="814" t="s">
        <v>3499</v>
      </c>
      <c r="H522" s="831"/>
      <c r="I522" s="831"/>
      <c r="J522" s="814"/>
      <c r="K522" s="814"/>
      <c r="L522" s="831"/>
      <c r="M522" s="831"/>
      <c r="N522" s="814"/>
      <c r="O522" s="814"/>
      <c r="P522" s="831">
        <v>1</v>
      </c>
      <c r="Q522" s="831">
        <v>23</v>
      </c>
      <c r="R522" s="819"/>
      <c r="S522" s="832">
        <v>23</v>
      </c>
    </row>
    <row r="523" spans="1:19" ht="14.45" customHeight="1" x14ac:dyDescent="0.2">
      <c r="A523" s="813" t="s">
        <v>3474</v>
      </c>
      <c r="B523" s="814" t="s">
        <v>3475</v>
      </c>
      <c r="C523" s="814" t="s">
        <v>590</v>
      </c>
      <c r="D523" s="814" t="s">
        <v>3355</v>
      </c>
      <c r="E523" s="814" t="s">
        <v>3409</v>
      </c>
      <c r="F523" s="814" t="s">
        <v>3500</v>
      </c>
      <c r="G523" s="814" t="s">
        <v>3501</v>
      </c>
      <c r="H523" s="831"/>
      <c r="I523" s="831"/>
      <c r="J523" s="814"/>
      <c r="K523" s="814"/>
      <c r="L523" s="831">
        <v>12</v>
      </c>
      <c r="M523" s="831">
        <v>1332</v>
      </c>
      <c r="N523" s="814">
        <v>1</v>
      </c>
      <c r="O523" s="814">
        <v>111</v>
      </c>
      <c r="P523" s="831">
        <v>11</v>
      </c>
      <c r="Q523" s="831">
        <v>1243</v>
      </c>
      <c r="R523" s="819">
        <v>0.93318318318318316</v>
      </c>
      <c r="S523" s="832">
        <v>113</v>
      </c>
    </row>
    <row r="524" spans="1:19" ht="14.45" customHeight="1" x14ac:dyDescent="0.2">
      <c r="A524" s="813" t="s">
        <v>3474</v>
      </c>
      <c r="B524" s="814" t="s">
        <v>3475</v>
      </c>
      <c r="C524" s="814" t="s">
        <v>590</v>
      </c>
      <c r="D524" s="814" t="s">
        <v>3376</v>
      </c>
      <c r="E524" s="814" t="s">
        <v>3409</v>
      </c>
      <c r="F524" s="814" t="s">
        <v>3484</v>
      </c>
      <c r="G524" s="814" t="s">
        <v>3485</v>
      </c>
      <c r="H524" s="831"/>
      <c r="I524" s="831"/>
      <c r="J524" s="814"/>
      <c r="K524" s="814"/>
      <c r="L524" s="831">
        <v>1229</v>
      </c>
      <c r="M524" s="831">
        <v>103236</v>
      </c>
      <c r="N524" s="814">
        <v>1</v>
      </c>
      <c r="O524" s="814">
        <v>84</v>
      </c>
      <c r="P524" s="831">
        <v>1640</v>
      </c>
      <c r="Q524" s="831">
        <v>139400</v>
      </c>
      <c r="R524" s="819">
        <v>1.3503041574644503</v>
      </c>
      <c r="S524" s="832">
        <v>85</v>
      </c>
    </row>
    <row r="525" spans="1:19" ht="14.45" customHeight="1" x14ac:dyDescent="0.2">
      <c r="A525" s="813" t="s">
        <v>3474</v>
      </c>
      <c r="B525" s="814" t="s">
        <v>3475</v>
      </c>
      <c r="C525" s="814" t="s">
        <v>590</v>
      </c>
      <c r="D525" s="814" t="s">
        <v>3376</v>
      </c>
      <c r="E525" s="814" t="s">
        <v>3409</v>
      </c>
      <c r="F525" s="814" t="s">
        <v>3488</v>
      </c>
      <c r="G525" s="814" t="s">
        <v>3489</v>
      </c>
      <c r="H525" s="831"/>
      <c r="I525" s="831"/>
      <c r="J525" s="814"/>
      <c r="K525" s="814"/>
      <c r="L525" s="831">
        <v>1156</v>
      </c>
      <c r="M525" s="831">
        <v>202300</v>
      </c>
      <c r="N525" s="814">
        <v>1</v>
      </c>
      <c r="O525" s="814">
        <v>175</v>
      </c>
      <c r="P525" s="831">
        <v>1366</v>
      </c>
      <c r="Q525" s="831">
        <v>240416</v>
      </c>
      <c r="R525" s="819">
        <v>1.188413247652002</v>
      </c>
      <c r="S525" s="832">
        <v>176</v>
      </c>
    </row>
    <row r="526" spans="1:19" ht="14.45" customHeight="1" x14ac:dyDescent="0.2">
      <c r="A526" s="813" t="s">
        <v>3474</v>
      </c>
      <c r="B526" s="814" t="s">
        <v>3475</v>
      </c>
      <c r="C526" s="814" t="s">
        <v>590</v>
      </c>
      <c r="D526" s="814" t="s">
        <v>3376</v>
      </c>
      <c r="E526" s="814" t="s">
        <v>3409</v>
      </c>
      <c r="F526" s="814" t="s">
        <v>3490</v>
      </c>
      <c r="G526" s="814" t="s">
        <v>3491</v>
      </c>
      <c r="H526" s="831"/>
      <c r="I526" s="831"/>
      <c r="J526" s="814"/>
      <c r="K526" s="814"/>
      <c r="L526" s="831">
        <v>772</v>
      </c>
      <c r="M526" s="831">
        <v>404528</v>
      </c>
      <c r="N526" s="814">
        <v>1</v>
      </c>
      <c r="O526" s="814">
        <v>524</v>
      </c>
      <c r="P526" s="831">
        <v>989</v>
      </c>
      <c r="Q526" s="831">
        <v>522192</v>
      </c>
      <c r="R526" s="819">
        <v>1.2908673812443143</v>
      </c>
      <c r="S526" s="832">
        <v>528</v>
      </c>
    </row>
    <row r="527" spans="1:19" ht="14.45" customHeight="1" x14ac:dyDescent="0.2">
      <c r="A527" s="813" t="s">
        <v>3474</v>
      </c>
      <c r="B527" s="814" t="s">
        <v>3475</v>
      </c>
      <c r="C527" s="814" t="s">
        <v>590</v>
      </c>
      <c r="D527" s="814" t="s">
        <v>3376</v>
      </c>
      <c r="E527" s="814" t="s">
        <v>3409</v>
      </c>
      <c r="F527" s="814" t="s">
        <v>3494</v>
      </c>
      <c r="G527" s="814" t="s">
        <v>3495</v>
      </c>
      <c r="H527" s="831"/>
      <c r="I527" s="831"/>
      <c r="J527" s="814"/>
      <c r="K527" s="814"/>
      <c r="L527" s="831">
        <v>146</v>
      </c>
      <c r="M527" s="831">
        <v>60444</v>
      </c>
      <c r="N527" s="814">
        <v>1</v>
      </c>
      <c r="O527" s="814">
        <v>414</v>
      </c>
      <c r="P527" s="831">
        <v>206</v>
      </c>
      <c r="Q527" s="831">
        <v>86108</v>
      </c>
      <c r="R527" s="819">
        <v>1.4245913572893918</v>
      </c>
      <c r="S527" s="832">
        <v>418</v>
      </c>
    </row>
    <row r="528" spans="1:19" ht="14.45" customHeight="1" x14ac:dyDescent="0.2">
      <c r="A528" s="813" t="s">
        <v>3474</v>
      </c>
      <c r="B528" s="814" t="s">
        <v>3475</v>
      </c>
      <c r="C528" s="814" t="s">
        <v>590</v>
      </c>
      <c r="D528" s="814" t="s">
        <v>3376</v>
      </c>
      <c r="E528" s="814" t="s">
        <v>3409</v>
      </c>
      <c r="F528" s="814" t="s">
        <v>3496</v>
      </c>
      <c r="G528" s="814" t="s">
        <v>3497</v>
      </c>
      <c r="H528" s="831"/>
      <c r="I528" s="831"/>
      <c r="J528" s="814"/>
      <c r="K528" s="814"/>
      <c r="L528" s="831">
        <v>1249</v>
      </c>
      <c r="M528" s="831">
        <v>104916</v>
      </c>
      <c r="N528" s="814">
        <v>1</v>
      </c>
      <c r="O528" s="814">
        <v>84</v>
      </c>
      <c r="P528" s="831">
        <v>1654</v>
      </c>
      <c r="Q528" s="831">
        <v>140590</v>
      </c>
      <c r="R528" s="819">
        <v>1.3400244004727591</v>
      </c>
      <c r="S528" s="832">
        <v>85</v>
      </c>
    </row>
    <row r="529" spans="1:19" ht="14.45" customHeight="1" x14ac:dyDescent="0.2">
      <c r="A529" s="813" t="s">
        <v>3474</v>
      </c>
      <c r="B529" s="814" t="s">
        <v>3475</v>
      </c>
      <c r="C529" s="814" t="s">
        <v>590</v>
      </c>
      <c r="D529" s="814" t="s">
        <v>3376</v>
      </c>
      <c r="E529" s="814" t="s">
        <v>3409</v>
      </c>
      <c r="F529" s="814" t="s">
        <v>3498</v>
      </c>
      <c r="G529" s="814" t="s">
        <v>3499</v>
      </c>
      <c r="H529" s="831"/>
      <c r="I529" s="831"/>
      <c r="J529" s="814"/>
      <c r="K529" s="814"/>
      <c r="L529" s="831">
        <v>1</v>
      </c>
      <c r="M529" s="831">
        <v>22</v>
      </c>
      <c r="N529" s="814">
        <v>1</v>
      </c>
      <c r="O529" s="814">
        <v>22</v>
      </c>
      <c r="P529" s="831">
        <v>1</v>
      </c>
      <c r="Q529" s="831">
        <v>23</v>
      </c>
      <c r="R529" s="819">
        <v>1.0454545454545454</v>
      </c>
      <c r="S529" s="832">
        <v>23</v>
      </c>
    </row>
    <row r="530" spans="1:19" ht="14.45" customHeight="1" x14ac:dyDescent="0.2">
      <c r="A530" s="813" t="s">
        <v>3474</v>
      </c>
      <c r="B530" s="814" t="s">
        <v>3475</v>
      </c>
      <c r="C530" s="814" t="s">
        <v>590</v>
      </c>
      <c r="D530" s="814" t="s">
        <v>3376</v>
      </c>
      <c r="E530" s="814" t="s">
        <v>3409</v>
      </c>
      <c r="F530" s="814" t="s">
        <v>3504</v>
      </c>
      <c r="G530" s="814" t="s">
        <v>3505</v>
      </c>
      <c r="H530" s="831"/>
      <c r="I530" s="831"/>
      <c r="J530" s="814"/>
      <c r="K530" s="814"/>
      <c r="L530" s="831"/>
      <c r="M530" s="831"/>
      <c r="N530" s="814"/>
      <c r="O530" s="814"/>
      <c r="P530" s="831">
        <v>11</v>
      </c>
      <c r="Q530" s="831">
        <v>3102</v>
      </c>
      <c r="R530" s="819"/>
      <c r="S530" s="832">
        <v>282</v>
      </c>
    </row>
    <row r="531" spans="1:19" ht="14.45" customHeight="1" x14ac:dyDescent="0.2">
      <c r="A531" s="813" t="s">
        <v>3474</v>
      </c>
      <c r="B531" s="814" t="s">
        <v>3475</v>
      </c>
      <c r="C531" s="814" t="s">
        <v>590</v>
      </c>
      <c r="D531" s="814" t="s">
        <v>3376</v>
      </c>
      <c r="E531" s="814" t="s">
        <v>3409</v>
      </c>
      <c r="F531" s="814" t="s">
        <v>3512</v>
      </c>
      <c r="G531" s="814" t="s">
        <v>3513</v>
      </c>
      <c r="H531" s="831"/>
      <c r="I531" s="831"/>
      <c r="J531" s="814"/>
      <c r="K531" s="814"/>
      <c r="L531" s="831"/>
      <c r="M531" s="831"/>
      <c r="N531" s="814"/>
      <c r="O531" s="814"/>
      <c r="P531" s="831">
        <v>1</v>
      </c>
      <c r="Q531" s="831">
        <v>11</v>
      </c>
      <c r="R531" s="819"/>
      <c r="S531" s="832">
        <v>11</v>
      </c>
    </row>
    <row r="532" spans="1:19" ht="14.45" customHeight="1" x14ac:dyDescent="0.2">
      <c r="A532" s="813" t="s">
        <v>3474</v>
      </c>
      <c r="B532" s="814" t="s">
        <v>3475</v>
      </c>
      <c r="C532" s="814" t="s">
        <v>590</v>
      </c>
      <c r="D532" s="814" t="s">
        <v>3350</v>
      </c>
      <c r="E532" s="814" t="s">
        <v>3409</v>
      </c>
      <c r="F532" s="814" t="s">
        <v>3484</v>
      </c>
      <c r="G532" s="814" t="s">
        <v>3485</v>
      </c>
      <c r="H532" s="831"/>
      <c r="I532" s="831"/>
      <c r="J532" s="814"/>
      <c r="K532" s="814"/>
      <c r="L532" s="831"/>
      <c r="M532" s="831"/>
      <c r="N532" s="814"/>
      <c r="O532" s="814"/>
      <c r="P532" s="831">
        <v>1</v>
      </c>
      <c r="Q532" s="831">
        <v>85</v>
      </c>
      <c r="R532" s="819"/>
      <c r="S532" s="832">
        <v>85</v>
      </c>
    </row>
    <row r="533" spans="1:19" ht="14.45" customHeight="1" x14ac:dyDescent="0.2">
      <c r="A533" s="813" t="s">
        <v>3474</v>
      </c>
      <c r="B533" s="814" t="s">
        <v>3475</v>
      </c>
      <c r="C533" s="814" t="s">
        <v>590</v>
      </c>
      <c r="D533" s="814" t="s">
        <v>3350</v>
      </c>
      <c r="E533" s="814" t="s">
        <v>3409</v>
      </c>
      <c r="F533" s="814" t="s">
        <v>3488</v>
      </c>
      <c r="G533" s="814" t="s">
        <v>3489</v>
      </c>
      <c r="H533" s="831"/>
      <c r="I533" s="831"/>
      <c r="J533" s="814"/>
      <c r="K533" s="814"/>
      <c r="L533" s="831"/>
      <c r="M533" s="831"/>
      <c r="N533" s="814"/>
      <c r="O533" s="814"/>
      <c r="P533" s="831">
        <v>1</v>
      </c>
      <c r="Q533" s="831">
        <v>176</v>
      </c>
      <c r="R533" s="819"/>
      <c r="S533" s="832">
        <v>176</v>
      </c>
    </row>
    <row r="534" spans="1:19" ht="14.45" customHeight="1" x14ac:dyDescent="0.2">
      <c r="A534" s="813" t="s">
        <v>3474</v>
      </c>
      <c r="B534" s="814" t="s">
        <v>3475</v>
      </c>
      <c r="C534" s="814" t="s">
        <v>590</v>
      </c>
      <c r="D534" s="814" t="s">
        <v>3350</v>
      </c>
      <c r="E534" s="814" t="s">
        <v>3409</v>
      </c>
      <c r="F534" s="814" t="s">
        <v>3490</v>
      </c>
      <c r="G534" s="814" t="s">
        <v>3491</v>
      </c>
      <c r="H534" s="831"/>
      <c r="I534" s="831"/>
      <c r="J534" s="814"/>
      <c r="K534" s="814"/>
      <c r="L534" s="831"/>
      <c r="M534" s="831"/>
      <c r="N534" s="814"/>
      <c r="O534" s="814"/>
      <c r="P534" s="831">
        <v>3</v>
      </c>
      <c r="Q534" s="831">
        <v>1584</v>
      </c>
      <c r="R534" s="819"/>
      <c r="S534" s="832">
        <v>528</v>
      </c>
    </row>
    <row r="535" spans="1:19" ht="14.45" customHeight="1" x14ac:dyDescent="0.2">
      <c r="A535" s="813" t="s">
        <v>3474</v>
      </c>
      <c r="B535" s="814" t="s">
        <v>3475</v>
      </c>
      <c r="C535" s="814" t="s">
        <v>590</v>
      </c>
      <c r="D535" s="814" t="s">
        <v>3350</v>
      </c>
      <c r="E535" s="814" t="s">
        <v>3409</v>
      </c>
      <c r="F535" s="814" t="s">
        <v>3494</v>
      </c>
      <c r="G535" s="814" t="s">
        <v>3495</v>
      </c>
      <c r="H535" s="831"/>
      <c r="I535" s="831"/>
      <c r="J535" s="814"/>
      <c r="K535" s="814"/>
      <c r="L535" s="831"/>
      <c r="M535" s="831"/>
      <c r="N535" s="814"/>
      <c r="O535" s="814"/>
      <c r="P535" s="831">
        <v>2</v>
      </c>
      <c r="Q535" s="831">
        <v>836</v>
      </c>
      <c r="R535" s="819"/>
      <c r="S535" s="832">
        <v>418</v>
      </c>
    </row>
    <row r="536" spans="1:19" ht="14.45" customHeight="1" x14ac:dyDescent="0.2">
      <c r="A536" s="813" t="s">
        <v>3474</v>
      </c>
      <c r="B536" s="814" t="s">
        <v>3475</v>
      </c>
      <c r="C536" s="814" t="s">
        <v>590</v>
      </c>
      <c r="D536" s="814" t="s">
        <v>3350</v>
      </c>
      <c r="E536" s="814" t="s">
        <v>3409</v>
      </c>
      <c r="F536" s="814" t="s">
        <v>3496</v>
      </c>
      <c r="G536" s="814" t="s">
        <v>3497</v>
      </c>
      <c r="H536" s="831"/>
      <c r="I536" s="831"/>
      <c r="J536" s="814"/>
      <c r="K536" s="814"/>
      <c r="L536" s="831"/>
      <c r="M536" s="831"/>
      <c r="N536" s="814"/>
      <c r="O536" s="814"/>
      <c r="P536" s="831">
        <v>3</v>
      </c>
      <c r="Q536" s="831">
        <v>255</v>
      </c>
      <c r="R536" s="819"/>
      <c r="S536" s="832">
        <v>85</v>
      </c>
    </row>
    <row r="537" spans="1:19" ht="14.45" customHeight="1" x14ac:dyDescent="0.2">
      <c r="A537" s="813" t="s">
        <v>3474</v>
      </c>
      <c r="B537" s="814" t="s">
        <v>3475</v>
      </c>
      <c r="C537" s="814" t="s">
        <v>590</v>
      </c>
      <c r="D537" s="814" t="s">
        <v>3369</v>
      </c>
      <c r="E537" s="814" t="s">
        <v>3409</v>
      </c>
      <c r="F537" s="814" t="s">
        <v>3484</v>
      </c>
      <c r="G537" s="814" t="s">
        <v>3485</v>
      </c>
      <c r="H537" s="831"/>
      <c r="I537" s="831"/>
      <c r="J537" s="814"/>
      <c r="K537" s="814"/>
      <c r="L537" s="831"/>
      <c r="M537" s="831"/>
      <c r="N537" s="814"/>
      <c r="O537" s="814"/>
      <c r="P537" s="831">
        <v>2</v>
      </c>
      <c r="Q537" s="831">
        <v>170</v>
      </c>
      <c r="R537" s="819"/>
      <c r="S537" s="832">
        <v>85</v>
      </c>
    </row>
    <row r="538" spans="1:19" ht="14.45" customHeight="1" x14ac:dyDescent="0.2">
      <c r="A538" s="813" t="s">
        <v>3474</v>
      </c>
      <c r="B538" s="814" t="s">
        <v>3475</v>
      </c>
      <c r="C538" s="814" t="s">
        <v>590</v>
      </c>
      <c r="D538" s="814" t="s">
        <v>3369</v>
      </c>
      <c r="E538" s="814" t="s">
        <v>3409</v>
      </c>
      <c r="F538" s="814" t="s">
        <v>3488</v>
      </c>
      <c r="G538" s="814" t="s">
        <v>3489</v>
      </c>
      <c r="H538" s="831"/>
      <c r="I538" s="831"/>
      <c r="J538" s="814"/>
      <c r="K538" s="814"/>
      <c r="L538" s="831"/>
      <c r="M538" s="831"/>
      <c r="N538" s="814"/>
      <c r="O538" s="814"/>
      <c r="P538" s="831">
        <v>2</v>
      </c>
      <c r="Q538" s="831">
        <v>352</v>
      </c>
      <c r="R538" s="819"/>
      <c r="S538" s="832">
        <v>176</v>
      </c>
    </row>
    <row r="539" spans="1:19" ht="14.45" customHeight="1" x14ac:dyDescent="0.2">
      <c r="A539" s="813" t="s">
        <v>3474</v>
      </c>
      <c r="B539" s="814" t="s">
        <v>3475</v>
      </c>
      <c r="C539" s="814" t="s">
        <v>590</v>
      </c>
      <c r="D539" s="814" t="s">
        <v>3369</v>
      </c>
      <c r="E539" s="814" t="s">
        <v>3409</v>
      </c>
      <c r="F539" s="814" t="s">
        <v>3490</v>
      </c>
      <c r="G539" s="814" t="s">
        <v>3491</v>
      </c>
      <c r="H539" s="831"/>
      <c r="I539" s="831"/>
      <c r="J539" s="814"/>
      <c r="K539" s="814"/>
      <c r="L539" s="831"/>
      <c r="M539" s="831"/>
      <c r="N539" s="814"/>
      <c r="O539" s="814"/>
      <c r="P539" s="831">
        <v>2</v>
      </c>
      <c r="Q539" s="831">
        <v>1056</v>
      </c>
      <c r="R539" s="819"/>
      <c r="S539" s="832">
        <v>528</v>
      </c>
    </row>
    <row r="540" spans="1:19" ht="14.45" customHeight="1" x14ac:dyDescent="0.2">
      <c r="A540" s="813" t="s">
        <v>3474</v>
      </c>
      <c r="B540" s="814" t="s">
        <v>3475</v>
      </c>
      <c r="C540" s="814" t="s">
        <v>590</v>
      </c>
      <c r="D540" s="814" t="s">
        <v>3369</v>
      </c>
      <c r="E540" s="814" t="s">
        <v>3409</v>
      </c>
      <c r="F540" s="814" t="s">
        <v>3496</v>
      </c>
      <c r="G540" s="814" t="s">
        <v>3497</v>
      </c>
      <c r="H540" s="831"/>
      <c r="I540" s="831"/>
      <c r="J540" s="814"/>
      <c r="K540" s="814"/>
      <c r="L540" s="831"/>
      <c r="M540" s="831"/>
      <c r="N540" s="814"/>
      <c r="O540" s="814"/>
      <c r="P540" s="831">
        <v>2</v>
      </c>
      <c r="Q540" s="831">
        <v>170</v>
      </c>
      <c r="R540" s="819"/>
      <c r="S540" s="832">
        <v>85</v>
      </c>
    </row>
    <row r="541" spans="1:19" ht="14.45" customHeight="1" x14ac:dyDescent="0.2">
      <c r="A541" s="813" t="s">
        <v>3474</v>
      </c>
      <c r="B541" s="814" t="s">
        <v>3475</v>
      </c>
      <c r="C541" s="814" t="s">
        <v>590</v>
      </c>
      <c r="D541" s="814" t="s">
        <v>3359</v>
      </c>
      <c r="E541" s="814" t="s">
        <v>3409</v>
      </c>
      <c r="F541" s="814" t="s">
        <v>3484</v>
      </c>
      <c r="G541" s="814" t="s">
        <v>3485</v>
      </c>
      <c r="H541" s="831"/>
      <c r="I541" s="831"/>
      <c r="J541" s="814"/>
      <c r="K541" s="814"/>
      <c r="L541" s="831">
        <v>1275</v>
      </c>
      <c r="M541" s="831">
        <v>107100</v>
      </c>
      <c r="N541" s="814">
        <v>1</v>
      </c>
      <c r="O541" s="814">
        <v>84</v>
      </c>
      <c r="P541" s="831">
        <v>1299</v>
      </c>
      <c r="Q541" s="831">
        <v>110415</v>
      </c>
      <c r="R541" s="819">
        <v>1.0309523809523808</v>
      </c>
      <c r="S541" s="832">
        <v>85</v>
      </c>
    </row>
    <row r="542" spans="1:19" ht="14.45" customHeight="1" x14ac:dyDescent="0.2">
      <c r="A542" s="813" t="s">
        <v>3474</v>
      </c>
      <c r="B542" s="814" t="s">
        <v>3475</v>
      </c>
      <c r="C542" s="814" t="s">
        <v>590</v>
      </c>
      <c r="D542" s="814" t="s">
        <v>3359</v>
      </c>
      <c r="E542" s="814" t="s">
        <v>3409</v>
      </c>
      <c r="F542" s="814" t="s">
        <v>3488</v>
      </c>
      <c r="G542" s="814" t="s">
        <v>3489</v>
      </c>
      <c r="H542" s="831"/>
      <c r="I542" s="831"/>
      <c r="J542" s="814"/>
      <c r="K542" s="814"/>
      <c r="L542" s="831">
        <v>512</v>
      </c>
      <c r="M542" s="831">
        <v>89600</v>
      </c>
      <c r="N542" s="814">
        <v>1</v>
      </c>
      <c r="O542" s="814">
        <v>175</v>
      </c>
      <c r="P542" s="831">
        <v>665</v>
      </c>
      <c r="Q542" s="831">
        <v>117040</v>
      </c>
      <c r="R542" s="819">
        <v>1.3062499999999999</v>
      </c>
      <c r="S542" s="832">
        <v>176</v>
      </c>
    </row>
    <row r="543" spans="1:19" ht="14.45" customHeight="1" x14ac:dyDescent="0.2">
      <c r="A543" s="813" t="s">
        <v>3474</v>
      </c>
      <c r="B543" s="814" t="s">
        <v>3475</v>
      </c>
      <c r="C543" s="814" t="s">
        <v>590</v>
      </c>
      <c r="D543" s="814" t="s">
        <v>3359</v>
      </c>
      <c r="E543" s="814" t="s">
        <v>3409</v>
      </c>
      <c r="F543" s="814" t="s">
        <v>3490</v>
      </c>
      <c r="G543" s="814" t="s">
        <v>3491</v>
      </c>
      <c r="H543" s="831"/>
      <c r="I543" s="831"/>
      <c r="J543" s="814"/>
      <c r="K543" s="814"/>
      <c r="L543" s="831">
        <v>1234</v>
      </c>
      <c r="M543" s="831">
        <v>646616</v>
      </c>
      <c r="N543" s="814">
        <v>1</v>
      </c>
      <c r="O543" s="814">
        <v>524</v>
      </c>
      <c r="P543" s="831">
        <v>1270</v>
      </c>
      <c r="Q543" s="831">
        <v>670560</v>
      </c>
      <c r="R543" s="819">
        <v>1.0370297054202184</v>
      </c>
      <c r="S543" s="832">
        <v>528</v>
      </c>
    </row>
    <row r="544" spans="1:19" ht="14.45" customHeight="1" x14ac:dyDescent="0.2">
      <c r="A544" s="813" t="s">
        <v>3474</v>
      </c>
      <c r="B544" s="814" t="s">
        <v>3475</v>
      </c>
      <c r="C544" s="814" t="s">
        <v>590</v>
      </c>
      <c r="D544" s="814" t="s">
        <v>3359</v>
      </c>
      <c r="E544" s="814" t="s">
        <v>3409</v>
      </c>
      <c r="F544" s="814" t="s">
        <v>3492</v>
      </c>
      <c r="G544" s="814" t="s">
        <v>3493</v>
      </c>
      <c r="H544" s="831"/>
      <c r="I544" s="831"/>
      <c r="J544" s="814"/>
      <c r="K544" s="814"/>
      <c r="L544" s="831">
        <v>1</v>
      </c>
      <c r="M544" s="831">
        <v>84</v>
      </c>
      <c r="N544" s="814">
        <v>1</v>
      </c>
      <c r="O544" s="814">
        <v>84</v>
      </c>
      <c r="P544" s="831"/>
      <c r="Q544" s="831"/>
      <c r="R544" s="819"/>
      <c r="S544" s="832"/>
    </row>
    <row r="545" spans="1:19" ht="14.45" customHeight="1" x14ac:dyDescent="0.2">
      <c r="A545" s="813" t="s">
        <v>3474</v>
      </c>
      <c r="B545" s="814" t="s">
        <v>3475</v>
      </c>
      <c r="C545" s="814" t="s">
        <v>590</v>
      </c>
      <c r="D545" s="814" t="s">
        <v>3359</v>
      </c>
      <c r="E545" s="814" t="s">
        <v>3409</v>
      </c>
      <c r="F545" s="814" t="s">
        <v>3494</v>
      </c>
      <c r="G545" s="814" t="s">
        <v>3495</v>
      </c>
      <c r="H545" s="831"/>
      <c r="I545" s="831"/>
      <c r="J545" s="814"/>
      <c r="K545" s="814"/>
      <c r="L545" s="831">
        <v>25</v>
      </c>
      <c r="M545" s="831">
        <v>10350</v>
      </c>
      <c r="N545" s="814">
        <v>1</v>
      </c>
      <c r="O545" s="814">
        <v>414</v>
      </c>
      <c r="P545" s="831">
        <v>1</v>
      </c>
      <c r="Q545" s="831">
        <v>418</v>
      </c>
      <c r="R545" s="819">
        <v>4.0386473429951691E-2</v>
      </c>
      <c r="S545" s="832">
        <v>418</v>
      </c>
    </row>
    <row r="546" spans="1:19" ht="14.45" customHeight="1" x14ac:dyDescent="0.2">
      <c r="A546" s="813" t="s">
        <v>3474</v>
      </c>
      <c r="B546" s="814" t="s">
        <v>3475</v>
      </c>
      <c r="C546" s="814" t="s">
        <v>590</v>
      </c>
      <c r="D546" s="814" t="s">
        <v>3359</v>
      </c>
      <c r="E546" s="814" t="s">
        <v>3409</v>
      </c>
      <c r="F546" s="814" t="s">
        <v>3496</v>
      </c>
      <c r="G546" s="814" t="s">
        <v>3497</v>
      </c>
      <c r="H546" s="831"/>
      <c r="I546" s="831"/>
      <c r="J546" s="814"/>
      <c r="K546" s="814"/>
      <c r="L546" s="831">
        <v>1275</v>
      </c>
      <c r="M546" s="831">
        <v>107100</v>
      </c>
      <c r="N546" s="814">
        <v>1</v>
      </c>
      <c r="O546" s="814">
        <v>84</v>
      </c>
      <c r="P546" s="831">
        <v>1292</v>
      </c>
      <c r="Q546" s="831">
        <v>109820</v>
      </c>
      <c r="R546" s="819">
        <v>1.0253968253968253</v>
      </c>
      <c r="S546" s="832">
        <v>85</v>
      </c>
    </row>
    <row r="547" spans="1:19" ht="14.45" customHeight="1" thickBot="1" x14ac:dyDescent="0.25">
      <c r="A547" s="821" t="s">
        <v>3474</v>
      </c>
      <c r="B547" s="822" t="s">
        <v>3475</v>
      </c>
      <c r="C547" s="822" t="s">
        <v>590</v>
      </c>
      <c r="D547" s="822" t="s">
        <v>3359</v>
      </c>
      <c r="E547" s="822" t="s">
        <v>3409</v>
      </c>
      <c r="F547" s="822" t="s">
        <v>3504</v>
      </c>
      <c r="G547" s="822" t="s">
        <v>3505</v>
      </c>
      <c r="H547" s="833"/>
      <c r="I547" s="833"/>
      <c r="J547" s="822"/>
      <c r="K547" s="822"/>
      <c r="L547" s="833"/>
      <c r="M547" s="833"/>
      <c r="N547" s="822"/>
      <c r="O547" s="822"/>
      <c r="P547" s="833">
        <v>15</v>
      </c>
      <c r="Q547" s="833">
        <v>4230</v>
      </c>
      <c r="R547" s="827"/>
      <c r="S547" s="834">
        <v>282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3D59F853-F137-4763-8123-67153FE15EF8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65032817.659999996</v>
      </c>
      <c r="C3" s="344">
        <f t="shared" ref="C3:R3" si="0">SUBTOTAL(9,C6:C1048576)</f>
        <v>28.075200777663049</v>
      </c>
      <c r="D3" s="344">
        <f t="shared" si="0"/>
        <v>64597890.329999998</v>
      </c>
      <c r="E3" s="344">
        <f t="shared" si="0"/>
        <v>25</v>
      </c>
      <c r="F3" s="344">
        <f t="shared" si="0"/>
        <v>61777876.329999998</v>
      </c>
      <c r="G3" s="347">
        <f>IF(D3&lt;&gt;0,F3/D3,"")</f>
        <v>0.95634510685110785</v>
      </c>
      <c r="H3" s="343">
        <f t="shared" si="0"/>
        <v>2641.15</v>
      </c>
      <c r="I3" s="344">
        <f t="shared" si="0"/>
        <v>0.45346924619526402</v>
      </c>
      <c r="J3" s="344">
        <f t="shared" si="0"/>
        <v>5824.32</v>
      </c>
      <c r="K3" s="344">
        <f t="shared" si="0"/>
        <v>1</v>
      </c>
      <c r="L3" s="344">
        <f t="shared" si="0"/>
        <v>4435.46</v>
      </c>
      <c r="M3" s="345">
        <f>IF(J3&lt;&gt;0,L3/J3,"")</f>
        <v>0.76154126146915013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7"/>
      <c r="B5" s="848">
        <v>2018</v>
      </c>
      <c r="C5" s="849"/>
      <c r="D5" s="849">
        <v>2019</v>
      </c>
      <c r="E5" s="849"/>
      <c r="F5" s="849">
        <v>2020</v>
      </c>
      <c r="G5" s="883" t="s">
        <v>2</v>
      </c>
      <c r="H5" s="848">
        <v>2018</v>
      </c>
      <c r="I5" s="849"/>
      <c r="J5" s="849">
        <v>2019</v>
      </c>
      <c r="K5" s="849"/>
      <c r="L5" s="849">
        <v>2020</v>
      </c>
      <c r="M5" s="883" t="s">
        <v>2</v>
      </c>
      <c r="N5" s="848">
        <v>2018</v>
      </c>
      <c r="O5" s="849"/>
      <c r="P5" s="849">
        <v>2019</v>
      </c>
      <c r="Q5" s="849"/>
      <c r="R5" s="849">
        <v>2020</v>
      </c>
      <c r="S5" s="883" t="s">
        <v>2</v>
      </c>
    </row>
    <row r="6" spans="1:19" ht="14.45" customHeight="1" x14ac:dyDescent="0.2">
      <c r="A6" s="838" t="s">
        <v>3524</v>
      </c>
      <c r="B6" s="865">
        <v>2045439</v>
      </c>
      <c r="C6" s="807">
        <v>0.95969759826812939</v>
      </c>
      <c r="D6" s="865">
        <v>2131337</v>
      </c>
      <c r="E6" s="807">
        <v>1</v>
      </c>
      <c r="F6" s="865">
        <v>2358407</v>
      </c>
      <c r="G6" s="812">
        <v>1.1065387594735137</v>
      </c>
      <c r="H6" s="865"/>
      <c r="I6" s="807"/>
      <c r="J6" s="865"/>
      <c r="K6" s="807"/>
      <c r="L6" s="865"/>
      <c r="M6" s="812"/>
      <c r="N6" s="865"/>
      <c r="O6" s="807"/>
      <c r="P6" s="865"/>
      <c r="Q6" s="807"/>
      <c r="R6" s="865"/>
      <c r="S6" s="231"/>
    </row>
    <row r="7" spans="1:19" ht="14.45" customHeight="1" x14ac:dyDescent="0.2">
      <c r="A7" s="839" t="s">
        <v>3525</v>
      </c>
      <c r="B7" s="867">
        <v>2095780</v>
      </c>
      <c r="C7" s="814">
        <v>0.83857430604293026</v>
      </c>
      <c r="D7" s="867">
        <v>2499218</v>
      </c>
      <c r="E7" s="814">
        <v>1</v>
      </c>
      <c r="F7" s="867">
        <v>3369119</v>
      </c>
      <c r="G7" s="819">
        <v>1.3480692760695545</v>
      </c>
      <c r="H7" s="867"/>
      <c r="I7" s="814"/>
      <c r="J7" s="867"/>
      <c r="K7" s="814"/>
      <c r="L7" s="867"/>
      <c r="M7" s="819"/>
      <c r="N7" s="867"/>
      <c r="O7" s="814"/>
      <c r="P7" s="867"/>
      <c r="Q7" s="814"/>
      <c r="R7" s="867"/>
      <c r="S7" s="820"/>
    </row>
    <row r="8" spans="1:19" ht="14.45" customHeight="1" x14ac:dyDescent="0.2">
      <c r="A8" s="839" t="s">
        <v>3526</v>
      </c>
      <c r="B8" s="867">
        <v>1286698</v>
      </c>
      <c r="C8" s="814">
        <v>0.90089066977723098</v>
      </c>
      <c r="D8" s="867">
        <v>1428251</v>
      </c>
      <c r="E8" s="814">
        <v>1</v>
      </c>
      <c r="F8" s="867">
        <v>1688343</v>
      </c>
      <c r="G8" s="819">
        <v>1.1821052462067241</v>
      </c>
      <c r="H8" s="867"/>
      <c r="I8" s="814"/>
      <c r="J8" s="867"/>
      <c r="K8" s="814"/>
      <c r="L8" s="867"/>
      <c r="M8" s="819"/>
      <c r="N8" s="867"/>
      <c r="O8" s="814"/>
      <c r="P8" s="867"/>
      <c r="Q8" s="814"/>
      <c r="R8" s="867"/>
      <c r="S8" s="820"/>
    </row>
    <row r="9" spans="1:19" ht="14.45" customHeight="1" x14ac:dyDescent="0.2">
      <c r="A9" s="839" t="s">
        <v>3527</v>
      </c>
      <c r="B9" s="867">
        <v>3392084</v>
      </c>
      <c r="C9" s="814">
        <v>1.0329094713199629</v>
      </c>
      <c r="D9" s="867">
        <v>3284009</v>
      </c>
      <c r="E9" s="814">
        <v>1</v>
      </c>
      <c r="F9" s="867">
        <v>3933796</v>
      </c>
      <c r="G9" s="819">
        <v>1.1978639522607886</v>
      </c>
      <c r="H9" s="867"/>
      <c r="I9" s="814"/>
      <c r="J9" s="867"/>
      <c r="K9" s="814"/>
      <c r="L9" s="867"/>
      <c r="M9" s="819"/>
      <c r="N9" s="867"/>
      <c r="O9" s="814"/>
      <c r="P9" s="867"/>
      <c r="Q9" s="814"/>
      <c r="R9" s="867"/>
      <c r="S9" s="820"/>
    </row>
    <row r="10" spans="1:19" ht="14.45" customHeight="1" x14ac:dyDescent="0.2">
      <c r="A10" s="839" t="s">
        <v>3528</v>
      </c>
      <c r="B10" s="867">
        <v>85579.33</v>
      </c>
      <c r="C10" s="814">
        <v>1.4329855494717101</v>
      </c>
      <c r="D10" s="867">
        <v>59721</v>
      </c>
      <c r="E10" s="814">
        <v>1</v>
      </c>
      <c r="F10" s="867">
        <v>164277</v>
      </c>
      <c r="G10" s="819">
        <v>2.750740945396092</v>
      </c>
      <c r="H10" s="867"/>
      <c r="I10" s="814"/>
      <c r="J10" s="867"/>
      <c r="K10" s="814"/>
      <c r="L10" s="867"/>
      <c r="M10" s="819"/>
      <c r="N10" s="867"/>
      <c r="O10" s="814"/>
      <c r="P10" s="867"/>
      <c r="Q10" s="814"/>
      <c r="R10" s="867"/>
      <c r="S10" s="820"/>
    </row>
    <row r="11" spans="1:19" ht="14.45" customHeight="1" x14ac:dyDescent="0.2">
      <c r="A11" s="839" t="s">
        <v>3529</v>
      </c>
      <c r="B11" s="867">
        <v>2010816</v>
      </c>
      <c r="C11" s="814">
        <v>1.0988738108561835</v>
      </c>
      <c r="D11" s="867">
        <v>1829888</v>
      </c>
      <c r="E11" s="814">
        <v>1</v>
      </c>
      <c r="F11" s="867">
        <v>1892282</v>
      </c>
      <c r="G11" s="819">
        <v>1.0340971687884724</v>
      </c>
      <c r="H11" s="867"/>
      <c r="I11" s="814"/>
      <c r="J11" s="867"/>
      <c r="K11" s="814"/>
      <c r="L11" s="867"/>
      <c r="M11" s="819"/>
      <c r="N11" s="867"/>
      <c r="O11" s="814"/>
      <c r="P11" s="867"/>
      <c r="Q11" s="814"/>
      <c r="R11" s="867"/>
      <c r="S11" s="820"/>
    </row>
    <row r="12" spans="1:19" ht="14.45" customHeight="1" x14ac:dyDescent="0.2">
      <c r="A12" s="839" t="s">
        <v>3530</v>
      </c>
      <c r="B12" s="867">
        <v>933316</v>
      </c>
      <c r="C12" s="814">
        <v>0.37148236155722991</v>
      </c>
      <c r="D12" s="867">
        <v>2512410</v>
      </c>
      <c r="E12" s="814">
        <v>1</v>
      </c>
      <c r="F12" s="867">
        <v>1276064</v>
      </c>
      <c r="G12" s="819">
        <v>0.50790436274334205</v>
      </c>
      <c r="H12" s="867"/>
      <c r="I12" s="814"/>
      <c r="J12" s="867"/>
      <c r="K12" s="814"/>
      <c r="L12" s="867"/>
      <c r="M12" s="819"/>
      <c r="N12" s="867"/>
      <c r="O12" s="814"/>
      <c r="P12" s="867"/>
      <c r="Q12" s="814"/>
      <c r="R12" s="867"/>
      <c r="S12" s="820"/>
    </row>
    <row r="13" spans="1:19" ht="14.45" customHeight="1" x14ac:dyDescent="0.2">
      <c r="A13" s="839" t="s">
        <v>3531</v>
      </c>
      <c r="B13" s="867">
        <v>46228</v>
      </c>
      <c r="C13" s="814">
        <v>1.0806489316938612</v>
      </c>
      <c r="D13" s="867">
        <v>42778</v>
      </c>
      <c r="E13" s="814">
        <v>1</v>
      </c>
      <c r="F13" s="867">
        <v>81902</v>
      </c>
      <c r="G13" s="819">
        <v>1.9145822619103277</v>
      </c>
      <c r="H13" s="867"/>
      <c r="I13" s="814"/>
      <c r="J13" s="867"/>
      <c r="K13" s="814"/>
      <c r="L13" s="867"/>
      <c r="M13" s="819"/>
      <c r="N13" s="867"/>
      <c r="O13" s="814"/>
      <c r="P13" s="867"/>
      <c r="Q13" s="814"/>
      <c r="R13" s="867"/>
      <c r="S13" s="820"/>
    </row>
    <row r="14" spans="1:19" ht="14.45" customHeight="1" x14ac:dyDescent="0.2">
      <c r="A14" s="839" t="s">
        <v>3532</v>
      </c>
      <c r="B14" s="867">
        <v>1715220</v>
      </c>
      <c r="C14" s="814">
        <v>1.1354080060158978</v>
      </c>
      <c r="D14" s="867">
        <v>1510664</v>
      </c>
      <c r="E14" s="814">
        <v>1</v>
      </c>
      <c r="F14" s="867">
        <v>1935471</v>
      </c>
      <c r="G14" s="819">
        <v>1.2812054831517796</v>
      </c>
      <c r="H14" s="867"/>
      <c r="I14" s="814"/>
      <c r="J14" s="867"/>
      <c r="K14" s="814"/>
      <c r="L14" s="867"/>
      <c r="M14" s="819"/>
      <c r="N14" s="867"/>
      <c r="O14" s="814"/>
      <c r="P14" s="867"/>
      <c r="Q14" s="814"/>
      <c r="R14" s="867"/>
      <c r="S14" s="820"/>
    </row>
    <row r="15" spans="1:19" ht="14.45" customHeight="1" x14ac:dyDescent="0.2">
      <c r="A15" s="839" t="s">
        <v>3533</v>
      </c>
      <c r="B15" s="867">
        <v>1041546</v>
      </c>
      <c r="C15" s="814">
        <v>1.0707903553962264</v>
      </c>
      <c r="D15" s="867">
        <v>972689</v>
      </c>
      <c r="E15" s="814">
        <v>1</v>
      </c>
      <c r="F15" s="867">
        <v>1152407</v>
      </c>
      <c r="G15" s="819">
        <v>1.1847640921198863</v>
      </c>
      <c r="H15" s="867"/>
      <c r="I15" s="814"/>
      <c r="J15" s="867"/>
      <c r="K15" s="814"/>
      <c r="L15" s="867"/>
      <c r="M15" s="819"/>
      <c r="N15" s="867"/>
      <c r="O15" s="814"/>
      <c r="P15" s="867"/>
      <c r="Q15" s="814"/>
      <c r="R15" s="867"/>
      <c r="S15" s="820"/>
    </row>
    <row r="16" spans="1:19" ht="14.45" customHeight="1" x14ac:dyDescent="0.2">
      <c r="A16" s="839" t="s">
        <v>3534</v>
      </c>
      <c r="B16" s="867">
        <v>3936620</v>
      </c>
      <c r="C16" s="814">
        <v>1.2410185341642477</v>
      </c>
      <c r="D16" s="867">
        <v>3172088</v>
      </c>
      <c r="E16" s="814">
        <v>1</v>
      </c>
      <c r="F16" s="867">
        <v>2599809.33</v>
      </c>
      <c r="G16" s="819">
        <v>0.81958928314725188</v>
      </c>
      <c r="H16" s="867"/>
      <c r="I16" s="814"/>
      <c r="J16" s="867"/>
      <c r="K16" s="814"/>
      <c r="L16" s="867"/>
      <c r="M16" s="819"/>
      <c r="N16" s="867"/>
      <c r="O16" s="814"/>
      <c r="P16" s="867"/>
      <c r="Q16" s="814"/>
      <c r="R16" s="867"/>
      <c r="S16" s="820"/>
    </row>
    <row r="17" spans="1:19" ht="14.45" customHeight="1" x14ac:dyDescent="0.2">
      <c r="A17" s="839" t="s">
        <v>3535</v>
      </c>
      <c r="B17" s="867">
        <v>53133</v>
      </c>
      <c r="C17" s="814">
        <v>1.130986755238953</v>
      </c>
      <c r="D17" s="867">
        <v>46979.33</v>
      </c>
      <c r="E17" s="814">
        <v>1</v>
      </c>
      <c r="F17" s="867">
        <v>112702</v>
      </c>
      <c r="G17" s="819">
        <v>2.3989699299670728</v>
      </c>
      <c r="H17" s="867"/>
      <c r="I17" s="814"/>
      <c r="J17" s="867"/>
      <c r="K17" s="814"/>
      <c r="L17" s="867"/>
      <c r="M17" s="819"/>
      <c r="N17" s="867"/>
      <c r="O17" s="814"/>
      <c r="P17" s="867"/>
      <c r="Q17" s="814"/>
      <c r="R17" s="867"/>
      <c r="S17" s="820"/>
    </row>
    <row r="18" spans="1:19" ht="14.45" customHeight="1" x14ac:dyDescent="0.2">
      <c r="A18" s="839" t="s">
        <v>3536</v>
      </c>
      <c r="B18" s="867">
        <v>56188</v>
      </c>
      <c r="C18" s="814">
        <v>2.3819576921446437</v>
      </c>
      <c r="D18" s="867">
        <v>23589</v>
      </c>
      <c r="E18" s="814">
        <v>1</v>
      </c>
      <c r="F18" s="867">
        <v>78924</v>
      </c>
      <c r="G18" s="819">
        <v>3.3457967696807835</v>
      </c>
      <c r="H18" s="867"/>
      <c r="I18" s="814"/>
      <c r="J18" s="867"/>
      <c r="K18" s="814"/>
      <c r="L18" s="867"/>
      <c r="M18" s="819"/>
      <c r="N18" s="867"/>
      <c r="O18" s="814"/>
      <c r="P18" s="867"/>
      <c r="Q18" s="814"/>
      <c r="R18" s="867"/>
      <c r="S18" s="820"/>
    </row>
    <row r="19" spans="1:19" ht="14.45" customHeight="1" x14ac:dyDescent="0.2">
      <c r="A19" s="839" t="s">
        <v>3537</v>
      </c>
      <c r="B19" s="867">
        <v>2512850</v>
      </c>
      <c r="C19" s="814">
        <v>0.92022529104365558</v>
      </c>
      <c r="D19" s="867">
        <v>2730690</v>
      </c>
      <c r="E19" s="814">
        <v>1</v>
      </c>
      <c r="F19" s="867">
        <v>2888466</v>
      </c>
      <c r="G19" s="819">
        <v>1.0577788031596409</v>
      </c>
      <c r="H19" s="867"/>
      <c r="I19" s="814"/>
      <c r="J19" s="867"/>
      <c r="K19" s="814"/>
      <c r="L19" s="867"/>
      <c r="M19" s="819"/>
      <c r="N19" s="867"/>
      <c r="O19" s="814"/>
      <c r="P19" s="867"/>
      <c r="Q19" s="814"/>
      <c r="R19" s="867"/>
      <c r="S19" s="820"/>
    </row>
    <row r="20" spans="1:19" ht="14.45" customHeight="1" x14ac:dyDescent="0.2">
      <c r="A20" s="839" t="s">
        <v>3538</v>
      </c>
      <c r="B20" s="867">
        <v>5586282.3300000001</v>
      </c>
      <c r="C20" s="814">
        <v>1.0667012280001604</v>
      </c>
      <c r="D20" s="867">
        <v>5236970</v>
      </c>
      <c r="E20" s="814">
        <v>1</v>
      </c>
      <c r="F20" s="867">
        <v>5451675</v>
      </c>
      <c r="G20" s="819">
        <v>1.0409979434673102</v>
      </c>
      <c r="H20" s="867"/>
      <c r="I20" s="814"/>
      <c r="J20" s="867"/>
      <c r="K20" s="814"/>
      <c r="L20" s="867"/>
      <c r="M20" s="819"/>
      <c r="N20" s="867"/>
      <c r="O20" s="814"/>
      <c r="P20" s="867"/>
      <c r="Q20" s="814"/>
      <c r="R20" s="867"/>
      <c r="S20" s="820"/>
    </row>
    <row r="21" spans="1:19" ht="14.45" customHeight="1" x14ac:dyDescent="0.2">
      <c r="A21" s="839" t="s">
        <v>3539</v>
      </c>
      <c r="B21" s="867">
        <v>53952</v>
      </c>
      <c r="C21" s="814">
        <v>1.2961130062941431</v>
      </c>
      <c r="D21" s="867">
        <v>41626</v>
      </c>
      <c r="E21" s="814">
        <v>1</v>
      </c>
      <c r="F21" s="867">
        <v>15332</v>
      </c>
      <c r="G21" s="819">
        <v>0.36832748762792483</v>
      </c>
      <c r="H21" s="867"/>
      <c r="I21" s="814"/>
      <c r="J21" s="867"/>
      <c r="K21" s="814"/>
      <c r="L21" s="867"/>
      <c r="M21" s="819"/>
      <c r="N21" s="867"/>
      <c r="O21" s="814"/>
      <c r="P21" s="867"/>
      <c r="Q21" s="814"/>
      <c r="R21" s="867"/>
      <c r="S21" s="820"/>
    </row>
    <row r="22" spans="1:19" ht="14.45" customHeight="1" x14ac:dyDescent="0.2">
      <c r="A22" s="839" t="s">
        <v>3540</v>
      </c>
      <c r="B22" s="867">
        <v>40892</v>
      </c>
      <c r="C22" s="814">
        <v>0.54371875332411446</v>
      </c>
      <c r="D22" s="867">
        <v>75208</v>
      </c>
      <c r="E22" s="814">
        <v>1</v>
      </c>
      <c r="F22" s="867">
        <v>59787</v>
      </c>
      <c r="G22" s="819">
        <v>0.79495532390171253</v>
      </c>
      <c r="H22" s="867"/>
      <c r="I22" s="814"/>
      <c r="J22" s="867"/>
      <c r="K22" s="814"/>
      <c r="L22" s="867"/>
      <c r="M22" s="819"/>
      <c r="N22" s="867"/>
      <c r="O22" s="814"/>
      <c r="P22" s="867"/>
      <c r="Q22" s="814"/>
      <c r="R22" s="867"/>
      <c r="S22" s="820"/>
    </row>
    <row r="23" spans="1:19" ht="14.45" customHeight="1" x14ac:dyDescent="0.2">
      <c r="A23" s="839" t="s">
        <v>3541</v>
      </c>
      <c r="B23" s="867">
        <v>760999</v>
      </c>
      <c r="C23" s="814">
        <v>1.1867393785906322</v>
      </c>
      <c r="D23" s="867">
        <v>641252</v>
      </c>
      <c r="E23" s="814">
        <v>1</v>
      </c>
      <c r="F23" s="867">
        <v>823792</v>
      </c>
      <c r="G23" s="819">
        <v>1.2846618801968648</v>
      </c>
      <c r="H23" s="867"/>
      <c r="I23" s="814"/>
      <c r="J23" s="867"/>
      <c r="K23" s="814"/>
      <c r="L23" s="867"/>
      <c r="M23" s="819"/>
      <c r="N23" s="867"/>
      <c r="O23" s="814"/>
      <c r="P23" s="867"/>
      <c r="Q23" s="814"/>
      <c r="R23" s="867"/>
      <c r="S23" s="820"/>
    </row>
    <row r="24" spans="1:19" ht="14.45" customHeight="1" x14ac:dyDescent="0.2">
      <c r="A24" s="839" t="s">
        <v>3542</v>
      </c>
      <c r="B24" s="867">
        <v>138029</v>
      </c>
      <c r="C24" s="814">
        <v>1.9803583982553552</v>
      </c>
      <c r="D24" s="867">
        <v>69699</v>
      </c>
      <c r="E24" s="814">
        <v>1</v>
      </c>
      <c r="F24" s="867">
        <v>107336</v>
      </c>
      <c r="G24" s="819">
        <v>1.5399934001922553</v>
      </c>
      <c r="H24" s="867"/>
      <c r="I24" s="814"/>
      <c r="J24" s="867"/>
      <c r="K24" s="814"/>
      <c r="L24" s="867"/>
      <c r="M24" s="819"/>
      <c r="N24" s="867"/>
      <c r="O24" s="814"/>
      <c r="P24" s="867"/>
      <c r="Q24" s="814"/>
      <c r="R24" s="867"/>
      <c r="S24" s="820"/>
    </row>
    <row r="25" spans="1:19" ht="14.45" customHeight="1" x14ac:dyDescent="0.2">
      <c r="A25" s="839" t="s">
        <v>1599</v>
      </c>
      <c r="B25" s="867">
        <v>25204803</v>
      </c>
      <c r="C25" s="814">
        <v>0.96655609250127228</v>
      </c>
      <c r="D25" s="867">
        <v>26076917</v>
      </c>
      <c r="E25" s="814">
        <v>1</v>
      </c>
      <c r="F25" s="867">
        <v>21647267</v>
      </c>
      <c r="G25" s="819">
        <v>0.83013137634330014</v>
      </c>
      <c r="H25" s="867">
        <v>2641.15</v>
      </c>
      <c r="I25" s="814">
        <v>0.45346924619526402</v>
      </c>
      <c r="J25" s="867">
        <v>5824.32</v>
      </c>
      <c r="K25" s="814">
        <v>1</v>
      </c>
      <c r="L25" s="867">
        <v>4435.46</v>
      </c>
      <c r="M25" s="819">
        <v>0.76154126146915013</v>
      </c>
      <c r="N25" s="867"/>
      <c r="O25" s="814"/>
      <c r="P25" s="867"/>
      <c r="Q25" s="814"/>
      <c r="R25" s="867"/>
      <c r="S25" s="820"/>
    </row>
    <row r="26" spans="1:19" ht="14.45" customHeight="1" x14ac:dyDescent="0.2">
      <c r="A26" s="839" t="s">
        <v>3543</v>
      </c>
      <c r="B26" s="867">
        <v>5788638</v>
      </c>
      <c r="C26" s="814">
        <v>1.4718860822675328</v>
      </c>
      <c r="D26" s="867">
        <v>3932803</v>
      </c>
      <c r="E26" s="814">
        <v>1</v>
      </c>
      <c r="F26" s="867">
        <v>3708845</v>
      </c>
      <c r="G26" s="819">
        <v>0.94305384734501063</v>
      </c>
      <c r="H26" s="867"/>
      <c r="I26" s="814"/>
      <c r="J26" s="867"/>
      <c r="K26" s="814"/>
      <c r="L26" s="867"/>
      <c r="M26" s="819"/>
      <c r="N26" s="867"/>
      <c r="O26" s="814"/>
      <c r="P26" s="867"/>
      <c r="Q26" s="814"/>
      <c r="R26" s="867"/>
      <c r="S26" s="820"/>
    </row>
    <row r="27" spans="1:19" ht="14.45" customHeight="1" x14ac:dyDescent="0.2">
      <c r="A27" s="839" t="s">
        <v>3544</v>
      </c>
      <c r="B27" s="867">
        <v>1562409</v>
      </c>
      <c r="C27" s="814">
        <v>1.0027790631925595</v>
      </c>
      <c r="D27" s="867">
        <v>1558079</v>
      </c>
      <c r="E27" s="814">
        <v>1</v>
      </c>
      <c r="F27" s="867">
        <v>1615041</v>
      </c>
      <c r="G27" s="819">
        <v>1.0365591218417038</v>
      </c>
      <c r="H27" s="867"/>
      <c r="I27" s="814"/>
      <c r="J27" s="867"/>
      <c r="K27" s="814"/>
      <c r="L27" s="867"/>
      <c r="M27" s="819"/>
      <c r="N27" s="867"/>
      <c r="O27" s="814"/>
      <c r="P27" s="867"/>
      <c r="Q27" s="814"/>
      <c r="R27" s="867"/>
      <c r="S27" s="820"/>
    </row>
    <row r="28" spans="1:19" ht="14.45" customHeight="1" x14ac:dyDescent="0.2">
      <c r="A28" s="839" t="s">
        <v>3545</v>
      </c>
      <c r="B28" s="867">
        <v>839770</v>
      </c>
      <c r="C28" s="814">
        <v>0.80590893038110745</v>
      </c>
      <c r="D28" s="867">
        <v>1042016</v>
      </c>
      <c r="E28" s="814">
        <v>1</v>
      </c>
      <c r="F28" s="867">
        <v>821080</v>
      </c>
      <c r="G28" s="819">
        <v>0.78797254552713203</v>
      </c>
      <c r="H28" s="867"/>
      <c r="I28" s="814"/>
      <c r="J28" s="867"/>
      <c r="K28" s="814"/>
      <c r="L28" s="867"/>
      <c r="M28" s="819"/>
      <c r="N28" s="867"/>
      <c r="O28" s="814"/>
      <c r="P28" s="867"/>
      <c r="Q28" s="814"/>
      <c r="R28" s="867"/>
      <c r="S28" s="820"/>
    </row>
    <row r="29" spans="1:19" ht="14.45" customHeight="1" x14ac:dyDescent="0.2">
      <c r="A29" s="839" t="s">
        <v>3546</v>
      </c>
      <c r="B29" s="867">
        <v>2809787</v>
      </c>
      <c r="C29" s="814">
        <v>1.0126511703675085</v>
      </c>
      <c r="D29" s="867">
        <v>2774684</v>
      </c>
      <c r="E29" s="814">
        <v>1</v>
      </c>
      <c r="F29" s="867">
        <v>2679566</v>
      </c>
      <c r="G29" s="819">
        <v>0.96571933957164136</v>
      </c>
      <c r="H29" s="867"/>
      <c r="I29" s="814"/>
      <c r="J29" s="867"/>
      <c r="K29" s="814"/>
      <c r="L29" s="867"/>
      <c r="M29" s="819"/>
      <c r="N29" s="867"/>
      <c r="O29" s="814"/>
      <c r="P29" s="867"/>
      <c r="Q29" s="814"/>
      <c r="R29" s="867"/>
      <c r="S29" s="820"/>
    </row>
    <row r="30" spans="1:19" ht="14.45" customHeight="1" thickBot="1" x14ac:dyDescent="0.25">
      <c r="A30" s="871" t="s">
        <v>3547</v>
      </c>
      <c r="B30" s="869">
        <v>1035759</v>
      </c>
      <c r="C30" s="822">
        <v>1.1453393414978021</v>
      </c>
      <c r="D30" s="869">
        <v>904325</v>
      </c>
      <c r="E30" s="822">
        <v>1</v>
      </c>
      <c r="F30" s="869">
        <v>1316186</v>
      </c>
      <c r="G30" s="827">
        <v>1.4554347165012578</v>
      </c>
      <c r="H30" s="869"/>
      <c r="I30" s="822"/>
      <c r="J30" s="869"/>
      <c r="K30" s="822"/>
      <c r="L30" s="869"/>
      <c r="M30" s="827"/>
      <c r="N30" s="869"/>
      <c r="O30" s="822"/>
      <c r="P30" s="869"/>
      <c r="Q30" s="822"/>
      <c r="R30" s="869"/>
      <c r="S30" s="8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1EF5A343-E7A2-491C-B6C5-DD025CCB2D03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8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6" t="s">
        <v>3632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260864</v>
      </c>
      <c r="G3" s="208">
        <f t="shared" si="0"/>
        <v>65035458.809999995</v>
      </c>
      <c r="H3" s="208"/>
      <c r="I3" s="208"/>
      <c r="J3" s="208">
        <f t="shared" si="0"/>
        <v>257610</v>
      </c>
      <c r="K3" s="208">
        <f t="shared" si="0"/>
        <v>64603714.649999999</v>
      </c>
      <c r="L3" s="208"/>
      <c r="M3" s="208"/>
      <c r="N3" s="208">
        <f t="shared" si="0"/>
        <v>250396</v>
      </c>
      <c r="O3" s="208">
        <f t="shared" si="0"/>
        <v>61782311.789999999</v>
      </c>
      <c r="P3" s="79">
        <f>IF(K3=0,0,O3/K3)</f>
        <v>0.95632754439453893</v>
      </c>
      <c r="Q3" s="209">
        <f>IF(N3=0,0,O3/N3)</f>
        <v>246.73841351299541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4"/>
      <c r="B5" s="872"/>
      <c r="C5" s="874"/>
      <c r="D5" s="884"/>
      <c r="E5" s="876"/>
      <c r="F5" s="885" t="s">
        <v>90</v>
      </c>
      <c r="G5" s="886" t="s">
        <v>14</v>
      </c>
      <c r="H5" s="887"/>
      <c r="I5" s="887"/>
      <c r="J5" s="885" t="s">
        <v>90</v>
      </c>
      <c r="K5" s="886" t="s">
        <v>14</v>
      </c>
      <c r="L5" s="887"/>
      <c r="M5" s="887"/>
      <c r="N5" s="885" t="s">
        <v>90</v>
      </c>
      <c r="O5" s="886" t="s">
        <v>14</v>
      </c>
      <c r="P5" s="888"/>
      <c r="Q5" s="881"/>
    </row>
    <row r="6" spans="1:17" ht="14.45" customHeight="1" x14ac:dyDescent="0.2">
      <c r="A6" s="806" t="s">
        <v>3548</v>
      </c>
      <c r="B6" s="807" t="s">
        <v>3423</v>
      </c>
      <c r="C6" s="807" t="s">
        <v>3409</v>
      </c>
      <c r="D6" s="807" t="s">
        <v>3439</v>
      </c>
      <c r="E6" s="807" t="s">
        <v>3440</v>
      </c>
      <c r="F6" s="225"/>
      <c r="G6" s="225"/>
      <c r="H6" s="225"/>
      <c r="I6" s="225"/>
      <c r="J6" s="225">
        <v>1</v>
      </c>
      <c r="K6" s="225">
        <v>176</v>
      </c>
      <c r="L6" s="225">
        <v>1</v>
      </c>
      <c r="M6" s="225">
        <v>176</v>
      </c>
      <c r="N6" s="225"/>
      <c r="O6" s="225"/>
      <c r="P6" s="812"/>
      <c r="Q6" s="830"/>
    </row>
    <row r="7" spans="1:17" ht="14.45" customHeight="1" x14ac:dyDescent="0.2">
      <c r="A7" s="813" t="s">
        <v>3548</v>
      </c>
      <c r="B7" s="814" t="s">
        <v>3423</v>
      </c>
      <c r="C7" s="814" t="s">
        <v>3409</v>
      </c>
      <c r="D7" s="814" t="s">
        <v>3459</v>
      </c>
      <c r="E7" s="814" t="s">
        <v>3460</v>
      </c>
      <c r="F7" s="831">
        <v>1</v>
      </c>
      <c r="G7" s="831">
        <v>355</v>
      </c>
      <c r="H7" s="831">
        <v>0.49581005586592181</v>
      </c>
      <c r="I7" s="831">
        <v>355</v>
      </c>
      <c r="J7" s="831">
        <v>2</v>
      </c>
      <c r="K7" s="831">
        <v>716</v>
      </c>
      <c r="L7" s="831">
        <v>1</v>
      </c>
      <c r="M7" s="831">
        <v>358</v>
      </c>
      <c r="N7" s="831">
        <v>2</v>
      </c>
      <c r="O7" s="831">
        <v>720</v>
      </c>
      <c r="P7" s="819">
        <v>1.005586592178771</v>
      </c>
      <c r="Q7" s="832">
        <v>360</v>
      </c>
    </row>
    <row r="8" spans="1:17" ht="14.45" customHeight="1" x14ac:dyDescent="0.2">
      <c r="A8" s="813" t="s">
        <v>3548</v>
      </c>
      <c r="B8" s="814" t="s">
        <v>3475</v>
      </c>
      <c r="C8" s="814" t="s">
        <v>3409</v>
      </c>
      <c r="D8" s="814" t="s">
        <v>3480</v>
      </c>
      <c r="E8" s="814" t="s">
        <v>3481</v>
      </c>
      <c r="F8" s="831">
        <v>132</v>
      </c>
      <c r="G8" s="831">
        <v>21648</v>
      </c>
      <c r="H8" s="831">
        <v>0.98953238561045842</v>
      </c>
      <c r="I8" s="831">
        <v>164</v>
      </c>
      <c r="J8" s="831">
        <v>131</v>
      </c>
      <c r="K8" s="831">
        <v>21877</v>
      </c>
      <c r="L8" s="831">
        <v>1</v>
      </c>
      <c r="M8" s="831">
        <v>167</v>
      </c>
      <c r="N8" s="831">
        <v>93</v>
      </c>
      <c r="O8" s="831">
        <v>15717</v>
      </c>
      <c r="P8" s="819">
        <v>0.71842574393198333</v>
      </c>
      <c r="Q8" s="832">
        <v>169</v>
      </c>
    </row>
    <row r="9" spans="1:17" ht="14.45" customHeight="1" x14ac:dyDescent="0.2">
      <c r="A9" s="813" t="s">
        <v>3548</v>
      </c>
      <c r="B9" s="814" t="s">
        <v>3475</v>
      </c>
      <c r="C9" s="814" t="s">
        <v>3409</v>
      </c>
      <c r="D9" s="814" t="s">
        <v>3482</v>
      </c>
      <c r="E9" s="814" t="s">
        <v>3483</v>
      </c>
      <c r="F9" s="831">
        <v>2</v>
      </c>
      <c r="G9" s="831">
        <v>174</v>
      </c>
      <c r="H9" s="831">
        <v>0.4887640449438202</v>
      </c>
      <c r="I9" s="831">
        <v>87</v>
      </c>
      <c r="J9" s="831">
        <v>4</v>
      </c>
      <c r="K9" s="831">
        <v>356</v>
      </c>
      <c r="L9" s="831">
        <v>1</v>
      </c>
      <c r="M9" s="831">
        <v>89</v>
      </c>
      <c r="N9" s="831"/>
      <c r="O9" s="831"/>
      <c r="P9" s="819"/>
      <c r="Q9" s="832"/>
    </row>
    <row r="10" spans="1:17" ht="14.45" customHeight="1" x14ac:dyDescent="0.2">
      <c r="A10" s="813" t="s">
        <v>3548</v>
      </c>
      <c r="B10" s="814" t="s">
        <v>3475</v>
      </c>
      <c r="C10" s="814" t="s">
        <v>3409</v>
      </c>
      <c r="D10" s="814" t="s">
        <v>3484</v>
      </c>
      <c r="E10" s="814" t="s">
        <v>3485</v>
      </c>
      <c r="F10" s="831">
        <v>1877</v>
      </c>
      <c r="G10" s="831">
        <v>154487</v>
      </c>
      <c r="H10" s="831">
        <v>0.96289578658688602</v>
      </c>
      <c r="I10" s="831">
        <v>82.305274374001073</v>
      </c>
      <c r="J10" s="831">
        <v>1910</v>
      </c>
      <c r="K10" s="831">
        <v>160440</v>
      </c>
      <c r="L10" s="831">
        <v>1</v>
      </c>
      <c r="M10" s="831">
        <v>84</v>
      </c>
      <c r="N10" s="831">
        <v>2026</v>
      </c>
      <c r="O10" s="831">
        <v>172210</v>
      </c>
      <c r="P10" s="819">
        <v>1.0733607579157318</v>
      </c>
      <c r="Q10" s="832">
        <v>85</v>
      </c>
    </row>
    <row r="11" spans="1:17" ht="14.45" customHeight="1" x14ac:dyDescent="0.2">
      <c r="A11" s="813" t="s">
        <v>3548</v>
      </c>
      <c r="B11" s="814" t="s">
        <v>3475</v>
      </c>
      <c r="C11" s="814" t="s">
        <v>3409</v>
      </c>
      <c r="D11" s="814" t="s">
        <v>3488</v>
      </c>
      <c r="E11" s="814" t="s">
        <v>3489</v>
      </c>
      <c r="F11" s="831">
        <v>1734</v>
      </c>
      <c r="G11" s="831">
        <v>301716</v>
      </c>
      <c r="H11" s="831">
        <v>1.0012145345943255</v>
      </c>
      <c r="I11" s="831">
        <v>174</v>
      </c>
      <c r="J11" s="831">
        <v>1722</v>
      </c>
      <c r="K11" s="831">
        <v>301350</v>
      </c>
      <c r="L11" s="831">
        <v>1</v>
      </c>
      <c r="M11" s="831">
        <v>175</v>
      </c>
      <c r="N11" s="831">
        <v>1985</v>
      </c>
      <c r="O11" s="831">
        <v>349360</v>
      </c>
      <c r="P11" s="819">
        <v>1.1593164094906254</v>
      </c>
      <c r="Q11" s="832">
        <v>176</v>
      </c>
    </row>
    <row r="12" spans="1:17" ht="14.45" customHeight="1" x14ac:dyDescent="0.2">
      <c r="A12" s="813" t="s">
        <v>3548</v>
      </c>
      <c r="B12" s="814" t="s">
        <v>3475</v>
      </c>
      <c r="C12" s="814" t="s">
        <v>3409</v>
      </c>
      <c r="D12" s="814" t="s">
        <v>3490</v>
      </c>
      <c r="E12" s="814" t="s">
        <v>3491</v>
      </c>
      <c r="F12" s="831">
        <v>2279</v>
      </c>
      <c r="G12" s="831">
        <v>1187359</v>
      </c>
      <c r="H12" s="831">
        <v>0.96137135769042681</v>
      </c>
      <c r="I12" s="831">
        <v>521</v>
      </c>
      <c r="J12" s="831">
        <v>2357</v>
      </c>
      <c r="K12" s="831">
        <v>1235068</v>
      </c>
      <c r="L12" s="831">
        <v>1</v>
      </c>
      <c r="M12" s="831">
        <v>524</v>
      </c>
      <c r="N12" s="831">
        <v>2584</v>
      </c>
      <c r="O12" s="831">
        <v>1364352</v>
      </c>
      <c r="P12" s="819">
        <v>1.10467763718273</v>
      </c>
      <c r="Q12" s="832">
        <v>528</v>
      </c>
    </row>
    <row r="13" spans="1:17" ht="14.45" customHeight="1" x14ac:dyDescent="0.2">
      <c r="A13" s="813" t="s">
        <v>3548</v>
      </c>
      <c r="B13" s="814" t="s">
        <v>3475</v>
      </c>
      <c r="C13" s="814" t="s">
        <v>3409</v>
      </c>
      <c r="D13" s="814" t="s">
        <v>3492</v>
      </c>
      <c r="E13" s="814" t="s">
        <v>3493</v>
      </c>
      <c r="F13" s="831">
        <v>86</v>
      </c>
      <c r="G13" s="831">
        <v>7088</v>
      </c>
      <c r="H13" s="831">
        <v>0.20938201583362873</v>
      </c>
      <c r="I13" s="831">
        <v>82.418604651162795</v>
      </c>
      <c r="J13" s="831">
        <v>403</v>
      </c>
      <c r="K13" s="831">
        <v>33852</v>
      </c>
      <c r="L13" s="831">
        <v>1</v>
      </c>
      <c r="M13" s="831">
        <v>84</v>
      </c>
      <c r="N13" s="831">
        <v>105</v>
      </c>
      <c r="O13" s="831">
        <v>8925</v>
      </c>
      <c r="P13" s="819">
        <v>0.26364764267990076</v>
      </c>
      <c r="Q13" s="832">
        <v>85</v>
      </c>
    </row>
    <row r="14" spans="1:17" ht="14.45" customHeight="1" x14ac:dyDescent="0.2">
      <c r="A14" s="813" t="s">
        <v>3548</v>
      </c>
      <c r="B14" s="814" t="s">
        <v>3475</v>
      </c>
      <c r="C14" s="814" t="s">
        <v>3409</v>
      </c>
      <c r="D14" s="814" t="s">
        <v>3494</v>
      </c>
      <c r="E14" s="814" t="s">
        <v>3495</v>
      </c>
      <c r="F14" s="831">
        <v>455</v>
      </c>
      <c r="G14" s="831">
        <v>187005</v>
      </c>
      <c r="H14" s="831">
        <v>0.89801769095571493</v>
      </c>
      <c r="I14" s="831">
        <v>411</v>
      </c>
      <c r="J14" s="831">
        <v>503</v>
      </c>
      <c r="K14" s="831">
        <v>208242</v>
      </c>
      <c r="L14" s="831">
        <v>1</v>
      </c>
      <c r="M14" s="831">
        <v>414</v>
      </c>
      <c r="N14" s="831">
        <v>563</v>
      </c>
      <c r="O14" s="831">
        <v>235334</v>
      </c>
      <c r="P14" s="819">
        <v>1.13009863524169</v>
      </c>
      <c r="Q14" s="832">
        <v>418</v>
      </c>
    </row>
    <row r="15" spans="1:17" ht="14.45" customHeight="1" x14ac:dyDescent="0.2">
      <c r="A15" s="813" t="s">
        <v>3548</v>
      </c>
      <c r="B15" s="814" t="s">
        <v>3475</v>
      </c>
      <c r="C15" s="814" t="s">
        <v>3409</v>
      </c>
      <c r="D15" s="814" t="s">
        <v>3496</v>
      </c>
      <c r="E15" s="814" t="s">
        <v>3497</v>
      </c>
      <c r="F15" s="831">
        <v>2255</v>
      </c>
      <c r="G15" s="831">
        <v>185607</v>
      </c>
      <c r="H15" s="831">
        <v>1.0965792272243886</v>
      </c>
      <c r="I15" s="831">
        <v>82.309090909090912</v>
      </c>
      <c r="J15" s="831">
        <v>2015</v>
      </c>
      <c r="K15" s="831">
        <v>169260</v>
      </c>
      <c r="L15" s="831">
        <v>1</v>
      </c>
      <c r="M15" s="831">
        <v>84</v>
      </c>
      <c r="N15" s="831">
        <v>2486</v>
      </c>
      <c r="O15" s="831">
        <v>211310</v>
      </c>
      <c r="P15" s="819">
        <v>1.2484343613375872</v>
      </c>
      <c r="Q15" s="832">
        <v>85</v>
      </c>
    </row>
    <row r="16" spans="1:17" ht="14.45" customHeight="1" x14ac:dyDescent="0.2">
      <c r="A16" s="813" t="s">
        <v>3548</v>
      </c>
      <c r="B16" s="814" t="s">
        <v>3475</v>
      </c>
      <c r="C16" s="814" t="s">
        <v>3409</v>
      </c>
      <c r="D16" s="814" t="s">
        <v>3498</v>
      </c>
      <c r="E16" s="814" t="s">
        <v>3499</v>
      </c>
      <c r="F16" s="831"/>
      <c r="G16" s="831"/>
      <c r="H16" s="831"/>
      <c r="I16" s="831"/>
      <c r="J16" s="831"/>
      <c r="K16" s="831"/>
      <c r="L16" s="831"/>
      <c r="M16" s="831"/>
      <c r="N16" s="831">
        <v>1</v>
      </c>
      <c r="O16" s="831">
        <v>23</v>
      </c>
      <c r="P16" s="819"/>
      <c r="Q16" s="832">
        <v>23</v>
      </c>
    </row>
    <row r="17" spans="1:17" ht="14.45" customHeight="1" x14ac:dyDescent="0.2">
      <c r="A17" s="813" t="s">
        <v>3548</v>
      </c>
      <c r="B17" s="814" t="s">
        <v>3475</v>
      </c>
      <c r="C17" s="814" t="s">
        <v>3409</v>
      </c>
      <c r="D17" s="814" t="s">
        <v>3504</v>
      </c>
      <c r="E17" s="814" t="s">
        <v>3505</v>
      </c>
      <c r="F17" s="831"/>
      <c r="G17" s="831"/>
      <c r="H17" s="831"/>
      <c r="I17" s="831"/>
      <c r="J17" s="831"/>
      <c r="K17" s="831"/>
      <c r="L17" s="831"/>
      <c r="M17" s="831"/>
      <c r="N17" s="831">
        <v>1</v>
      </c>
      <c r="O17" s="831">
        <v>282</v>
      </c>
      <c r="P17" s="819"/>
      <c r="Q17" s="832">
        <v>282</v>
      </c>
    </row>
    <row r="18" spans="1:17" ht="14.45" customHeight="1" x14ac:dyDescent="0.2">
      <c r="A18" s="813" t="s">
        <v>3548</v>
      </c>
      <c r="B18" s="814" t="s">
        <v>3408</v>
      </c>
      <c r="C18" s="814" t="s">
        <v>3409</v>
      </c>
      <c r="D18" s="814" t="s">
        <v>3412</v>
      </c>
      <c r="E18" s="814" t="s">
        <v>3413</v>
      </c>
      <c r="F18" s="831"/>
      <c r="G18" s="831"/>
      <c r="H18" s="831"/>
      <c r="I18" s="831"/>
      <c r="J18" s="831"/>
      <c r="K18" s="831"/>
      <c r="L18" s="831"/>
      <c r="M18" s="831"/>
      <c r="N18" s="831">
        <v>1</v>
      </c>
      <c r="O18" s="831">
        <v>174</v>
      </c>
      <c r="P18" s="819"/>
      <c r="Q18" s="832">
        <v>174</v>
      </c>
    </row>
    <row r="19" spans="1:17" ht="14.45" customHeight="1" x14ac:dyDescent="0.2">
      <c r="A19" s="813" t="s">
        <v>3549</v>
      </c>
      <c r="B19" s="814" t="s">
        <v>3423</v>
      </c>
      <c r="C19" s="814" t="s">
        <v>3409</v>
      </c>
      <c r="D19" s="814" t="s">
        <v>3459</v>
      </c>
      <c r="E19" s="814" t="s">
        <v>3460</v>
      </c>
      <c r="F19" s="831">
        <v>3</v>
      </c>
      <c r="G19" s="831">
        <v>1065</v>
      </c>
      <c r="H19" s="831"/>
      <c r="I19" s="831">
        <v>355</v>
      </c>
      <c r="J19" s="831"/>
      <c r="K19" s="831"/>
      <c r="L19" s="831"/>
      <c r="M19" s="831"/>
      <c r="N19" s="831">
        <v>1</v>
      </c>
      <c r="O19" s="831">
        <v>360</v>
      </c>
      <c r="P19" s="819"/>
      <c r="Q19" s="832">
        <v>360</v>
      </c>
    </row>
    <row r="20" spans="1:17" ht="14.45" customHeight="1" x14ac:dyDescent="0.2">
      <c r="A20" s="813" t="s">
        <v>3549</v>
      </c>
      <c r="B20" s="814" t="s">
        <v>3475</v>
      </c>
      <c r="C20" s="814" t="s">
        <v>3409</v>
      </c>
      <c r="D20" s="814" t="s">
        <v>3480</v>
      </c>
      <c r="E20" s="814" t="s">
        <v>3481</v>
      </c>
      <c r="F20" s="831">
        <v>48</v>
      </c>
      <c r="G20" s="831">
        <v>7872</v>
      </c>
      <c r="H20" s="831">
        <v>0.44893071000855433</v>
      </c>
      <c r="I20" s="831">
        <v>164</v>
      </c>
      <c r="J20" s="831">
        <v>105</v>
      </c>
      <c r="K20" s="831">
        <v>17535</v>
      </c>
      <c r="L20" s="831">
        <v>1</v>
      </c>
      <c r="M20" s="831">
        <v>167</v>
      </c>
      <c r="N20" s="831">
        <v>220</v>
      </c>
      <c r="O20" s="831">
        <v>37180</v>
      </c>
      <c r="P20" s="819">
        <v>2.1203307670373537</v>
      </c>
      <c r="Q20" s="832">
        <v>169</v>
      </c>
    </row>
    <row r="21" spans="1:17" ht="14.45" customHeight="1" x14ac:dyDescent="0.2">
      <c r="A21" s="813" t="s">
        <v>3549</v>
      </c>
      <c r="B21" s="814" t="s">
        <v>3475</v>
      </c>
      <c r="C21" s="814" t="s">
        <v>3409</v>
      </c>
      <c r="D21" s="814" t="s">
        <v>3482</v>
      </c>
      <c r="E21" s="814" t="s">
        <v>3483</v>
      </c>
      <c r="F21" s="831">
        <v>1</v>
      </c>
      <c r="G21" s="831">
        <v>87</v>
      </c>
      <c r="H21" s="831">
        <v>0.97752808988764039</v>
      </c>
      <c r="I21" s="831">
        <v>87</v>
      </c>
      <c r="J21" s="831">
        <v>1</v>
      </c>
      <c r="K21" s="831">
        <v>89</v>
      </c>
      <c r="L21" s="831">
        <v>1</v>
      </c>
      <c r="M21" s="831">
        <v>89</v>
      </c>
      <c r="N21" s="831"/>
      <c r="O21" s="831"/>
      <c r="P21" s="819"/>
      <c r="Q21" s="832"/>
    </row>
    <row r="22" spans="1:17" ht="14.45" customHeight="1" x14ac:dyDescent="0.2">
      <c r="A22" s="813" t="s">
        <v>3549</v>
      </c>
      <c r="B22" s="814" t="s">
        <v>3475</v>
      </c>
      <c r="C22" s="814" t="s">
        <v>3409</v>
      </c>
      <c r="D22" s="814" t="s">
        <v>3484</v>
      </c>
      <c r="E22" s="814" t="s">
        <v>3485</v>
      </c>
      <c r="F22" s="831">
        <v>2597</v>
      </c>
      <c r="G22" s="831">
        <v>213564</v>
      </c>
      <c r="H22" s="831">
        <v>0.83550068071921502</v>
      </c>
      <c r="I22" s="831">
        <v>82.234886407393148</v>
      </c>
      <c r="J22" s="831">
        <v>3043</v>
      </c>
      <c r="K22" s="831">
        <v>255612</v>
      </c>
      <c r="L22" s="831">
        <v>1</v>
      </c>
      <c r="M22" s="831">
        <v>84</v>
      </c>
      <c r="N22" s="831">
        <v>4180</v>
      </c>
      <c r="O22" s="831">
        <v>355300</v>
      </c>
      <c r="P22" s="819">
        <v>1.3899973397180101</v>
      </c>
      <c r="Q22" s="832">
        <v>85</v>
      </c>
    </row>
    <row r="23" spans="1:17" ht="14.45" customHeight="1" x14ac:dyDescent="0.2">
      <c r="A23" s="813" t="s">
        <v>3549</v>
      </c>
      <c r="B23" s="814" t="s">
        <v>3475</v>
      </c>
      <c r="C23" s="814" t="s">
        <v>3409</v>
      </c>
      <c r="D23" s="814" t="s">
        <v>3488</v>
      </c>
      <c r="E23" s="814" t="s">
        <v>3489</v>
      </c>
      <c r="F23" s="831">
        <v>2044</v>
      </c>
      <c r="G23" s="831">
        <v>355656</v>
      </c>
      <c r="H23" s="831">
        <v>1.2437698898408813</v>
      </c>
      <c r="I23" s="831">
        <v>174</v>
      </c>
      <c r="J23" s="831">
        <v>1634</v>
      </c>
      <c r="K23" s="831">
        <v>285950</v>
      </c>
      <c r="L23" s="831">
        <v>1</v>
      </c>
      <c r="M23" s="831">
        <v>175</v>
      </c>
      <c r="N23" s="831">
        <v>1955</v>
      </c>
      <c r="O23" s="831">
        <v>344080</v>
      </c>
      <c r="P23" s="819">
        <v>1.2032872879874104</v>
      </c>
      <c r="Q23" s="832">
        <v>176</v>
      </c>
    </row>
    <row r="24" spans="1:17" ht="14.45" customHeight="1" x14ac:dyDescent="0.2">
      <c r="A24" s="813" t="s">
        <v>3549</v>
      </c>
      <c r="B24" s="814" t="s">
        <v>3475</v>
      </c>
      <c r="C24" s="814" t="s">
        <v>3409</v>
      </c>
      <c r="D24" s="814" t="s">
        <v>3490</v>
      </c>
      <c r="E24" s="814" t="s">
        <v>3491</v>
      </c>
      <c r="F24" s="831">
        <v>2173</v>
      </c>
      <c r="G24" s="831">
        <v>1132133</v>
      </c>
      <c r="H24" s="831">
        <v>0.76398838766101251</v>
      </c>
      <c r="I24" s="831">
        <v>521</v>
      </c>
      <c r="J24" s="831">
        <v>2828</v>
      </c>
      <c r="K24" s="831">
        <v>1481872</v>
      </c>
      <c r="L24" s="831">
        <v>1</v>
      </c>
      <c r="M24" s="831">
        <v>524</v>
      </c>
      <c r="N24" s="831">
        <v>3826</v>
      </c>
      <c r="O24" s="831">
        <v>2020128</v>
      </c>
      <c r="P24" s="819">
        <v>1.3632270533487372</v>
      </c>
      <c r="Q24" s="832">
        <v>528</v>
      </c>
    </row>
    <row r="25" spans="1:17" ht="14.45" customHeight="1" x14ac:dyDescent="0.2">
      <c r="A25" s="813" t="s">
        <v>3549</v>
      </c>
      <c r="B25" s="814" t="s">
        <v>3475</v>
      </c>
      <c r="C25" s="814" t="s">
        <v>3409</v>
      </c>
      <c r="D25" s="814" t="s">
        <v>3492</v>
      </c>
      <c r="E25" s="814" t="s">
        <v>3493</v>
      </c>
      <c r="F25" s="831">
        <v>1079</v>
      </c>
      <c r="G25" s="831">
        <v>88690</v>
      </c>
      <c r="H25" s="831">
        <v>0.68030498281786944</v>
      </c>
      <c r="I25" s="831">
        <v>82.196478220574605</v>
      </c>
      <c r="J25" s="831">
        <v>1552</v>
      </c>
      <c r="K25" s="831">
        <v>130368</v>
      </c>
      <c r="L25" s="831">
        <v>1</v>
      </c>
      <c r="M25" s="831">
        <v>84</v>
      </c>
      <c r="N25" s="831">
        <v>2195</v>
      </c>
      <c r="O25" s="831">
        <v>186575</v>
      </c>
      <c r="P25" s="819">
        <v>1.4311410775650466</v>
      </c>
      <c r="Q25" s="832">
        <v>85</v>
      </c>
    </row>
    <row r="26" spans="1:17" ht="14.45" customHeight="1" x14ac:dyDescent="0.2">
      <c r="A26" s="813" t="s">
        <v>3549</v>
      </c>
      <c r="B26" s="814" t="s">
        <v>3475</v>
      </c>
      <c r="C26" s="814" t="s">
        <v>3409</v>
      </c>
      <c r="D26" s="814" t="s">
        <v>3494</v>
      </c>
      <c r="E26" s="814" t="s">
        <v>3495</v>
      </c>
      <c r="F26" s="831">
        <v>427</v>
      </c>
      <c r="G26" s="831">
        <v>175497</v>
      </c>
      <c r="H26" s="831">
        <v>0.87223415041450469</v>
      </c>
      <c r="I26" s="831">
        <v>411</v>
      </c>
      <c r="J26" s="831">
        <v>486</v>
      </c>
      <c r="K26" s="831">
        <v>201204</v>
      </c>
      <c r="L26" s="831">
        <v>1</v>
      </c>
      <c r="M26" s="831">
        <v>414</v>
      </c>
      <c r="N26" s="831">
        <v>740</v>
      </c>
      <c r="O26" s="831">
        <v>309320</v>
      </c>
      <c r="P26" s="819">
        <v>1.537345182004334</v>
      </c>
      <c r="Q26" s="832">
        <v>418</v>
      </c>
    </row>
    <row r="27" spans="1:17" ht="14.45" customHeight="1" x14ac:dyDescent="0.2">
      <c r="A27" s="813" t="s">
        <v>3549</v>
      </c>
      <c r="B27" s="814" t="s">
        <v>3475</v>
      </c>
      <c r="C27" s="814" t="s">
        <v>3409</v>
      </c>
      <c r="D27" s="814" t="s">
        <v>3496</v>
      </c>
      <c r="E27" s="814" t="s">
        <v>3497</v>
      </c>
      <c r="F27" s="831">
        <v>1474</v>
      </c>
      <c r="G27" s="831">
        <v>121216</v>
      </c>
      <c r="H27" s="831">
        <v>0.95756311814705974</v>
      </c>
      <c r="I27" s="831">
        <v>82.236092265943014</v>
      </c>
      <c r="J27" s="831">
        <v>1507</v>
      </c>
      <c r="K27" s="831">
        <v>126588</v>
      </c>
      <c r="L27" s="831">
        <v>1</v>
      </c>
      <c r="M27" s="831">
        <v>84</v>
      </c>
      <c r="N27" s="831">
        <v>1355</v>
      </c>
      <c r="O27" s="831">
        <v>115175</v>
      </c>
      <c r="P27" s="819">
        <v>0.90984137516984231</v>
      </c>
      <c r="Q27" s="832">
        <v>85</v>
      </c>
    </row>
    <row r="28" spans="1:17" ht="14.45" customHeight="1" x14ac:dyDescent="0.2">
      <c r="A28" s="813" t="s">
        <v>3549</v>
      </c>
      <c r="B28" s="814" t="s">
        <v>3408</v>
      </c>
      <c r="C28" s="814" t="s">
        <v>3409</v>
      </c>
      <c r="D28" s="814" t="s">
        <v>3410</v>
      </c>
      <c r="E28" s="814" t="s">
        <v>3411</v>
      </c>
      <c r="F28" s="831"/>
      <c r="G28" s="831"/>
      <c r="H28" s="831"/>
      <c r="I28" s="831"/>
      <c r="J28" s="831"/>
      <c r="K28" s="831"/>
      <c r="L28" s="831"/>
      <c r="M28" s="831"/>
      <c r="N28" s="831">
        <v>1</v>
      </c>
      <c r="O28" s="831">
        <v>208</v>
      </c>
      <c r="P28" s="819"/>
      <c r="Q28" s="832">
        <v>208</v>
      </c>
    </row>
    <row r="29" spans="1:17" ht="14.45" customHeight="1" x14ac:dyDescent="0.2">
      <c r="A29" s="813" t="s">
        <v>3549</v>
      </c>
      <c r="B29" s="814" t="s">
        <v>3408</v>
      </c>
      <c r="C29" s="814" t="s">
        <v>3409</v>
      </c>
      <c r="D29" s="814" t="s">
        <v>3412</v>
      </c>
      <c r="E29" s="814" t="s">
        <v>3413</v>
      </c>
      <c r="F29" s="831"/>
      <c r="G29" s="831"/>
      <c r="H29" s="831"/>
      <c r="I29" s="831"/>
      <c r="J29" s="831"/>
      <c r="K29" s="831"/>
      <c r="L29" s="831"/>
      <c r="M29" s="831"/>
      <c r="N29" s="831">
        <v>2</v>
      </c>
      <c r="O29" s="831">
        <v>348</v>
      </c>
      <c r="P29" s="819"/>
      <c r="Q29" s="832">
        <v>174</v>
      </c>
    </row>
    <row r="30" spans="1:17" ht="14.45" customHeight="1" x14ac:dyDescent="0.2">
      <c r="A30" s="813" t="s">
        <v>3549</v>
      </c>
      <c r="B30" s="814" t="s">
        <v>3408</v>
      </c>
      <c r="C30" s="814" t="s">
        <v>3409</v>
      </c>
      <c r="D30" s="814" t="s">
        <v>3414</v>
      </c>
      <c r="E30" s="814" t="s">
        <v>3415</v>
      </c>
      <c r="F30" s="831"/>
      <c r="G30" s="831"/>
      <c r="H30" s="831"/>
      <c r="I30" s="831"/>
      <c r="J30" s="831"/>
      <c r="K30" s="831"/>
      <c r="L30" s="831"/>
      <c r="M30" s="831"/>
      <c r="N30" s="831">
        <v>1</v>
      </c>
      <c r="O30" s="831">
        <v>262</v>
      </c>
      <c r="P30" s="819"/>
      <c r="Q30" s="832">
        <v>262</v>
      </c>
    </row>
    <row r="31" spans="1:17" ht="14.45" customHeight="1" x14ac:dyDescent="0.2">
      <c r="A31" s="813" t="s">
        <v>3549</v>
      </c>
      <c r="B31" s="814" t="s">
        <v>3408</v>
      </c>
      <c r="C31" s="814" t="s">
        <v>3409</v>
      </c>
      <c r="D31" s="814" t="s">
        <v>3416</v>
      </c>
      <c r="E31" s="814" t="s">
        <v>3417</v>
      </c>
      <c r="F31" s="831"/>
      <c r="G31" s="831"/>
      <c r="H31" s="831"/>
      <c r="I31" s="831"/>
      <c r="J31" s="831"/>
      <c r="K31" s="831"/>
      <c r="L31" s="831"/>
      <c r="M31" s="831"/>
      <c r="N31" s="831">
        <v>1</v>
      </c>
      <c r="O31" s="831">
        <v>183</v>
      </c>
      <c r="P31" s="819"/>
      <c r="Q31" s="832">
        <v>183</v>
      </c>
    </row>
    <row r="32" spans="1:17" ht="14.45" customHeight="1" x14ac:dyDescent="0.2">
      <c r="A32" s="813" t="s">
        <v>3550</v>
      </c>
      <c r="B32" s="814" t="s">
        <v>3423</v>
      </c>
      <c r="C32" s="814" t="s">
        <v>3409</v>
      </c>
      <c r="D32" s="814" t="s">
        <v>3439</v>
      </c>
      <c r="E32" s="814" t="s">
        <v>3440</v>
      </c>
      <c r="F32" s="831">
        <v>1</v>
      </c>
      <c r="G32" s="831">
        <v>176</v>
      </c>
      <c r="H32" s="831"/>
      <c r="I32" s="831">
        <v>176</v>
      </c>
      <c r="J32" s="831"/>
      <c r="K32" s="831"/>
      <c r="L32" s="831"/>
      <c r="M32" s="831"/>
      <c r="N32" s="831"/>
      <c r="O32" s="831"/>
      <c r="P32" s="819"/>
      <c r="Q32" s="832"/>
    </row>
    <row r="33" spans="1:17" ht="14.45" customHeight="1" x14ac:dyDescent="0.2">
      <c r="A33" s="813" t="s">
        <v>3550</v>
      </c>
      <c r="B33" s="814" t="s">
        <v>3423</v>
      </c>
      <c r="C33" s="814" t="s">
        <v>3409</v>
      </c>
      <c r="D33" s="814" t="s">
        <v>3441</v>
      </c>
      <c r="E33" s="814" t="s">
        <v>3442</v>
      </c>
      <c r="F33" s="831">
        <v>1</v>
      </c>
      <c r="G33" s="831">
        <v>116</v>
      </c>
      <c r="H33" s="831"/>
      <c r="I33" s="831">
        <v>116</v>
      </c>
      <c r="J33" s="831"/>
      <c r="K33" s="831"/>
      <c r="L33" s="831"/>
      <c r="M33" s="831"/>
      <c r="N33" s="831"/>
      <c r="O33" s="831"/>
      <c r="P33" s="819"/>
      <c r="Q33" s="832"/>
    </row>
    <row r="34" spans="1:17" ht="14.45" customHeight="1" x14ac:dyDescent="0.2">
      <c r="A34" s="813" t="s">
        <v>3550</v>
      </c>
      <c r="B34" s="814" t="s">
        <v>3423</v>
      </c>
      <c r="C34" s="814" t="s">
        <v>3409</v>
      </c>
      <c r="D34" s="814" t="s">
        <v>3443</v>
      </c>
      <c r="E34" s="814" t="s">
        <v>3444</v>
      </c>
      <c r="F34" s="831">
        <v>1</v>
      </c>
      <c r="G34" s="831">
        <v>232</v>
      </c>
      <c r="H34" s="831"/>
      <c r="I34" s="831">
        <v>232</v>
      </c>
      <c r="J34" s="831"/>
      <c r="K34" s="831"/>
      <c r="L34" s="831"/>
      <c r="M34" s="831"/>
      <c r="N34" s="831"/>
      <c r="O34" s="831"/>
      <c r="P34" s="819"/>
      <c r="Q34" s="832"/>
    </row>
    <row r="35" spans="1:17" ht="14.45" customHeight="1" x14ac:dyDescent="0.2">
      <c r="A35" s="813" t="s">
        <v>3550</v>
      </c>
      <c r="B35" s="814" t="s">
        <v>3423</v>
      </c>
      <c r="C35" s="814" t="s">
        <v>3409</v>
      </c>
      <c r="D35" s="814" t="s">
        <v>3459</v>
      </c>
      <c r="E35" s="814" t="s">
        <v>3460</v>
      </c>
      <c r="F35" s="831">
        <v>7</v>
      </c>
      <c r="G35" s="831">
        <v>2485</v>
      </c>
      <c r="H35" s="831">
        <v>1.3882681564245809</v>
      </c>
      <c r="I35" s="831">
        <v>355</v>
      </c>
      <c r="J35" s="831">
        <v>5</v>
      </c>
      <c r="K35" s="831">
        <v>1790</v>
      </c>
      <c r="L35" s="831">
        <v>1</v>
      </c>
      <c r="M35" s="831">
        <v>358</v>
      </c>
      <c r="N35" s="831">
        <v>2</v>
      </c>
      <c r="O35" s="831">
        <v>720</v>
      </c>
      <c r="P35" s="819">
        <v>0.4022346368715084</v>
      </c>
      <c r="Q35" s="832">
        <v>360</v>
      </c>
    </row>
    <row r="36" spans="1:17" ht="14.45" customHeight="1" x14ac:dyDescent="0.2">
      <c r="A36" s="813" t="s">
        <v>3550</v>
      </c>
      <c r="B36" s="814" t="s">
        <v>3475</v>
      </c>
      <c r="C36" s="814" t="s">
        <v>3409</v>
      </c>
      <c r="D36" s="814" t="s">
        <v>3480</v>
      </c>
      <c r="E36" s="814" t="s">
        <v>3481</v>
      </c>
      <c r="F36" s="831">
        <v>173</v>
      </c>
      <c r="G36" s="831">
        <v>28372</v>
      </c>
      <c r="H36" s="831">
        <v>0.98203592814371254</v>
      </c>
      <c r="I36" s="831">
        <v>164</v>
      </c>
      <c r="J36" s="831">
        <v>173</v>
      </c>
      <c r="K36" s="831">
        <v>28891</v>
      </c>
      <c r="L36" s="831">
        <v>1</v>
      </c>
      <c r="M36" s="831">
        <v>167</v>
      </c>
      <c r="N36" s="831">
        <v>143</v>
      </c>
      <c r="O36" s="831">
        <v>24167</v>
      </c>
      <c r="P36" s="819">
        <v>0.83648887196704858</v>
      </c>
      <c r="Q36" s="832">
        <v>169</v>
      </c>
    </row>
    <row r="37" spans="1:17" ht="14.45" customHeight="1" x14ac:dyDescent="0.2">
      <c r="A37" s="813" t="s">
        <v>3550</v>
      </c>
      <c r="B37" s="814" t="s">
        <v>3475</v>
      </c>
      <c r="C37" s="814" t="s">
        <v>3409</v>
      </c>
      <c r="D37" s="814" t="s">
        <v>3482</v>
      </c>
      <c r="E37" s="814" t="s">
        <v>3483</v>
      </c>
      <c r="F37" s="831">
        <v>2</v>
      </c>
      <c r="G37" s="831">
        <v>175</v>
      </c>
      <c r="H37" s="831">
        <v>1.9662921348314606</v>
      </c>
      <c r="I37" s="831">
        <v>87.5</v>
      </c>
      <c r="J37" s="831">
        <v>1</v>
      </c>
      <c r="K37" s="831">
        <v>89</v>
      </c>
      <c r="L37" s="831">
        <v>1</v>
      </c>
      <c r="M37" s="831">
        <v>89</v>
      </c>
      <c r="N37" s="831">
        <v>2</v>
      </c>
      <c r="O37" s="831">
        <v>180</v>
      </c>
      <c r="P37" s="819">
        <v>2.0224719101123596</v>
      </c>
      <c r="Q37" s="832">
        <v>90</v>
      </c>
    </row>
    <row r="38" spans="1:17" ht="14.45" customHeight="1" x14ac:dyDescent="0.2">
      <c r="A38" s="813" t="s">
        <v>3550</v>
      </c>
      <c r="B38" s="814" t="s">
        <v>3475</v>
      </c>
      <c r="C38" s="814" t="s">
        <v>3409</v>
      </c>
      <c r="D38" s="814" t="s">
        <v>3484</v>
      </c>
      <c r="E38" s="814" t="s">
        <v>3485</v>
      </c>
      <c r="F38" s="831">
        <v>1592</v>
      </c>
      <c r="G38" s="831">
        <v>131019</v>
      </c>
      <c r="H38" s="831">
        <v>0.87922773393461107</v>
      </c>
      <c r="I38" s="831">
        <v>82.298366834170849</v>
      </c>
      <c r="J38" s="831">
        <v>1774</v>
      </c>
      <c r="K38" s="831">
        <v>149016</v>
      </c>
      <c r="L38" s="831">
        <v>1</v>
      </c>
      <c r="M38" s="831">
        <v>84</v>
      </c>
      <c r="N38" s="831">
        <v>2081</v>
      </c>
      <c r="O38" s="831">
        <v>176885</v>
      </c>
      <c r="P38" s="819">
        <v>1.1870201857518656</v>
      </c>
      <c r="Q38" s="832">
        <v>85</v>
      </c>
    </row>
    <row r="39" spans="1:17" ht="14.45" customHeight="1" x14ac:dyDescent="0.2">
      <c r="A39" s="813" t="s">
        <v>3550</v>
      </c>
      <c r="B39" s="814" t="s">
        <v>3475</v>
      </c>
      <c r="C39" s="814" t="s">
        <v>3409</v>
      </c>
      <c r="D39" s="814" t="s">
        <v>3488</v>
      </c>
      <c r="E39" s="814" t="s">
        <v>3489</v>
      </c>
      <c r="F39" s="831">
        <v>1072</v>
      </c>
      <c r="G39" s="831">
        <v>186528</v>
      </c>
      <c r="H39" s="831">
        <v>0.91964994453346482</v>
      </c>
      <c r="I39" s="831">
        <v>174</v>
      </c>
      <c r="J39" s="831">
        <v>1159</v>
      </c>
      <c r="K39" s="831">
        <v>202825</v>
      </c>
      <c r="L39" s="831">
        <v>1</v>
      </c>
      <c r="M39" s="831">
        <v>175</v>
      </c>
      <c r="N39" s="831">
        <v>1389</v>
      </c>
      <c r="O39" s="831">
        <v>244464</v>
      </c>
      <c r="P39" s="819">
        <v>1.2052952052261803</v>
      </c>
      <c r="Q39" s="832">
        <v>176</v>
      </c>
    </row>
    <row r="40" spans="1:17" ht="14.45" customHeight="1" x14ac:dyDescent="0.2">
      <c r="A40" s="813" t="s">
        <v>3550</v>
      </c>
      <c r="B40" s="814" t="s">
        <v>3475</v>
      </c>
      <c r="C40" s="814" t="s">
        <v>3409</v>
      </c>
      <c r="D40" s="814" t="s">
        <v>3490</v>
      </c>
      <c r="E40" s="814" t="s">
        <v>3491</v>
      </c>
      <c r="F40" s="831">
        <v>1206</v>
      </c>
      <c r="G40" s="831">
        <v>628326</v>
      </c>
      <c r="H40" s="831">
        <v>0.83911505937531716</v>
      </c>
      <c r="I40" s="831">
        <v>521</v>
      </c>
      <c r="J40" s="831">
        <v>1429</v>
      </c>
      <c r="K40" s="831">
        <v>748796</v>
      </c>
      <c r="L40" s="831">
        <v>1</v>
      </c>
      <c r="M40" s="831">
        <v>524</v>
      </c>
      <c r="N40" s="831">
        <v>1698</v>
      </c>
      <c r="O40" s="831">
        <v>896544</v>
      </c>
      <c r="P40" s="819">
        <v>1.1973140882162832</v>
      </c>
      <c r="Q40" s="832">
        <v>528</v>
      </c>
    </row>
    <row r="41" spans="1:17" ht="14.45" customHeight="1" x14ac:dyDescent="0.2">
      <c r="A41" s="813" t="s">
        <v>3550</v>
      </c>
      <c r="B41" s="814" t="s">
        <v>3475</v>
      </c>
      <c r="C41" s="814" t="s">
        <v>3409</v>
      </c>
      <c r="D41" s="814" t="s">
        <v>3492</v>
      </c>
      <c r="E41" s="814" t="s">
        <v>3493</v>
      </c>
      <c r="F41" s="831">
        <v>514</v>
      </c>
      <c r="G41" s="831">
        <v>42296</v>
      </c>
      <c r="H41" s="831">
        <v>1.0690526741482156</v>
      </c>
      <c r="I41" s="831">
        <v>82.287937743190668</v>
      </c>
      <c r="J41" s="831">
        <v>471</v>
      </c>
      <c r="K41" s="831">
        <v>39564</v>
      </c>
      <c r="L41" s="831">
        <v>1</v>
      </c>
      <c r="M41" s="831">
        <v>84</v>
      </c>
      <c r="N41" s="831">
        <v>543</v>
      </c>
      <c r="O41" s="831">
        <v>46155</v>
      </c>
      <c r="P41" s="819">
        <v>1.1665908401577192</v>
      </c>
      <c r="Q41" s="832">
        <v>85</v>
      </c>
    </row>
    <row r="42" spans="1:17" ht="14.45" customHeight="1" x14ac:dyDescent="0.2">
      <c r="A42" s="813" t="s">
        <v>3550</v>
      </c>
      <c r="B42" s="814" t="s">
        <v>3475</v>
      </c>
      <c r="C42" s="814" t="s">
        <v>3409</v>
      </c>
      <c r="D42" s="814" t="s">
        <v>3494</v>
      </c>
      <c r="E42" s="814" t="s">
        <v>3495</v>
      </c>
      <c r="F42" s="831">
        <v>336</v>
      </c>
      <c r="G42" s="831">
        <v>138096</v>
      </c>
      <c r="H42" s="831">
        <v>1.2446463335496432</v>
      </c>
      <c r="I42" s="831">
        <v>411</v>
      </c>
      <c r="J42" s="831">
        <v>268</v>
      </c>
      <c r="K42" s="831">
        <v>110952</v>
      </c>
      <c r="L42" s="831">
        <v>1</v>
      </c>
      <c r="M42" s="831">
        <v>414</v>
      </c>
      <c r="N42" s="831">
        <v>289</v>
      </c>
      <c r="O42" s="831">
        <v>120802</v>
      </c>
      <c r="P42" s="819">
        <v>1.0887771288485111</v>
      </c>
      <c r="Q42" s="832">
        <v>418</v>
      </c>
    </row>
    <row r="43" spans="1:17" ht="14.45" customHeight="1" x14ac:dyDescent="0.2">
      <c r="A43" s="813" t="s">
        <v>3550</v>
      </c>
      <c r="B43" s="814" t="s">
        <v>3475</v>
      </c>
      <c r="C43" s="814" t="s">
        <v>3409</v>
      </c>
      <c r="D43" s="814" t="s">
        <v>3496</v>
      </c>
      <c r="E43" s="814" t="s">
        <v>3497</v>
      </c>
      <c r="F43" s="831">
        <v>1566</v>
      </c>
      <c r="G43" s="831">
        <v>128877</v>
      </c>
      <c r="H43" s="831">
        <v>0.88074052812858783</v>
      </c>
      <c r="I43" s="831">
        <v>82.296934865900383</v>
      </c>
      <c r="J43" s="831">
        <v>1742</v>
      </c>
      <c r="K43" s="831">
        <v>146328</v>
      </c>
      <c r="L43" s="831">
        <v>1</v>
      </c>
      <c r="M43" s="831">
        <v>84</v>
      </c>
      <c r="N43" s="831">
        <v>2090</v>
      </c>
      <c r="O43" s="831">
        <v>177650</v>
      </c>
      <c r="P43" s="819">
        <v>1.2140533595757477</v>
      </c>
      <c r="Q43" s="832">
        <v>85</v>
      </c>
    </row>
    <row r="44" spans="1:17" ht="14.45" customHeight="1" x14ac:dyDescent="0.2">
      <c r="A44" s="813" t="s">
        <v>3550</v>
      </c>
      <c r="B44" s="814" t="s">
        <v>3475</v>
      </c>
      <c r="C44" s="814" t="s">
        <v>3409</v>
      </c>
      <c r="D44" s="814" t="s">
        <v>3508</v>
      </c>
      <c r="E44" s="814" t="s">
        <v>3509</v>
      </c>
      <c r="F44" s="831"/>
      <c r="G44" s="831"/>
      <c r="H44" s="831"/>
      <c r="I44" s="831"/>
      <c r="J44" s="831"/>
      <c r="K44" s="831"/>
      <c r="L44" s="831"/>
      <c r="M44" s="831"/>
      <c r="N44" s="831">
        <v>4</v>
      </c>
      <c r="O44" s="831">
        <v>776</v>
      </c>
      <c r="P44" s="819"/>
      <c r="Q44" s="832">
        <v>194</v>
      </c>
    </row>
    <row r="45" spans="1:17" ht="14.45" customHeight="1" x14ac:dyDescent="0.2">
      <c r="A45" s="813" t="s">
        <v>3551</v>
      </c>
      <c r="B45" s="814" t="s">
        <v>3423</v>
      </c>
      <c r="C45" s="814" t="s">
        <v>3409</v>
      </c>
      <c r="D45" s="814" t="s">
        <v>3439</v>
      </c>
      <c r="E45" s="814" t="s">
        <v>3440</v>
      </c>
      <c r="F45" s="831"/>
      <c r="G45" s="831"/>
      <c r="H45" s="831"/>
      <c r="I45" s="831"/>
      <c r="J45" s="831">
        <v>1</v>
      </c>
      <c r="K45" s="831">
        <v>176</v>
      </c>
      <c r="L45" s="831">
        <v>1</v>
      </c>
      <c r="M45" s="831">
        <v>176</v>
      </c>
      <c r="N45" s="831">
        <v>2</v>
      </c>
      <c r="O45" s="831">
        <v>354</v>
      </c>
      <c r="P45" s="819">
        <v>2.0113636363636362</v>
      </c>
      <c r="Q45" s="832">
        <v>177</v>
      </c>
    </row>
    <row r="46" spans="1:17" ht="14.45" customHeight="1" x14ac:dyDescent="0.2">
      <c r="A46" s="813" t="s">
        <v>3551</v>
      </c>
      <c r="B46" s="814" t="s">
        <v>3423</v>
      </c>
      <c r="C46" s="814" t="s">
        <v>3409</v>
      </c>
      <c r="D46" s="814" t="s">
        <v>3441</v>
      </c>
      <c r="E46" s="814" t="s">
        <v>3442</v>
      </c>
      <c r="F46" s="831"/>
      <c r="G46" s="831"/>
      <c r="H46" s="831"/>
      <c r="I46" s="831"/>
      <c r="J46" s="831">
        <v>1</v>
      </c>
      <c r="K46" s="831">
        <v>116</v>
      </c>
      <c r="L46" s="831">
        <v>1</v>
      </c>
      <c r="M46" s="831">
        <v>116</v>
      </c>
      <c r="N46" s="831">
        <v>1</v>
      </c>
      <c r="O46" s="831">
        <v>117</v>
      </c>
      <c r="P46" s="819">
        <v>1.0086206896551724</v>
      </c>
      <c r="Q46" s="832">
        <v>117</v>
      </c>
    </row>
    <row r="47" spans="1:17" ht="14.45" customHeight="1" x14ac:dyDescent="0.2">
      <c r="A47" s="813" t="s">
        <v>3551</v>
      </c>
      <c r="B47" s="814" t="s">
        <v>3423</v>
      </c>
      <c r="C47" s="814" t="s">
        <v>3409</v>
      </c>
      <c r="D47" s="814" t="s">
        <v>3443</v>
      </c>
      <c r="E47" s="814" t="s">
        <v>3444</v>
      </c>
      <c r="F47" s="831"/>
      <c r="G47" s="831"/>
      <c r="H47" s="831"/>
      <c r="I47" s="831"/>
      <c r="J47" s="831">
        <v>1</v>
      </c>
      <c r="K47" s="831">
        <v>233</v>
      </c>
      <c r="L47" s="831">
        <v>1</v>
      </c>
      <c r="M47" s="831">
        <v>233</v>
      </c>
      <c r="N47" s="831">
        <v>2</v>
      </c>
      <c r="O47" s="831">
        <v>470</v>
      </c>
      <c r="P47" s="819">
        <v>2.0171673819742488</v>
      </c>
      <c r="Q47" s="832">
        <v>235</v>
      </c>
    </row>
    <row r="48" spans="1:17" ht="14.45" customHeight="1" x14ac:dyDescent="0.2">
      <c r="A48" s="813" t="s">
        <v>3551</v>
      </c>
      <c r="B48" s="814" t="s">
        <v>3423</v>
      </c>
      <c r="C48" s="814" t="s">
        <v>3409</v>
      </c>
      <c r="D48" s="814" t="s">
        <v>3459</v>
      </c>
      <c r="E48" s="814" t="s">
        <v>3460</v>
      </c>
      <c r="F48" s="831">
        <v>2</v>
      </c>
      <c r="G48" s="831">
        <v>710</v>
      </c>
      <c r="H48" s="831">
        <v>1.9832402234636872</v>
      </c>
      <c r="I48" s="831">
        <v>355</v>
      </c>
      <c r="J48" s="831">
        <v>1</v>
      </c>
      <c r="K48" s="831">
        <v>358</v>
      </c>
      <c r="L48" s="831">
        <v>1</v>
      </c>
      <c r="M48" s="831">
        <v>358</v>
      </c>
      <c r="N48" s="831">
        <v>6</v>
      </c>
      <c r="O48" s="831">
        <v>2160</v>
      </c>
      <c r="P48" s="819">
        <v>6.033519553072626</v>
      </c>
      <c r="Q48" s="832">
        <v>360</v>
      </c>
    </row>
    <row r="49" spans="1:17" ht="14.45" customHeight="1" x14ac:dyDescent="0.2">
      <c r="A49" s="813" t="s">
        <v>3551</v>
      </c>
      <c r="B49" s="814" t="s">
        <v>3423</v>
      </c>
      <c r="C49" s="814" t="s">
        <v>3409</v>
      </c>
      <c r="D49" s="814" t="s">
        <v>3461</v>
      </c>
      <c r="E49" s="814" t="s">
        <v>3462</v>
      </c>
      <c r="F49" s="831"/>
      <c r="G49" s="831"/>
      <c r="H49" s="831"/>
      <c r="I49" s="831"/>
      <c r="J49" s="831"/>
      <c r="K49" s="831"/>
      <c r="L49" s="831"/>
      <c r="M49" s="831"/>
      <c r="N49" s="831">
        <v>2</v>
      </c>
      <c r="O49" s="831">
        <v>360</v>
      </c>
      <c r="P49" s="819"/>
      <c r="Q49" s="832">
        <v>180</v>
      </c>
    </row>
    <row r="50" spans="1:17" ht="14.45" customHeight="1" x14ac:dyDescent="0.2">
      <c r="A50" s="813" t="s">
        <v>3551</v>
      </c>
      <c r="B50" s="814" t="s">
        <v>3475</v>
      </c>
      <c r="C50" s="814" t="s">
        <v>3409</v>
      </c>
      <c r="D50" s="814" t="s">
        <v>3480</v>
      </c>
      <c r="E50" s="814" t="s">
        <v>3481</v>
      </c>
      <c r="F50" s="831">
        <v>448</v>
      </c>
      <c r="G50" s="831">
        <v>73472</v>
      </c>
      <c r="H50" s="831">
        <v>0.89239776026041229</v>
      </c>
      <c r="I50" s="831">
        <v>164</v>
      </c>
      <c r="J50" s="831">
        <v>493</v>
      </c>
      <c r="K50" s="831">
        <v>82331</v>
      </c>
      <c r="L50" s="831">
        <v>1</v>
      </c>
      <c r="M50" s="831">
        <v>167</v>
      </c>
      <c r="N50" s="831">
        <v>535</v>
      </c>
      <c r="O50" s="831">
        <v>90415</v>
      </c>
      <c r="P50" s="819">
        <v>1.0981890175025204</v>
      </c>
      <c r="Q50" s="832">
        <v>169</v>
      </c>
    </row>
    <row r="51" spans="1:17" ht="14.45" customHeight="1" x14ac:dyDescent="0.2">
      <c r="A51" s="813" t="s">
        <v>3551</v>
      </c>
      <c r="B51" s="814" t="s">
        <v>3475</v>
      </c>
      <c r="C51" s="814" t="s">
        <v>3409</v>
      </c>
      <c r="D51" s="814" t="s">
        <v>3482</v>
      </c>
      <c r="E51" s="814" t="s">
        <v>3483</v>
      </c>
      <c r="F51" s="831"/>
      <c r="G51" s="831"/>
      <c r="H51" s="831"/>
      <c r="I51" s="831"/>
      <c r="J51" s="831">
        <v>8</v>
      </c>
      <c r="K51" s="831">
        <v>712</v>
      </c>
      <c r="L51" s="831">
        <v>1</v>
      </c>
      <c r="M51" s="831">
        <v>89</v>
      </c>
      <c r="N51" s="831">
        <v>3</v>
      </c>
      <c r="O51" s="831">
        <v>270</v>
      </c>
      <c r="P51" s="819">
        <v>0.3792134831460674</v>
      </c>
      <c r="Q51" s="832">
        <v>90</v>
      </c>
    </row>
    <row r="52" spans="1:17" ht="14.45" customHeight="1" x14ac:dyDescent="0.2">
      <c r="A52" s="813" t="s">
        <v>3551</v>
      </c>
      <c r="B52" s="814" t="s">
        <v>3475</v>
      </c>
      <c r="C52" s="814" t="s">
        <v>3409</v>
      </c>
      <c r="D52" s="814" t="s">
        <v>3484</v>
      </c>
      <c r="E52" s="814" t="s">
        <v>3485</v>
      </c>
      <c r="F52" s="831">
        <v>4432</v>
      </c>
      <c r="G52" s="831">
        <v>364686</v>
      </c>
      <c r="H52" s="831">
        <v>1.0927510697206142</v>
      </c>
      <c r="I52" s="831">
        <v>82.284747292418771</v>
      </c>
      <c r="J52" s="831">
        <v>3973</v>
      </c>
      <c r="K52" s="831">
        <v>333732</v>
      </c>
      <c r="L52" s="831">
        <v>1</v>
      </c>
      <c r="M52" s="831">
        <v>84</v>
      </c>
      <c r="N52" s="831">
        <v>3918</v>
      </c>
      <c r="O52" s="831">
        <v>333030</v>
      </c>
      <c r="P52" s="819">
        <v>0.99789651576714244</v>
      </c>
      <c r="Q52" s="832">
        <v>85</v>
      </c>
    </row>
    <row r="53" spans="1:17" ht="14.45" customHeight="1" x14ac:dyDescent="0.2">
      <c r="A53" s="813" t="s">
        <v>3551</v>
      </c>
      <c r="B53" s="814" t="s">
        <v>3475</v>
      </c>
      <c r="C53" s="814" t="s">
        <v>3409</v>
      </c>
      <c r="D53" s="814" t="s">
        <v>3488</v>
      </c>
      <c r="E53" s="814" t="s">
        <v>3489</v>
      </c>
      <c r="F53" s="831">
        <v>621</v>
      </c>
      <c r="G53" s="831">
        <v>108054</v>
      </c>
      <c r="H53" s="831">
        <v>0.77666846361185982</v>
      </c>
      <c r="I53" s="831">
        <v>174</v>
      </c>
      <c r="J53" s="831">
        <v>795</v>
      </c>
      <c r="K53" s="831">
        <v>139125</v>
      </c>
      <c r="L53" s="831">
        <v>1</v>
      </c>
      <c r="M53" s="831">
        <v>175</v>
      </c>
      <c r="N53" s="831">
        <v>3524</v>
      </c>
      <c r="O53" s="831">
        <v>620224</v>
      </c>
      <c r="P53" s="819">
        <v>4.4580341419586702</v>
      </c>
      <c r="Q53" s="832">
        <v>176</v>
      </c>
    </row>
    <row r="54" spans="1:17" ht="14.45" customHeight="1" x14ac:dyDescent="0.2">
      <c r="A54" s="813" t="s">
        <v>3551</v>
      </c>
      <c r="B54" s="814" t="s">
        <v>3475</v>
      </c>
      <c r="C54" s="814" t="s">
        <v>3409</v>
      </c>
      <c r="D54" s="814" t="s">
        <v>3490</v>
      </c>
      <c r="E54" s="814" t="s">
        <v>3491</v>
      </c>
      <c r="F54" s="831">
        <v>4342</v>
      </c>
      <c r="G54" s="831">
        <v>2262182</v>
      </c>
      <c r="H54" s="831">
        <v>1.042032638516545</v>
      </c>
      <c r="I54" s="831">
        <v>521</v>
      </c>
      <c r="J54" s="831">
        <v>4143</v>
      </c>
      <c r="K54" s="831">
        <v>2170932</v>
      </c>
      <c r="L54" s="831">
        <v>1</v>
      </c>
      <c r="M54" s="831">
        <v>524</v>
      </c>
      <c r="N54" s="831">
        <v>4257</v>
      </c>
      <c r="O54" s="831">
        <v>2247696</v>
      </c>
      <c r="P54" s="819">
        <v>1.035359928362565</v>
      </c>
      <c r="Q54" s="832">
        <v>528</v>
      </c>
    </row>
    <row r="55" spans="1:17" ht="14.45" customHeight="1" x14ac:dyDescent="0.2">
      <c r="A55" s="813" t="s">
        <v>3551</v>
      </c>
      <c r="B55" s="814" t="s">
        <v>3475</v>
      </c>
      <c r="C55" s="814" t="s">
        <v>3409</v>
      </c>
      <c r="D55" s="814" t="s">
        <v>3492</v>
      </c>
      <c r="E55" s="814" t="s">
        <v>3493</v>
      </c>
      <c r="F55" s="831">
        <v>205</v>
      </c>
      <c r="G55" s="831">
        <v>16833</v>
      </c>
      <c r="H55" s="831">
        <v>1.1010596546310831</v>
      </c>
      <c r="I55" s="831">
        <v>82.112195121951217</v>
      </c>
      <c r="J55" s="831">
        <v>182</v>
      </c>
      <c r="K55" s="831">
        <v>15288</v>
      </c>
      <c r="L55" s="831">
        <v>1</v>
      </c>
      <c r="M55" s="831">
        <v>84</v>
      </c>
      <c r="N55" s="831">
        <v>428</v>
      </c>
      <c r="O55" s="831">
        <v>36380</v>
      </c>
      <c r="P55" s="819">
        <v>2.3796441653584512</v>
      </c>
      <c r="Q55" s="832">
        <v>85</v>
      </c>
    </row>
    <row r="56" spans="1:17" ht="14.45" customHeight="1" x14ac:dyDescent="0.2">
      <c r="A56" s="813" t="s">
        <v>3551</v>
      </c>
      <c r="B56" s="814" t="s">
        <v>3475</v>
      </c>
      <c r="C56" s="814" t="s">
        <v>3409</v>
      </c>
      <c r="D56" s="814" t="s">
        <v>3494</v>
      </c>
      <c r="E56" s="814" t="s">
        <v>3495</v>
      </c>
      <c r="F56" s="831">
        <v>573</v>
      </c>
      <c r="G56" s="831">
        <v>235503</v>
      </c>
      <c r="H56" s="831">
        <v>1.0773633069828723</v>
      </c>
      <c r="I56" s="831">
        <v>411</v>
      </c>
      <c r="J56" s="831">
        <v>528</v>
      </c>
      <c r="K56" s="831">
        <v>218592</v>
      </c>
      <c r="L56" s="831">
        <v>1</v>
      </c>
      <c r="M56" s="831">
        <v>414</v>
      </c>
      <c r="N56" s="831">
        <v>568</v>
      </c>
      <c r="O56" s="831">
        <v>237424</v>
      </c>
      <c r="P56" s="819">
        <v>1.0861513687600644</v>
      </c>
      <c r="Q56" s="832">
        <v>418</v>
      </c>
    </row>
    <row r="57" spans="1:17" ht="14.45" customHeight="1" x14ac:dyDescent="0.2">
      <c r="A57" s="813" t="s">
        <v>3551</v>
      </c>
      <c r="B57" s="814" t="s">
        <v>3475</v>
      </c>
      <c r="C57" s="814" t="s">
        <v>3409</v>
      </c>
      <c r="D57" s="814" t="s">
        <v>3496</v>
      </c>
      <c r="E57" s="814" t="s">
        <v>3497</v>
      </c>
      <c r="F57" s="831">
        <v>4018</v>
      </c>
      <c r="G57" s="831">
        <v>330622</v>
      </c>
      <c r="H57" s="831">
        <v>1.0255279287327228</v>
      </c>
      <c r="I57" s="831">
        <v>82.285216525634638</v>
      </c>
      <c r="J57" s="831">
        <v>3838</v>
      </c>
      <c r="K57" s="831">
        <v>322392</v>
      </c>
      <c r="L57" s="831">
        <v>1</v>
      </c>
      <c r="M57" s="831">
        <v>84</v>
      </c>
      <c r="N57" s="831">
        <v>4285</v>
      </c>
      <c r="O57" s="831">
        <v>364225</v>
      </c>
      <c r="P57" s="819">
        <v>1.1297581825851759</v>
      </c>
      <c r="Q57" s="832">
        <v>85</v>
      </c>
    </row>
    <row r="58" spans="1:17" ht="14.45" customHeight="1" x14ac:dyDescent="0.2">
      <c r="A58" s="813" t="s">
        <v>3551</v>
      </c>
      <c r="B58" s="814" t="s">
        <v>3475</v>
      </c>
      <c r="C58" s="814" t="s">
        <v>3409</v>
      </c>
      <c r="D58" s="814" t="s">
        <v>3498</v>
      </c>
      <c r="E58" s="814" t="s">
        <v>3499</v>
      </c>
      <c r="F58" s="831">
        <v>1</v>
      </c>
      <c r="G58" s="831">
        <v>22</v>
      </c>
      <c r="H58" s="831">
        <v>1</v>
      </c>
      <c r="I58" s="831">
        <v>22</v>
      </c>
      <c r="J58" s="831">
        <v>1</v>
      </c>
      <c r="K58" s="831">
        <v>22</v>
      </c>
      <c r="L58" s="831">
        <v>1</v>
      </c>
      <c r="M58" s="831">
        <v>22</v>
      </c>
      <c r="N58" s="831">
        <v>2</v>
      </c>
      <c r="O58" s="831">
        <v>46</v>
      </c>
      <c r="P58" s="819">
        <v>2.0909090909090908</v>
      </c>
      <c r="Q58" s="832">
        <v>23</v>
      </c>
    </row>
    <row r="59" spans="1:17" ht="14.45" customHeight="1" x14ac:dyDescent="0.2">
      <c r="A59" s="813" t="s">
        <v>3551</v>
      </c>
      <c r="B59" s="814" t="s">
        <v>3475</v>
      </c>
      <c r="C59" s="814" t="s">
        <v>3409</v>
      </c>
      <c r="D59" s="814" t="s">
        <v>3506</v>
      </c>
      <c r="E59" s="814" t="s">
        <v>3507</v>
      </c>
      <c r="F59" s="831"/>
      <c r="G59" s="831"/>
      <c r="H59" s="831"/>
      <c r="I59" s="831"/>
      <c r="J59" s="831"/>
      <c r="K59" s="831"/>
      <c r="L59" s="831"/>
      <c r="M59" s="831"/>
      <c r="N59" s="831">
        <v>1</v>
      </c>
      <c r="O59" s="831">
        <v>46</v>
      </c>
      <c r="P59" s="819"/>
      <c r="Q59" s="832">
        <v>46</v>
      </c>
    </row>
    <row r="60" spans="1:17" ht="14.45" customHeight="1" x14ac:dyDescent="0.2">
      <c r="A60" s="813" t="s">
        <v>3551</v>
      </c>
      <c r="B60" s="814" t="s">
        <v>3475</v>
      </c>
      <c r="C60" s="814" t="s">
        <v>3409</v>
      </c>
      <c r="D60" s="814" t="s">
        <v>3510</v>
      </c>
      <c r="E60" s="814" t="s">
        <v>3511</v>
      </c>
      <c r="F60" s="831"/>
      <c r="G60" s="831"/>
      <c r="H60" s="831"/>
      <c r="I60" s="831"/>
      <c r="J60" s="831"/>
      <c r="K60" s="831"/>
      <c r="L60" s="831"/>
      <c r="M60" s="831"/>
      <c r="N60" s="831">
        <v>1</v>
      </c>
      <c r="O60" s="831">
        <v>293</v>
      </c>
      <c r="P60" s="819"/>
      <c r="Q60" s="832">
        <v>293</v>
      </c>
    </row>
    <row r="61" spans="1:17" ht="14.45" customHeight="1" x14ac:dyDescent="0.2">
      <c r="A61" s="813" t="s">
        <v>3551</v>
      </c>
      <c r="B61" s="814" t="s">
        <v>3475</v>
      </c>
      <c r="C61" s="814" t="s">
        <v>3409</v>
      </c>
      <c r="D61" s="814" t="s">
        <v>3516</v>
      </c>
      <c r="E61" s="814" t="s">
        <v>3517</v>
      </c>
      <c r="F61" s="831"/>
      <c r="G61" s="831"/>
      <c r="H61" s="831"/>
      <c r="I61" s="831"/>
      <c r="J61" s="831"/>
      <c r="K61" s="831"/>
      <c r="L61" s="831"/>
      <c r="M61" s="831"/>
      <c r="N61" s="831">
        <v>2</v>
      </c>
      <c r="O61" s="831">
        <v>286</v>
      </c>
      <c r="P61" s="819"/>
      <c r="Q61" s="832">
        <v>143</v>
      </c>
    </row>
    <row r="62" spans="1:17" ht="14.45" customHeight="1" x14ac:dyDescent="0.2">
      <c r="A62" s="813" t="s">
        <v>3552</v>
      </c>
      <c r="B62" s="814" t="s">
        <v>3423</v>
      </c>
      <c r="C62" s="814" t="s">
        <v>3409</v>
      </c>
      <c r="D62" s="814" t="s">
        <v>3439</v>
      </c>
      <c r="E62" s="814" t="s">
        <v>3440</v>
      </c>
      <c r="F62" s="831"/>
      <c r="G62" s="831"/>
      <c r="H62" s="831"/>
      <c r="I62" s="831"/>
      <c r="J62" s="831">
        <v>2</v>
      </c>
      <c r="K62" s="831">
        <v>352</v>
      </c>
      <c r="L62" s="831">
        <v>1</v>
      </c>
      <c r="M62" s="831">
        <v>176</v>
      </c>
      <c r="N62" s="831"/>
      <c r="O62" s="831"/>
      <c r="P62" s="819"/>
      <c r="Q62" s="832"/>
    </row>
    <row r="63" spans="1:17" ht="14.45" customHeight="1" x14ac:dyDescent="0.2">
      <c r="A63" s="813" t="s">
        <v>3552</v>
      </c>
      <c r="B63" s="814" t="s">
        <v>3423</v>
      </c>
      <c r="C63" s="814" t="s">
        <v>3409</v>
      </c>
      <c r="D63" s="814" t="s">
        <v>3441</v>
      </c>
      <c r="E63" s="814" t="s">
        <v>3442</v>
      </c>
      <c r="F63" s="831"/>
      <c r="G63" s="831"/>
      <c r="H63" s="831"/>
      <c r="I63" s="831"/>
      <c r="J63" s="831">
        <v>2</v>
      </c>
      <c r="K63" s="831">
        <v>232</v>
      </c>
      <c r="L63" s="831">
        <v>1</v>
      </c>
      <c r="M63" s="831">
        <v>116</v>
      </c>
      <c r="N63" s="831"/>
      <c r="O63" s="831"/>
      <c r="P63" s="819"/>
      <c r="Q63" s="832"/>
    </row>
    <row r="64" spans="1:17" ht="14.45" customHeight="1" x14ac:dyDescent="0.2">
      <c r="A64" s="813" t="s">
        <v>3552</v>
      </c>
      <c r="B64" s="814" t="s">
        <v>3423</v>
      </c>
      <c r="C64" s="814" t="s">
        <v>3409</v>
      </c>
      <c r="D64" s="814" t="s">
        <v>3443</v>
      </c>
      <c r="E64" s="814" t="s">
        <v>3444</v>
      </c>
      <c r="F64" s="831"/>
      <c r="G64" s="831"/>
      <c r="H64" s="831"/>
      <c r="I64" s="831"/>
      <c r="J64" s="831">
        <v>1</v>
      </c>
      <c r="K64" s="831">
        <v>233</v>
      </c>
      <c r="L64" s="831">
        <v>1</v>
      </c>
      <c r="M64" s="831">
        <v>233</v>
      </c>
      <c r="N64" s="831"/>
      <c r="O64" s="831"/>
      <c r="P64" s="819"/>
      <c r="Q64" s="832"/>
    </row>
    <row r="65" spans="1:17" ht="14.45" customHeight="1" x14ac:dyDescent="0.2">
      <c r="A65" s="813" t="s">
        <v>3552</v>
      </c>
      <c r="B65" s="814" t="s">
        <v>3423</v>
      </c>
      <c r="C65" s="814" t="s">
        <v>3409</v>
      </c>
      <c r="D65" s="814" t="s">
        <v>3447</v>
      </c>
      <c r="E65" s="814" t="s">
        <v>3448</v>
      </c>
      <c r="F65" s="831">
        <v>1</v>
      </c>
      <c r="G65" s="831">
        <v>33.33</v>
      </c>
      <c r="H65" s="831"/>
      <c r="I65" s="831">
        <v>33.33</v>
      </c>
      <c r="J65" s="831"/>
      <c r="K65" s="831"/>
      <c r="L65" s="831"/>
      <c r="M65" s="831"/>
      <c r="N65" s="831"/>
      <c r="O65" s="831"/>
      <c r="P65" s="819"/>
      <c r="Q65" s="832"/>
    </row>
    <row r="66" spans="1:17" ht="14.45" customHeight="1" x14ac:dyDescent="0.2">
      <c r="A66" s="813" t="s">
        <v>3552</v>
      </c>
      <c r="B66" s="814" t="s">
        <v>3423</v>
      </c>
      <c r="C66" s="814" t="s">
        <v>3409</v>
      </c>
      <c r="D66" s="814" t="s">
        <v>3459</v>
      </c>
      <c r="E66" s="814" t="s">
        <v>3460</v>
      </c>
      <c r="F66" s="831">
        <v>4</v>
      </c>
      <c r="G66" s="831">
        <v>1420</v>
      </c>
      <c r="H66" s="831">
        <v>0.99162011173184361</v>
      </c>
      <c r="I66" s="831">
        <v>355</v>
      </c>
      <c r="J66" s="831">
        <v>4</v>
      </c>
      <c r="K66" s="831">
        <v>1432</v>
      </c>
      <c r="L66" s="831">
        <v>1</v>
      </c>
      <c r="M66" s="831">
        <v>358</v>
      </c>
      <c r="N66" s="831">
        <v>4</v>
      </c>
      <c r="O66" s="831">
        <v>1440</v>
      </c>
      <c r="P66" s="819">
        <v>1.005586592178771</v>
      </c>
      <c r="Q66" s="832">
        <v>360</v>
      </c>
    </row>
    <row r="67" spans="1:17" ht="14.45" customHeight="1" x14ac:dyDescent="0.2">
      <c r="A67" s="813" t="s">
        <v>3552</v>
      </c>
      <c r="B67" s="814" t="s">
        <v>3423</v>
      </c>
      <c r="C67" s="814" t="s">
        <v>3409</v>
      </c>
      <c r="D67" s="814" t="s">
        <v>3461</v>
      </c>
      <c r="E67" s="814" t="s">
        <v>3462</v>
      </c>
      <c r="F67" s="831">
        <v>1</v>
      </c>
      <c r="G67" s="831">
        <v>178</v>
      </c>
      <c r="H67" s="831"/>
      <c r="I67" s="831">
        <v>178</v>
      </c>
      <c r="J67" s="831"/>
      <c r="K67" s="831"/>
      <c r="L67" s="831"/>
      <c r="M67" s="831"/>
      <c r="N67" s="831"/>
      <c r="O67" s="831"/>
      <c r="P67" s="819"/>
      <c r="Q67" s="832"/>
    </row>
    <row r="68" spans="1:17" ht="14.45" customHeight="1" x14ac:dyDescent="0.2">
      <c r="A68" s="813" t="s">
        <v>3552</v>
      </c>
      <c r="B68" s="814" t="s">
        <v>3475</v>
      </c>
      <c r="C68" s="814" t="s">
        <v>3409</v>
      </c>
      <c r="D68" s="814" t="s">
        <v>3480</v>
      </c>
      <c r="E68" s="814" t="s">
        <v>3481</v>
      </c>
      <c r="F68" s="831">
        <v>9</v>
      </c>
      <c r="G68" s="831">
        <v>1476</v>
      </c>
      <c r="H68" s="831">
        <v>2.2095808383233533</v>
      </c>
      <c r="I68" s="831">
        <v>164</v>
      </c>
      <c r="J68" s="831">
        <v>4</v>
      </c>
      <c r="K68" s="831">
        <v>668</v>
      </c>
      <c r="L68" s="831">
        <v>1</v>
      </c>
      <c r="M68" s="831">
        <v>167</v>
      </c>
      <c r="N68" s="831">
        <v>10</v>
      </c>
      <c r="O68" s="831">
        <v>1690</v>
      </c>
      <c r="P68" s="819">
        <v>2.5299401197604792</v>
      </c>
      <c r="Q68" s="832">
        <v>169</v>
      </c>
    </row>
    <row r="69" spans="1:17" ht="14.45" customHeight="1" x14ac:dyDescent="0.2">
      <c r="A69" s="813" t="s">
        <v>3552</v>
      </c>
      <c r="B69" s="814" t="s">
        <v>3475</v>
      </c>
      <c r="C69" s="814" t="s">
        <v>3409</v>
      </c>
      <c r="D69" s="814" t="s">
        <v>3482</v>
      </c>
      <c r="E69" s="814" t="s">
        <v>3483</v>
      </c>
      <c r="F69" s="831">
        <v>18</v>
      </c>
      <c r="G69" s="831">
        <v>1584</v>
      </c>
      <c r="H69" s="831"/>
      <c r="I69" s="831">
        <v>88</v>
      </c>
      <c r="J69" s="831"/>
      <c r="K69" s="831"/>
      <c r="L69" s="831"/>
      <c r="M69" s="831"/>
      <c r="N69" s="831">
        <v>1</v>
      </c>
      <c r="O69" s="831">
        <v>90</v>
      </c>
      <c r="P69" s="819"/>
      <c r="Q69" s="832">
        <v>90</v>
      </c>
    </row>
    <row r="70" spans="1:17" ht="14.45" customHeight="1" x14ac:dyDescent="0.2">
      <c r="A70" s="813" t="s">
        <v>3552</v>
      </c>
      <c r="B70" s="814" t="s">
        <v>3475</v>
      </c>
      <c r="C70" s="814" t="s">
        <v>3409</v>
      </c>
      <c r="D70" s="814" t="s">
        <v>3484</v>
      </c>
      <c r="E70" s="814" t="s">
        <v>3485</v>
      </c>
      <c r="F70" s="831">
        <v>97</v>
      </c>
      <c r="G70" s="831">
        <v>8009</v>
      </c>
      <c r="H70" s="831">
        <v>1.3242394179894179</v>
      </c>
      <c r="I70" s="831">
        <v>82.567010309278345</v>
      </c>
      <c r="J70" s="831">
        <v>72</v>
      </c>
      <c r="K70" s="831">
        <v>6048</v>
      </c>
      <c r="L70" s="831">
        <v>1</v>
      </c>
      <c r="M70" s="831">
        <v>84</v>
      </c>
      <c r="N70" s="831">
        <v>167</v>
      </c>
      <c r="O70" s="831">
        <v>14195</v>
      </c>
      <c r="P70" s="819">
        <v>2.3470568783068781</v>
      </c>
      <c r="Q70" s="832">
        <v>85</v>
      </c>
    </row>
    <row r="71" spans="1:17" ht="14.45" customHeight="1" x14ac:dyDescent="0.2">
      <c r="A71" s="813" t="s">
        <v>3552</v>
      </c>
      <c r="B71" s="814" t="s">
        <v>3475</v>
      </c>
      <c r="C71" s="814" t="s">
        <v>3409</v>
      </c>
      <c r="D71" s="814" t="s">
        <v>3488</v>
      </c>
      <c r="E71" s="814" t="s">
        <v>3489</v>
      </c>
      <c r="F71" s="831">
        <v>61</v>
      </c>
      <c r="G71" s="831">
        <v>10614</v>
      </c>
      <c r="H71" s="831">
        <v>2.7568831168831167</v>
      </c>
      <c r="I71" s="831">
        <v>174</v>
      </c>
      <c r="J71" s="831">
        <v>22</v>
      </c>
      <c r="K71" s="831">
        <v>3850</v>
      </c>
      <c r="L71" s="831">
        <v>1</v>
      </c>
      <c r="M71" s="831">
        <v>175</v>
      </c>
      <c r="N71" s="831">
        <v>151</v>
      </c>
      <c r="O71" s="831">
        <v>26576</v>
      </c>
      <c r="P71" s="819">
        <v>6.902857142857143</v>
      </c>
      <c r="Q71" s="832">
        <v>176</v>
      </c>
    </row>
    <row r="72" spans="1:17" ht="14.45" customHeight="1" x14ac:dyDescent="0.2">
      <c r="A72" s="813" t="s">
        <v>3552</v>
      </c>
      <c r="B72" s="814" t="s">
        <v>3475</v>
      </c>
      <c r="C72" s="814" t="s">
        <v>3409</v>
      </c>
      <c r="D72" s="814" t="s">
        <v>3490</v>
      </c>
      <c r="E72" s="814" t="s">
        <v>3491</v>
      </c>
      <c r="F72" s="831">
        <v>98</v>
      </c>
      <c r="G72" s="831">
        <v>51058</v>
      </c>
      <c r="H72" s="831">
        <v>1.3723793140522524</v>
      </c>
      <c r="I72" s="831">
        <v>521</v>
      </c>
      <c r="J72" s="831">
        <v>71</v>
      </c>
      <c r="K72" s="831">
        <v>37204</v>
      </c>
      <c r="L72" s="831">
        <v>1</v>
      </c>
      <c r="M72" s="831">
        <v>524</v>
      </c>
      <c r="N72" s="831">
        <v>178</v>
      </c>
      <c r="O72" s="831">
        <v>93984</v>
      </c>
      <c r="P72" s="819">
        <v>2.526179980647242</v>
      </c>
      <c r="Q72" s="832">
        <v>528</v>
      </c>
    </row>
    <row r="73" spans="1:17" ht="14.45" customHeight="1" x14ac:dyDescent="0.2">
      <c r="A73" s="813" t="s">
        <v>3552</v>
      </c>
      <c r="B73" s="814" t="s">
        <v>3475</v>
      </c>
      <c r="C73" s="814" t="s">
        <v>3409</v>
      </c>
      <c r="D73" s="814" t="s">
        <v>3492</v>
      </c>
      <c r="E73" s="814" t="s">
        <v>3493</v>
      </c>
      <c r="F73" s="831">
        <v>9</v>
      </c>
      <c r="G73" s="831">
        <v>740</v>
      </c>
      <c r="H73" s="831">
        <v>0.23809523809523808</v>
      </c>
      <c r="I73" s="831">
        <v>82.222222222222229</v>
      </c>
      <c r="J73" s="831">
        <v>37</v>
      </c>
      <c r="K73" s="831">
        <v>3108</v>
      </c>
      <c r="L73" s="831">
        <v>1</v>
      </c>
      <c r="M73" s="831">
        <v>84</v>
      </c>
      <c r="N73" s="831">
        <v>42</v>
      </c>
      <c r="O73" s="831">
        <v>3570</v>
      </c>
      <c r="P73" s="819">
        <v>1.1486486486486487</v>
      </c>
      <c r="Q73" s="832">
        <v>85</v>
      </c>
    </row>
    <row r="74" spans="1:17" ht="14.45" customHeight="1" x14ac:dyDescent="0.2">
      <c r="A74" s="813" t="s">
        <v>3552</v>
      </c>
      <c r="B74" s="814" t="s">
        <v>3475</v>
      </c>
      <c r="C74" s="814" t="s">
        <v>3409</v>
      </c>
      <c r="D74" s="814" t="s">
        <v>3494</v>
      </c>
      <c r="E74" s="814" t="s">
        <v>3495</v>
      </c>
      <c r="F74" s="831">
        <v>9</v>
      </c>
      <c r="G74" s="831">
        <v>3699</v>
      </c>
      <c r="H74" s="831">
        <v>1.2763975155279503</v>
      </c>
      <c r="I74" s="831">
        <v>411</v>
      </c>
      <c r="J74" s="831">
        <v>7</v>
      </c>
      <c r="K74" s="831">
        <v>2898</v>
      </c>
      <c r="L74" s="831">
        <v>1</v>
      </c>
      <c r="M74" s="831">
        <v>414</v>
      </c>
      <c r="N74" s="831">
        <v>19</v>
      </c>
      <c r="O74" s="831">
        <v>7942</v>
      </c>
      <c r="P74" s="819">
        <v>2.7405106970324362</v>
      </c>
      <c r="Q74" s="832">
        <v>418</v>
      </c>
    </row>
    <row r="75" spans="1:17" ht="14.45" customHeight="1" x14ac:dyDescent="0.2">
      <c r="A75" s="813" t="s">
        <v>3552</v>
      </c>
      <c r="B75" s="814" t="s">
        <v>3475</v>
      </c>
      <c r="C75" s="814" t="s">
        <v>3409</v>
      </c>
      <c r="D75" s="814" t="s">
        <v>3496</v>
      </c>
      <c r="E75" s="814" t="s">
        <v>3497</v>
      </c>
      <c r="F75" s="831">
        <v>82</v>
      </c>
      <c r="G75" s="831">
        <v>6768</v>
      </c>
      <c r="H75" s="831">
        <v>1.8311688311688312</v>
      </c>
      <c r="I75" s="831">
        <v>82.536585365853654</v>
      </c>
      <c r="J75" s="831">
        <v>44</v>
      </c>
      <c r="K75" s="831">
        <v>3696</v>
      </c>
      <c r="L75" s="831">
        <v>1</v>
      </c>
      <c r="M75" s="831">
        <v>84</v>
      </c>
      <c r="N75" s="831">
        <v>174</v>
      </c>
      <c r="O75" s="831">
        <v>14790</v>
      </c>
      <c r="P75" s="819">
        <v>4.0016233766233764</v>
      </c>
      <c r="Q75" s="832">
        <v>85</v>
      </c>
    </row>
    <row r="76" spans="1:17" ht="14.45" customHeight="1" x14ac:dyDescent="0.2">
      <c r="A76" s="813" t="s">
        <v>3422</v>
      </c>
      <c r="B76" s="814" t="s">
        <v>3423</v>
      </c>
      <c r="C76" s="814" t="s">
        <v>3409</v>
      </c>
      <c r="D76" s="814" t="s">
        <v>3439</v>
      </c>
      <c r="E76" s="814" t="s">
        <v>3440</v>
      </c>
      <c r="F76" s="831">
        <v>2</v>
      </c>
      <c r="G76" s="831">
        <v>351</v>
      </c>
      <c r="H76" s="831">
        <v>0.39886363636363636</v>
      </c>
      <c r="I76" s="831">
        <v>175.5</v>
      </c>
      <c r="J76" s="831">
        <v>5</v>
      </c>
      <c r="K76" s="831">
        <v>880</v>
      </c>
      <c r="L76" s="831">
        <v>1</v>
      </c>
      <c r="M76" s="831">
        <v>176</v>
      </c>
      <c r="N76" s="831">
        <v>4</v>
      </c>
      <c r="O76" s="831">
        <v>708</v>
      </c>
      <c r="P76" s="819">
        <v>0.80454545454545456</v>
      </c>
      <c r="Q76" s="832">
        <v>177</v>
      </c>
    </row>
    <row r="77" spans="1:17" ht="14.45" customHeight="1" x14ac:dyDescent="0.2">
      <c r="A77" s="813" t="s">
        <v>3422</v>
      </c>
      <c r="B77" s="814" t="s">
        <v>3423</v>
      </c>
      <c r="C77" s="814" t="s">
        <v>3409</v>
      </c>
      <c r="D77" s="814" t="s">
        <v>3441</v>
      </c>
      <c r="E77" s="814" t="s">
        <v>3442</v>
      </c>
      <c r="F77" s="831">
        <v>2</v>
      </c>
      <c r="G77" s="831">
        <v>231</v>
      </c>
      <c r="H77" s="831">
        <v>0.49784482758620691</v>
      </c>
      <c r="I77" s="831">
        <v>115.5</v>
      </c>
      <c r="J77" s="831">
        <v>4</v>
      </c>
      <c r="K77" s="831">
        <v>464</v>
      </c>
      <c r="L77" s="831">
        <v>1</v>
      </c>
      <c r="M77" s="831">
        <v>116</v>
      </c>
      <c r="N77" s="831">
        <v>3</v>
      </c>
      <c r="O77" s="831">
        <v>351</v>
      </c>
      <c r="P77" s="819">
        <v>0.75646551724137934</v>
      </c>
      <c r="Q77" s="832">
        <v>117</v>
      </c>
    </row>
    <row r="78" spans="1:17" ht="14.45" customHeight="1" x14ac:dyDescent="0.2">
      <c r="A78" s="813" t="s">
        <v>3422</v>
      </c>
      <c r="B78" s="814" t="s">
        <v>3423</v>
      </c>
      <c r="C78" s="814" t="s">
        <v>3409</v>
      </c>
      <c r="D78" s="814" t="s">
        <v>3443</v>
      </c>
      <c r="E78" s="814" t="s">
        <v>3444</v>
      </c>
      <c r="F78" s="831">
        <v>3</v>
      </c>
      <c r="G78" s="831">
        <v>696</v>
      </c>
      <c r="H78" s="831">
        <v>0.59742489270386268</v>
      </c>
      <c r="I78" s="831">
        <v>232</v>
      </c>
      <c r="J78" s="831">
        <v>5</v>
      </c>
      <c r="K78" s="831">
        <v>1165</v>
      </c>
      <c r="L78" s="831">
        <v>1</v>
      </c>
      <c r="M78" s="831">
        <v>233</v>
      </c>
      <c r="N78" s="831">
        <v>4</v>
      </c>
      <c r="O78" s="831">
        <v>940</v>
      </c>
      <c r="P78" s="819">
        <v>0.80686695278969955</v>
      </c>
      <c r="Q78" s="832">
        <v>235</v>
      </c>
    </row>
    <row r="79" spans="1:17" ht="14.45" customHeight="1" x14ac:dyDescent="0.2">
      <c r="A79" s="813" t="s">
        <v>3422</v>
      </c>
      <c r="B79" s="814" t="s">
        <v>3423</v>
      </c>
      <c r="C79" s="814" t="s">
        <v>3409</v>
      </c>
      <c r="D79" s="814" t="s">
        <v>3459</v>
      </c>
      <c r="E79" s="814" t="s">
        <v>3460</v>
      </c>
      <c r="F79" s="831">
        <v>10</v>
      </c>
      <c r="G79" s="831">
        <v>3550</v>
      </c>
      <c r="H79" s="831">
        <v>1.2395251396648044</v>
      </c>
      <c r="I79" s="831">
        <v>355</v>
      </c>
      <c r="J79" s="831">
        <v>8</v>
      </c>
      <c r="K79" s="831">
        <v>2864</v>
      </c>
      <c r="L79" s="831">
        <v>1</v>
      </c>
      <c r="M79" s="831">
        <v>358</v>
      </c>
      <c r="N79" s="831">
        <v>13</v>
      </c>
      <c r="O79" s="831">
        <v>4680</v>
      </c>
      <c r="P79" s="819">
        <v>1.6340782122905029</v>
      </c>
      <c r="Q79" s="832">
        <v>360</v>
      </c>
    </row>
    <row r="80" spans="1:17" ht="14.45" customHeight="1" x14ac:dyDescent="0.2">
      <c r="A80" s="813" t="s">
        <v>3422</v>
      </c>
      <c r="B80" s="814" t="s">
        <v>3423</v>
      </c>
      <c r="C80" s="814" t="s">
        <v>3409</v>
      </c>
      <c r="D80" s="814" t="s">
        <v>3461</v>
      </c>
      <c r="E80" s="814" t="s">
        <v>3462</v>
      </c>
      <c r="F80" s="831"/>
      <c r="G80" s="831"/>
      <c r="H80" s="831"/>
      <c r="I80" s="831"/>
      <c r="J80" s="831"/>
      <c r="K80" s="831"/>
      <c r="L80" s="831"/>
      <c r="M80" s="831"/>
      <c r="N80" s="831">
        <v>2</v>
      </c>
      <c r="O80" s="831">
        <v>360</v>
      </c>
      <c r="P80" s="819"/>
      <c r="Q80" s="832">
        <v>180</v>
      </c>
    </row>
    <row r="81" spans="1:17" ht="14.45" customHeight="1" x14ac:dyDescent="0.2">
      <c r="A81" s="813" t="s">
        <v>3422</v>
      </c>
      <c r="B81" s="814" t="s">
        <v>3475</v>
      </c>
      <c r="C81" s="814" t="s">
        <v>3409</v>
      </c>
      <c r="D81" s="814" t="s">
        <v>3476</v>
      </c>
      <c r="E81" s="814" t="s">
        <v>3477</v>
      </c>
      <c r="F81" s="831"/>
      <c r="G81" s="831"/>
      <c r="H81" s="831"/>
      <c r="I81" s="831"/>
      <c r="J81" s="831">
        <v>1</v>
      </c>
      <c r="K81" s="831">
        <v>725</v>
      </c>
      <c r="L81" s="831">
        <v>1</v>
      </c>
      <c r="M81" s="831">
        <v>725</v>
      </c>
      <c r="N81" s="831"/>
      <c r="O81" s="831"/>
      <c r="P81" s="819"/>
      <c r="Q81" s="832"/>
    </row>
    <row r="82" spans="1:17" ht="14.45" customHeight="1" x14ac:dyDescent="0.2">
      <c r="A82" s="813" t="s">
        <v>3422</v>
      </c>
      <c r="B82" s="814" t="s">
        <v>3475</v>
      </c>
      <c r="C82" s="814" t="s">
        <v>3409</v>
      </c>
      <c r="D82" s="814" t="s">
        <v>3480</v>
      </c>
      <c r="E82" s="814" t="s">
        <v>3481</v>
      </c>
      <c r="F82" s="831">
        <v>573</v>
      </c>
      <c r="G82" s="831">
        <v>93972</v>
      </c>
      <c r="H82" s="831">
        <v>0.98032506415739951</v>
      </c>
      <c r="I82" s="831">
        <v>164</v>
      </c>
      <c r="J82" s="831">
        <v>574</v>
      </c>
      <c r="K82" s="831">
        <v>95858</v>
      </c>
      <c r="L82" s="831">
        <v>1</v>
      </c>
      <c r="M82" s="831">
        <v>167</v>
      </c>
      <c r="N82" s="831">
        <v>469</v>
      </c>
      <c r="O82" s="831">
        <v>79261</v>
      </c>
      <c r="P82" s="819">
        <v>0.82685847816561997</v>
      </c>
      <c r="Q82" s="832">
        <v>169</v>
      </c>
    </row>
    <row r="83" spans="1:17" ht="14.45" customHeight="1" x14ac:dyDescent="0.2">
      <c r="A83" s="813" t="s">
        <v>3422</v>
      </c>
      <c r="B83" s="814" t="s">
        <v>3475</v>
      </c>
      <c r="C83" s="814" t="s">
        <v>3409</v>
      </c>
      <c r="D83" s="814" t="s">
        <v>3484</v>
      </c>
      <c r="E83" s="814" t="s">
        <v>3485</v>
      </c>
      <c r="F83" s="831">
        <v>2548</v>
      </c>
      <c r="G83" s="831">
        <v>209660</v>
      </c>
      <c r="H83" s="831">
        <v>1.0870872739339639</v>
      </c>
      <c r="I83" s="831">
        <v>82.284144427001564</v>
      </c>
      <c r="J83" s="831">
        <v>2296</v>
      </c>
      <c r="K83" s="831">
        <v>192864</v>
      </c>
      <c r="L83" s="831">
        <v>1</v>
      </c>
      <c r="M83" s="831">
        <v>84</v>
      </c>
      <c r="N83" s="831">
        <v>2297</v>
      </c>
      <c r="O83" s="831">
        <v>195245</v>
      </c>
      <c r="P83" s="819">
        <v>1.0123454869752779</v>
      </c>
      <c r="Q83" s="832">
        <v>85</v>
      </c>
    </row>
    <row r="84" spans="1:17" ht="14.45" customHeight="1" x14ac:dyDescent="0.2">
      <c r="A84" s="813" t="s">
        <v>3422</v>
      </c>
      <c r="B84" s="814" t="s">
        <v>3475</v>
      </c>
      <c r="C84" s="814" t="s">
        <v>3409</v>
      </c>
      <c r="D84" s="814" t="s">
        <v>3488</v>
      </c>
      <c r="E84" s="814" t="s">
        <v>3489</v>
      </c>
      <c r="F84" s="831">
        <v>491</v>
      </c>
      <c r="G84" s="831">
        <v>85434</v>
      </c>
      <c r="H84" s="831">
        <v>1.341193092621664</v>
      </c>
      <c r="I84" s="831">
        <v>174</v>
      </c>
      <c r="J84" s="831">
        <v>364</v>
      </c>
      <c r="K84" s="831">
        <v>63700</v>
      </c>
      <c r="L84" s="831">
        <v>1</v>
      </c>
      <c r="M84" s="831">
        <v>175</v>
      </c>
      <c r="N84" s="831">
        <v>506</v>
      </c>
      <c r="O84" s="831">
        <v>89056</v>
      </c>
      <c r="P84" s="819">
        <v>1.3980533751962323</v>
      </c>
      <c r="Q84" s="832">
        <v>176</v>
      </c>
    </row>
    <row r="85" spans="1:17" ht="14.45" customHeight="1" x14ac:dyDescent="0.2">
      <c r="A85" s="813" t="s">
        <v>3422</v>
      </c>
      <c r="B85" s="814" t="s">
        <v>3475</v>
      </c>
      <c r="C85" s="814" t="s">
        <v>3409</v>
      </c>
      <c r="D85" s="814" t="s">
        <v>3490</v>
      </c>
      <c r="E85" s="814" t="s">
        <v>3491</v>
      </c>
      <c r="F85" s="831">
        <v>1799</v>
      </c>
      <c r="G85" s="831">
        <v>937279</v>
      </c>
      <c r="H85" s="831">
        <v>1.12496879350905</v>
      </c>
      <c r="I85" s="831">
        <v>521</v>
      </c>
      <c r="J85" s="831">
        <v>1590</v>
      </c>
      <c r="K85" s="831">
        <v>833160</v>
      </c>
      <c r="L85" s="831">
        <v>1</v>
      </c>
      <c r="M85" s="831">
        <v>524</v>
      </c>
      <c r="N85" s="831">
        <v>1674</v>
      </c>
      <c r="O85" s="831">
        <v>883872</v>
      </c>
      <c r="P85" s="819">
        <v>1.0608670603485526</v>
      </c>
      <c r="Q85" s="832">
        <v>528</v>
      </c>
    </row>
    <row r="86" spans="1:17" ht="14.45" customHeight="1" x14ac:dyDescent="0.2">
      <c r="A86" s="813" t="s">
        <v>3422</v>
      </c>
      <c r="B86" s="814" t="s">
        <v>3475</v>
      </c>
      <c r="C86" s="814" t="s">
        <v>3409</v>
      </c>
      <c r="D86" s="814" t="s">
        <v>3492</v>
      </c>
      <c r="E86" s="814" t="s">
        <v>3493</v>
      </c>
      <c r="F86" s="831">
        <v>1584</v>
      </c>
      <c r="G86" s="831">
        <v>130368</v>
      </c>
      <c r="H86" s="831">
        <v>1.0264550264550265</v>
      </c>
      <c r="I86" s="831">
        <v>82.303030303030297</v>
      </c>
      <c r="J86" s="831">
        <v>1512</v>
      </c>
      <c r="K86" s="831">
        <v>127008</v>
      </c>
      <c r="L86" s="831">
        <v>1</v>
      </c>
      <c r="M86" s="831">
        <v>84</v>
      </c>
      <c r="N86" s="831">
        <v>1455</v>
      </c>
      <c r="O86" s="831">
        <v>123675</v>
      </c>
      <c r="P86" s="819">
        <v>0.97375755857898716</v>
      </c>
      <c r="Q86" s="832">
        <v>85</v>
      </c>
    </row>
    <row r="87" spans="1:17" ht="14.45" customHeight="1" x14ac:dyDescent="0.2">
      <c r="A87" s="813" t="s">
        <v>3422</v>
      </c>
      <c r="B87" s="814" t="s">
        <v>3475</v>
      </c>
      <c r="C87" s="814" t="s">
        <v>3409</v>
      </c>
      <c r="D87" s="814" t="s">
        <v>3494</v>
      </c>
      <c r="E87" s="814" t="s">
        <v>3495</v>
      </c>
      <c r="F87" s="831">
        <v>874</v>
      </c>
      <c r="G87" s="831">
        <v>359214</v>
      </c>
      <c r="H87" s="831">
        <v>1.1010998307952622</v>
      </c>
      <c r="I87" s="831">
        <v>411</v>
      </c>
      <c r="J87" s="831">
        <v>788</v>
      </c>
      <c r="K87" s="831">
        <v>326232</v>
      </c>
      <c r="L87" s="831">
        <v>1</v>
      </c>
      <c r="M87" s="831">
        <v>414</v>
      </c>
      <c r="N87" s="831">
        <v>770</v>
      </c>
      <c r="O87" s="831">
        <v>321860</v>
      </c>
      <c r="P87" s="819">
        <v>0.98659849432305846</v>
      </c>
      <c r="Q87" s="832">
        <v>418</v>
      </c>
    </row>
    <row r="88" spans="1:17" ht="14.45" customHeight="1" x14ac:dyDescent="0.2">
      <c r="A88" s="813" t="s">
        <v>3422</v>
      </c>
      <c r="B88" s="814" t="s">
        <v>3475</v>
      </c>
      <c r="C88" s="814" t="s">
        <v>3409</v>
      </c>
      <c r="D88" s="814" t="s">
        <v>3496</v>
      </c>
      <c r="E88" s="814" t="s">
        <v>3497</v>
      </c>
      <c r="F88" s="831">
        <v>2302</v>
      </c>
      <c r="G88" s="831">
        <v>189475</v>
      </c>
      <c r="H88" s="831">
        <v>1.0243663768868128</v>
      </c>
      <c r="I88" s="831">
        <v>82.308861859252829</v>
      </c>
      <c r="J88" s="831">
        <v>2202</v>
      </c>
      <c r="K88" s="831">
        <v>184968</v>
      </c>
      <c r="L88" s="831">
        <v>1</v>
      </c>
      <c r="M88" s="831">
        <v>84</v>
      </c>
      <c r="N88" s="831">
        <v>2260</v>
      </c>
      <c r="O88" s="831">
        <v>192100</v>
      </c>
      <c r="P88" s="819">
        <v>1.0385580208468492</v>
      </c>
      <c r="Q88" s="832">
        <v>85</v>
      </c>
    </row>
    <row r="89" spans="1:17" ht="14.45" customHeight="1" x14ac:dyDescent="0.2">
      <c r="A89" s="813" t="s">
        <v>3422</v>
      </c>
      <c r="B89" s="814" t="s">
        <v>3475</v>
      </c>
      <c r="C89" s="814" t="s">
        <v>3409</v>
      </c>
      <c r="D89" s="814" t="s">
        <v>3498</v>
      </c>
      <c r="E89" s="814" t="s">
        <v>3499</v>
      </c>
      <c r="F89" s="831">
        <v>1</v>
      </c>
      <c r="G89" s="831">
        <v>22</v>
      </c>
      <c r="H89" s="831"/>
      <c r="I89" s="831">
        <v>22</v>
      </c>
      <c r="J89" s="831"/>
      <c r="K89" s="831"/>
      <c r="L89" s="831"/>
      <c r="M89" s="831"/>
      <c r="N89" s="831"/>
      <c r="O89" s="831"/>
      <c r="P89" s="819"/>
      <c r="Q89" s="832"/>
    </row>
    <row r="90" spans="1:17" ht="14.45" customHeight="1" x14ac:dyDescent="0.2">
      <c r="A90" s="813" t="s">
        <v>3422</v>
      </c>
      <c r="B90" s="814" t="s">
        <v>3475</v>
      </c>
      <c r="C90" s="814" t="s">
        <v>3409</v>
      </c>
      <c r="D90" s="814" t="s">
        <v>3516</v>
      </c>
      <c r="E90" s="814" t="s">
        <v>3517</v>
      </c>
      <c r="F90" s="831">
        <v>4</v>
      </c>
      <c r="G90" s="831">
        <v>564</v>
      </c>
      <c r="H90" s="831"/>
      <c r="I90" s="831">
        <v>141</v>
      </c>
      <c r="J90" s="831"/>
      <c r="K90" s="831"/>
      <c r="L90" s="831"/>
      <c r="M90" s="831"/>
      <c r="N90" s="831"/>
      <c r="O90" s="831"/>
      <c r="P90" s="819"/>
      <c r="Q90" s="832"/>
    </row>
    <row r="91" spans="1:17" ht="14.45" customHeight="1" x14ac:dyDescent="0.2">
      <c r="A91" s="813" t="s">
        <v>3422</v>
      </c>
      <c r="B91" s="814" t="s">
        <v>3408</v>
      </c>
      <c r="C91" s="814" t="s">
        <v>3409</v>
      </c>
      <c r="D91" s="814" t="s">
        <v>3412</v>
      </c>
      <c r="E91" s="814" t="s">
        <v>3413</v>
      </c>
      <c r="F91" s="831"/>
      <c r="G91" s="831"/>
      <c r="H91" s="831"/>
      <c r="I91" s="831"/>
      <c r="J91" s="831"/>
      <c r="K91" s="831"/>
      <c r="L91" s="831"/>
      <c r="M91" s="831"/>
      <c r="N91" s="831">
        <v>1</v>
      </c>
      <c r="O91" s="831">
        <v>174</v>
      </c>
      <c r="P91" s="819"/>
      <c r="Q91" s="832">
        <v>174</v>
      </c>
    </row>
    <row r="92" spans="1:17" ht="14.45" customHeight="1" x14ac:dyDescent="0.2">
      <c r="A92" s="813" t="s">
        <v>3553</v>
      </c>
      <c r="B92" s="814" t="s">
        <v>3423</v>
      </c>
      <c r="C92" s="814" t="s">
        <v>3409</v>
      </c>
      <c r="D92" s="814" t="s">
        <v>3439</v>
      </c>
      <c r="E92" s="814" t="s">
        <v>3440</v>
      </c>
      <c r="F92" s="831"/>
      <c r="G92" s="831"/>
      <c r="H92" s="831"/>
      <c r="I92" s="831"/>
      <c r="J92" s="831"/>
      <c r="K92" s="831"/>
      <c r="L92" s="831"/>
      <c r="M92" s="831"/>
      <c r="N92" s="831">
        <v>1</v>
      </c>
      <c r="O92" s="831">
        <v>177</v>
      </c>
      <c r="P92" s="819"/>
      <c r="Q92" s="832">
        <v>177</v>
      </c>
    </row>
    <row r="93" spans="1:17" ht="14.45" customHeight="1" x14ac:dyDescent="0.2">
      <c r="A93" s="813" t="s">
        <v>3553</v>
      </c>
      <c r="B93" s="814" t="s">
        <v>3423</v>
      </c>
      <c r="C93" s="814" t="s">
        <v>3409</v>
      </c>
      <c r="D93" s="814" t="s">
        <v>3459</v>
      </c>
      <c r="E93" s="814" t="s">
        <v>3460</v>
      </c>
      <c r="F93" s="831">
        <v>1</v>
      </c>
      <c r="G93" s="831">
        <v>355</v>
      </c>
      <c r="H93" s="831">
        <v>0.19832402234636873</v>
      </c>
      <c r="I93" s="831">
        <v>355</v>
      </c>
      <c r="J93" s="831">
        <v>5</v>
      </c>
      <c r="K93" s="831">
        <v>1790</v>
      </c>
      <c r="L93" s="831">
        <v>1</v>
      </c>
      <c r="M93" s="831">
        <v>358</v>
      </c>
      <c r="N93" s="831">
        <v>8</v>
      </c>
      <c r="O93" s="831">
        <v>2880</v>
      </c>
      <c r="P93" s="819">
        <v>1.6089385474860336</v>
      </c>
      <c r="Q93" s="832">
        <v>360</v>
      </c>
    </row>
    <row r="94" spans="1:17" ht="14.45" customHeight="1" x14ac:dyDescent="0.2">
      <c r="A94" s="813" t="s">
        <v>3553</v>
      </c>
      <c r="B94" s="814" t="s">
        <v>3423</v>
      </c>
      <c r="C94" s="814" t="s">
        <v>3409</v>
      </c>
      <c r="D94" s="814" t="s">
        <v>3461</v>
      </c>
      <c r="E94" s="814" t="s">
        <v>3462</v>
      </c>
      <c r="F94" s="831">
        <v>1</v>
      </c>
      <c r="G94" s="831">
        <v>178</v>
      </c>
      <c r="H94" s="831">
        <v>0.994413407821229</v>
      </c>
      <c r="I94" s="831">
        <v>178</v>
      </c>
      <c r="J94" s="831">
        <v>1</v>
      </c>
      <c r="K94" s="831">
        <v>179</v>
      </c>
      <c r="L94" s="831">
        <v>1</v>
      </c>
      <c r="M94" s="831">
        <v>179</v>
      </c>
      <c r="N94" s="831">
        <v>2</v>
      </c>
      <c r="O94" s="831">
        <v>360</v>
      </c>
      <c r="P94" s="819">
        <v>2.011173184357542</v>
      </c>
      <c r="Q94" s="832">
        <v>180</v>
      </c>
    </row>
    <row r="95" spans="1:17" ht="14.45" customHeight="1" x14ac:dyDescent="0.2">
      <c r="A95" s="813" t="s">
        <v>3553</v>
      </c>
      <c r="B95" s="814" t="s">
        <v>3475</v>
      </c>
      <c r="C95" s="814" t="s">
        <v>3409</v>
      </c>
      <c r="D95" s="814" t="s">
        <v>3480</v>
      </c>
      <c r="E95" s="814" t="s">
        <v>3481</v>
      </c>
      <c r="F95" s="831">
        <v>1</v>
      </c>
      <c r="G95" s="831">
        <v>164</v>
      </c>
      <c r="H95" s="831">
        <v>0.98203592814371254</v>
      </c>
      <c r="I95" s="831">
        <v>164</v>
      </c>
      <c r="J95" s="831">
        <v>1</v>
      </c>
      <c r="K95" s="831">
        <v>167</v>
      </c>
      <c r="L95" s="831">
        <v>1</v>
      </c>
      <c r="M95" s="831">
        <v>167</v>
      </c>
      <c r="N95" s="831">
        <v>1</v>
      </c>
      <c r="O95" s="831">
        <v>169</v>
      </c>
      <c r="P95" s="819">
        <v>1.0119760479041917</v>
      </c>
      <c r="Q95" s="832">
        <v>169</v>
      </c>
    </row>
    <row r="96" spans="1:17" ht="14.45" customHeight="1" x14ac:dyDescent="0.2">
      <c r="A96" s="813" t="s">
        <v>3553</v>
      </c>
      <c r="B96" s="814" t="s">
        <v>3475</v>
      </c>
      <c r="C96" s="814" t="s">
        <v>3409</v>
      </c>
      <c r="D96" s="814" t="s">
        <v>3482</v>
      </c>
      <c r="E96" s="814" t="s">
        <v>3483</v>
      </c>
      <c r="F96" s="831">
        <v>28</v>
      </c>
      <c r="G96" s="831">
        <v>2438</v>
      </c>
      <c r="H96" s="831">
        <v>1.3696629213483147</v>
      </c>
      <c r="I96" s="831">
        <v>87.071428571428569</v>
      </c>
      <c r="J96" s="831">
        <v>20</v>
      </c>
      <c r="K96" s="831">
        <v>1780</v>
      </c>
      <c r="L96" s="831">
        <v>1</v>
      </c>
      <c r="M96" s="831">
        <v>89</v>
      </c>
      <c r="N96" s="831">
        <v>19</v>
      </c>
      <c r="O96" s="831">
        <v>1710</v>
      </c>
      <c r="P96" s="819">
        <v>0.9606741573033708</v>
      </c>
      <c r="Q96" s="832">
        <v>90</v>
      </c>
    </row>
    <row r="97" spans="1:17" ht="14.45" customHeight="1" x14ac:dyDescent="0.2">
      <c r="A97" s="813" t="s">
        <v>3553</v>
      </c>
      <c r="B97" s="814" t="s">
        <v>3475</v>
      </c>
      <c r="C97" s="814" t="s">
        <v>3409</v>
      </c>
      <c r="D97" s="814" t="s">
        <v>3484</v>
      </c>
      <c r="E97" s="814" t="s">
        <v>3485</v>
      </c>
      <c r="F97" s="831">
        <v>970</v>
      </c>
      <c r="G97" s="831">
        <v>79791</v>
      </c>
      <c r="H97" s="831">
        <v>0.29048711227610308</v>
      </c>
      <c r="I97" s="831">
        <v>82.258762886597935</v>
      </c>
      <c r="J97" s="831">
        <v>3270</v>
      </c>
      <c r="K97" s="831">
        <v>274680</v>
      </c>
      <c r="L97" s="831">
        <v>1</v>
      </c>
      <c r="M97" s="831">
        <v>84</v>
      </c>
      <c r="N97" s="831">
        <v>1486</v>
      </c>
      <c r="O97" s="831">
        <v>126310</v>
      </c>
      <c r="P97" s="819">
        <v>0.45984418232124652</v>
      </c>
      <c r="Q97" s="832">
        <v>85</v>
      </c>
    </row>
    <row r="98" spans="1:17" ht="14.45" customHeight="1" x14ac:dyDescent="0.2">
      <c r="A98" s="813" t="s">
        <v>3553</v>
      </c>
      <c r="B98" s="814" t="s">
        <v>3475</v>
      </c>
      <c r="C98" s="814" t="s">
        <v>3409</v>
      </c>
      <c r="D98" s="814" t="s">
        <v>3488</v>
      </c>
      <c r="E98" s="814" t="s">
        <v>3489</v>
      </c>
      <c r="F98" s="831">
        <v>920</v>
      </c>
      <c r="G98" s="831">
        <v>160080</v>
      </c>
      <c r="H98" s="831">
        <v>0.46339557099435519</v>
      </c>
      <c r="I98" s="831">
        <v>174</v>
      </c>
      <c r="J98" s="831">
        <v>1974</v>
      </c>
      <c r="K98" s="831">
        <v>345450</v>
      </c>
      <c r="L98" s="831">
        <v>1</v>
      </c>
      <c r="M98" s="831">
        <v>175</v>
      </c>
      <c r="N98" s="831">
        <v>1240</v>
      </c>
      <c r="O98" s="831">
        <v>218240</v>
      </c>
      <c r="P98" s="819">
        <v>0.63175568099580259</v>
      </c>
      <c r="Q98" s="832">
        <v>176</v>
      </c>
    </row>
    <row r="99" spans="1:17" ht="14.45" customHeight="1" x14ac:dyDescent="0.2">
      <c r="A99" s="813" t="s">
        <v>3553</v>
      </c>
      <c r="B99" s="814" t="s">
        <v>3475</v>
      </c>
      <c r="C99" s="814" t="s">
        <v>3409</v>
      </c>
      <c r="D99" s="814" t="s">
        <v>3490</v>
      </c>
      <c r="E99" s="814" t="s">
        <v>3491</v>
      </c>
      <c r="F99" s="831">
        <v>1045</v>
      </c>
      <c r="G99" s="831">
        <v>544445</v>
      </c>
      <c r="H99" s="831">
        <v>0.32817977750237493</v>
      </c>
      <c r="I99" s="831">
        <v>521</v>
      </c>
      <c r="J99" s="831">
        <v>3166</v>
      </c>
      <c r="K99" s="831">
        <v>1658984</v>
      </c>
      <c r="L99" s="831">
        <v>1</v>
      </c>
      <c r="M99" s="831">
        <v>524</v>
      </c>
      <c r="N99" s="831">
        <v>1410</v>
      </c>
      <c r="O99" s="831">
        <v>744480</v>
      </c>
      <c r="P99" s="819">
        <v>0.44875658836974919</v>
      </c>
      <c r="Q99" s="832">
        <v>528</v>
      </c>
    </row>
    <row r="100" spans="1:17" ht="14.45" customHeight="1" x14ac:dyDescent="0.2">
      <c r="A100" s="813" t="s">
        <v>3553</v>
      </c>
      <c r="B100" s="814" t="s">
        <v>3475</v>
      </c>
      <c r="C100" s="814" t="s">
        <v>3409</v>
      </c>
      <c r="D100" s="814" t="s">
        <v>3492</v>
      </c>
      <c r="E100" s="814" t="s">
        <v>3493</v>
      </c>
      <c r="F100" s="831">
        <v>41</v>
      </c>
      <c r="G100" s="831">
        <v>3363</v>
      </c>
      <c r="H100" s="831">
        <v>4.4484126984126986</v>
      </c>
      <c r="I100" s="831">
        <v>82.024390243902445</v>
      </c>
      <c r="J100" s="831">
        <v>9</v>
      </c>
      <c r="K100" s="831">
        <v>756</v>
      </c>
      <c r="L100" s="831">
        <v>1</v>
      </c>
      <c r="M100" s="831">
        <v>84</v>
      </c>
      <c r="N100" s="831">
        <v>2</v>
      </c>
      <c r="O100" s="831">
        <v>170</v>
      </c>
      <c r="P100" s="819">
        <v>0.22486772486772486</v>
      </c>
      <c r="Q100" s="832">
        <v>85</v>
      </c>
    </row>
    <row r="101" spans="1:17" ht="14.45" customHeight="1" x14ac:dyDescent="0.2">
      <c r="A101" s="813" t="s">
        <v>3553</v>
      </c>
      <c r="B101" s="814" t="s">
        <v>3475</v>
      </c>
      <c r="C101" s="814" t="s">
        <v>3409</v>
      </c>
      <c r="D101" s="814" t="s">
        <v>3494</v>
      </c>
      <c r="E101" s="814" t="s">
        <v>3495</v>
      </c>
      <c r="F101" s="831">
        <v>144</v>
      </c>
      <c r="G101" s="831">
        <v>59184</v>
      </c>
      <c r="H101" s="831">
        <v>1.2323838080959519</v>
      </c>
      <c r="I101" s="831">
        <v>411</v>
      </c>
      <c r="J101" s="831">
        <v>116</v>
      </c>
      <c r="K101" s="831">
        <v>48024</v>
      </c>
      <c r="L101" s="831">
        <v>1</v>
      </c>
      <c r="M101" s="831">
        <v>414</v>
      </c>
      <c r="N101" s="831">
        <v>144</v>
      </c>
      <c r="O101" s="831">
        <v>60192</v>
      </c>
      <c r="P101" s="819">
        <v>1.2533733133433282</v>
      </c>
      <c r="Q101" s="832">
        <v>418</v>
      </c>
    </row>
    <row r="102" spans="1:17" ht="14.45" customHeight="1" x14ac:dyDescent="0.2">
      <c r="A102" s="813" t="s">
        <v>3553</v>
      </c>
      <c r="B102" s="814" t="s">
        <v>3475</v>
      </c>
      <c r="C102" s="814" t="s">
        <v>3409</v>
      </c>
      <c r="D102" s="814" t="s">
        <v>3496</v>
      </c>
      <c r="E102" s="814" t="s">
        <v>3497</v>
      </c>
      <c r="F102" s="831">
        <v>1013</v>
      </c>
      <c r="G102" s="831">
        <v>83318</v>
      </c>
      <c r="H102" s="831">
        <v>0.46133997785160574</v>
      </c>
      <c r="I102" s="831">
        <v>82.24876604146101</v>
      </c>
      <c r="J102" s="831">
        <v>2150</v>
      </c>
      <c r="K102" s="831">
        <v>180600</v>
      </c>
      <c r="L102" s="831">
        <v>1</v>
      </c>
      <c r="M102" s="831">
        <v>84</v>
      </c>
      <c r="N102" s="831">
        <v>1397</v>
      </c>
      <c r="O102" s="831">
        <v>118745</v>
      </c>
      <c r="P102" s="819">
        <v>0.65750276854928014</v>
      </c>
      <c r="Q102" s="832">
        <v>85</v>
      </c>
    </row>
    <row r="103" spans="1:17" ht="14.45" customHeight="1" x14ac:dyDescent="0.2">
      <c r="A103" s="813" t="s">
        <v>3553</v>
      </c>
      <c r="B103" s="814" t="s">
        <v>3475</v>
      </c>
      <c r="C103" s="814" t="s">
        <v>3409</v>
      </c>
      <c r="D103" s="814" t="s">
        <v>3498</v>
      </c>
      <c r="E103" s="814" t="s">
        <v>3499</v>
      </c>
      <c r="F103" s="831"/>
      <c r="G103" s="831"/>
      <c r="H103" s="831"/>
      <c r="I103" s="831"/>
      <c r="J103" s="831"/>
      <c r="K103" s="831"/>
      <c r="L103" s="831"/>
      <c r="M103" s="831"/>
      <c r="N103" s="831">
        <v>1</v>
      </c>
      <c r="O103" s="831">
        <v>23</v>
      </c>
      <c r="P103" s="819"/>
      <c r="Q103" s="832">
        <v>23</v>
      </c>
    </row>
    <row r="104" spans="1:17" ht="14.45" customHeight="1" x14ac:dyDescent="0.2">
      <c r="A104" s="813" t="s">
        <v>3553</v>
      </c>
      <c r="B104" s="814" t="s">
        <v>3408</v>
      </c>
      <c r="C104" s="814" t="s">
        <v>3409</v>
      </c>
      <c r="D104" s="814" t="s">
        <v>3410</v>
      </c>
      <c r="E104" s="814" t="s">
        <v>3411</v>
      </c>
      <c r="F104" s="831"/>
      <c r="G104" s="831"/>
      <c r="H104" s="831"/>
      <c r="I104" s="831"/>
      <c r="J104" s="831"/>
      <c r="K104" s="831"/>
      <c r="L104" s="831"/>
      <c r="M104" s="831"/>
      <c r="N104" s="831">
        <v>6</v>
      </c>
      <c r="O104" s="831">
        <v>1248</v>
      </c>
      <c r="P104" s="819"/>
      <c r="Q104" s="832">
        <v>208</v>
      </c>
    </row>
    <row r="105" spans="1:17" ht="14.45" customHeight="1" x14ac:dyDescent="0.2">
      <c r="A105" s="813" t="s">
        <v>3553</v>
      </c>
      <c r="B105" s="814" t="s">
        <v>3408</v>
      </c>
      <c r="C105" s="814" t="s">
        <v>3409</v>
      </c>
      <c r="D105" s="814" t="s">
        <v>3414</v>
      </c>
      <c r="E105" s="814" t="s">
        <v>3415</v>
      </c>
      <c r="F105" s="831"/>
      <c r="G105" s="831"/>
      <c r="H105" s="831"/>
      <c r="I105" s="831"/>
      <c r="J105" s="831"/>
      <c r="K105" s="831"/>
      <c r="L105" s="831"/>
      <c r="M105" s="831"/>
      <c r="N105" s="831">
        <v>1</v>
      </c>
      <c r="O105" s="831">
        <v>262</v>
      </c>
      <c r="P105" s="819"/>
      <c r="Q105" s="832">
        <v>262</v>
      </c>
    </row>
    <row r="106" spans="1:17" ht="14.45" customHeight="1" x14ac:dyDescent="0.2">
      <c r="A106" s="813" t="s">
        <v>3553</v>
      </c>
      <c r="B106" s="814" t="s">
        <v>3408</v>
      </c>
      <c r="C106" s="814" t="s">
        <v>3409</v>
      </c>
      <c r="D106" s="814" t="s">
        <v>3416</v>
      </c>
      <c r="E106" s="814" t="s">
        <v>3417</v>
      </c>
      <c r="F106" s="831"/>
      <c r="G106" s="831"/>
      <c r="H106" s="831"/>
      <c r="I106" s="831"/>
      <c r="J106" s="831"/>
      <c r="K106" s="831"/>
      <c r="L106" s="831"/>
      <c r="M106" s="831"/>
      <c r="N106" s="831">
        <v>6</v>
      </c>
      <c r="O106" s="831">
        <v>1098</v>
      </c>
      <c r="P106" s="819"/>
      <c r="Q106" s="832">
        <v>183</v>
      </c>
    </row>
    <row r="107" spans="1:17" ht="14.45" customHeight="1" x14ac:dyDescent="0.2">
      <c r="A107" s="813" t="s">
        <v>3554</v>
      </c>
      <c r="B107" s="814" t="s">
        <v>3423</v>
      </c>
      <c r="C107" s="814" t="s">
        <v>3409</v>
      </c>
      <c r="D107" s="814" t="s">
        <v>3439</v>
      </c>
      <c r="E107" s="814" t="s">
        <v>3440</v>
      </c>
      <c r="F107" s="831"/>
      <c r="G107" s="831"/>
      <c r="H107" s="831"/>
      <c r="I107" s="831"/>
      <c r="J107" s="831"/>
      <c r="K107" s="831"/>
      <c r="L107" s="831"/>
      <c r="M107" s="831"/>
      <c r="N107" s="831">
        <v>1</v>
      </c>
      <c r="O107" s="831">
        <v>177</v>
      </c>
      <c r="P107" s="819"/>
      <c r="Q107" s="832">
        <v>177</v>
      </c>
    </row>
    <row r="108" spans="1:17" ht="14.45" customHeight="1" x14ac:dyDescent="0.2">
      <c r="A108" s="813" t="s">
        <v>3554</v>
      </c>
      <c r="B108" s="814" t="s">
        <v>3423</v>
      </c>
      <c r="C108" s="814" t="s">
        <v>3409</v>
      </c>
      <c r="D108" s="814" t="s">
        <v>3443</v>
      </c>
      <c r="E108" s="814" t="s">
        <v>3444</v>
      </c>
      <c r="F108" s="831"/>
      <c r="G108" s="831"/>
      <c r="H108" s="831"/>
      <c r="I108" s="831"/>
      <c r="J108" s="831"/>
      <c r="K108" s="831"/>
      <c r="L108" s="831"/>
      <c r="M108" s="831"/>
      <c r="N108" s="831">
        <v>1</v>
      </c>
      <c r="O108" s="831">
        <v>235</v>
      </c>
      <c r="P108" s="819"/>
      <c r="Q108" s="832">
        <v>235</v>
      </c>
    </row>
    <row r="109" spans="1:17" ht="14.45" customHeight="1" x14ac:dyDescent="0.2">
      <c r="A109" s="813" t="s">
        <v>3554</v>
      </c>
      <c r="B109" s="814" t="s">
        <v>3423</v>
      </c>
      <c r="C109" s="814" t="s">
        <v>3409</v>
      </c>
      <c r="D109" s="814" t="s">
        <v>3459</v>
      </c>
      <c r="E109" s="814" t="s">
        <v>3460</v>
      </c>
      <c r="F109" s="831">
        <v>1</v>
      </c>
      <c r="G109" s="831">
        <v>355</v>
      </c>
      <c r="H109" s="831"/>
      <c r="I109" s="831">
        <v>355</v>
      </c>
      <c r="J109" s="831"/>
      <c r="K109" s="831"/>
      <c r="L109" s="831"/>
      <c r="M109" s="831"/>
      <c r="N109" s="831">
        <v>2</v>
      </c>
      <c r="O109" s="831">
        <v>720</v>
      </c>
      <c r="P109" s="819"/>
      <c r="Q109" s="832">
        <v>360</v>
      </c>
    </row>
    <row r="110" spans="1:17" ht="14.45" customHeight="1" x14ac:dyDescent="0.2">
      <c r="A110" s="813" t="s">
        <v>3554</v>
      </c>
      <c r="B110" s="814" t="s">
        <v>3423</v>
      </c>
      <c r="C110" s="814" t="s">
        <v>3409</v>
      </c>
      <c r="D110" s="814" t="s">
        <v>3461</v>
      </c>
      <c r="E110" s="814" t="s">
        <v>3462</v>
      </c>
      <c r="F110" s="831">
        <v>1</v>
      </c>
      <c r="G110" s="831">
        <v>178</v>
      </c>
      <c r="H110" s="831"/>
      <c r="I110" s="831">
        <v>178</v>
      </c>
      <c r="J110" s="831"/>
      <c r="K110" s="831"/>
      <c r="L110" s="831"/>
      <c r="M110" s="831"/>
      <c r="N110" s="831"/>
      <c r="O110" s="831"/>
      <c r="P110" s="819"/>
      <c r="Q110" s="832"/>
    </row>
    <row r="111" spans="1:17" ht="14.45" customHeight="1" x14ac:dyDescent="0.2">
      <c r="A111" s="813" t="s">
        <v>3554</v>
      </c>
      <c r="B111" s="814" t="s">
        <v>3475</v>
      </c>
      <c r="C111" s="814" t="s">
        <v>3409</v>
      </c>
      <c r="D111" s="814" t="s">
        <v>3480</v>
      </c>
      <c r="E111" s="814" t="s">
        <v>3481</v>
      </c>
      <c r="F111" s="831">
        <v>3</v>
      </c>
      <c r="G111" s="831">
        <v>492</v>
      </c>
      <c r="H111" s="831">
        <v>0.98203592814371254</v>
      </c>
      <c r="I111" s="831">
        <v>164</v>
      </c>
      <c r="J111" s="831">
        <v>3</v>
      </c>
      <c r="K111" s="831">
        <v>501</v>
      </c>
      <c r="L111" s="831">
        <v>1</v>
      </c>
      <c r="M111" s="831">
        <v>167</v>
      </c>
      <c r="N111" s="831">
        <v>3</v>
      </c>
      <c r="O111" s="831">
        <v>507</v>
      </c>
      <c r="P111" s="819">
        <v>1.0119760479041917</v>
      </c>
      <c r="Q111" s="832">
        <v>169</v>
      </c>
    </row>
    <row r="112" spans="1:17" ht="14.45" customHeight="1" x14ac:dyDescent="0.2">
      <c r="A112" s="813" t="s">
        <v>3554</v>
      </c>
      <c r="B112" s="814" t="s">
        <v>3475</v>
      </c>
      <c r="C112" s="814" t="s">
        <v>3409</v>
      </c>
      <c r="D112" s="814" t="s">
        <v>3484</v>
      </c>
      <c r="E112" s="814" t="s">
        <v>3485</v>
      </c>
      <c r="F112" s="831">
        <v>53</v>
      </c>
      <c r="G112" s="831">
        <v>4350</v>
      </c>
      <c r="H112" s="831">
        <v>1.1257763975155279</v>
      </c>
      <c r="I112" s="831">
        <v>82.075471698113205</v>
      </c>
      <c r="J112" s="831">
        <v>46</v>
      </c>
      <c r="K112" s="831">
        <v>3864</v>
      </c>
      <c r="L112" s="831">
        <v>1</v>
      </c>
      <c r="M112" s="831">
        <v>84</v>
      </c>
      <c r="N112" s="831">
        <v>88</v>
      </c>
      <c r="O112" s="831">
        <v>7480</v>
      </c>
      <c r="P112" s="819">
        <v>1.9358178053830228</v>
      </c>
      <c r="Q112" s="832">
        <v>85</v>
      </c>
    </row>
    <row r="113" spans="1:17" ht="14.45" customHeight="1" x14ac:dyDescent="0.2">
      <c r="A113" s="813" t="s">
        <v>3554</v>
      </c>
      <c r="B113" s="814" t="s">
        <v>3475</v>
      </c>
      <c r="C113" s="814" t="s">
        <v>3409</v>
      </c>
      <c r="D113" s="814" t="s">
        <v>3488</v>
      </c>
      <c r="E113" s="814" t="s">
        <v>3489</v>
      </c>
      <c r="F113" s="831">
        <v>30</v>
      </c>
      <c r="G113" s="831">
        <v>5220</v>
      </c>
      <c r="H113" s="831">
        <v>0.85224489795918368</v>
      </c>
      <c r="I113" s="831">
        <v>174</v>
      </c>
      <c r="J113" s="831">
        <v>35</v>
      </c>
      <c r="K113" s="831">
        <v>6125</v>
      </c>
      <c r="L113" s="831">
        <v>1</v>
      </c>
      <c r="M113" s="831">
        <v>175</v>
      </c>
      <c r="N113" s="831">
        <v>79</v>
      </c>
      <c r="O113" s="831">
        <v>13904</v>
      </c>
      <c r="P113" s="819">
        <v>2.2700408163265307</v>
      </c>
      <c r="Q113" s="832">
        <v>176</v>
      </c>
    </row>
    <row r="114" spans="1:17" ht="14.45" customHeight="1" x14ac:dyDescent="0.2">
      <c r="A114" s="813" t="s">
        <v>3554</v>
      </c>
      <c r="B114" s="814" t="s">
        <v>3475</v>
      </c>
      <c r="C114" s="814" t="s">
        <v>3409</v>
      </c>
      <c r="D114" s="814" t="s">
        <v>3490</v>
      </c>
      <c r="E114" s="814" t="s">
        <v>3491</v>
      </c>
      <c r="F114" s="831">
        <v>52</v>
      </c>
      <c r="G114" s="831">
        <v>27092</v>
      </c>
      <c r="H114" s="831">
        <v>1.0551487770680792</v>
      </c>
      <c r="I114" s="831">
        <v>521</v>
      </c>
      <c r="J114" s="831">
        <v>49</v>
      </c>
      <c r="K114" s="831">
        <v>25676</v>
      </c>
      <c r="L114" s="831">
        <v>1</v>
      </c>
      <c r="M114" s="831">
        <v>524</v>
      </c>
      <c r="N114" s="831">
        <v>91</v>
      </c>
      <c r="O114" s="831">
        <v>48048</v>
      </c>
      <c r="P114" s="819">
        <v>1.8713195201744821</v>
      </c>
      <c r="Q114" s="832">
        <v>528</v>
      </c>
    </row>
    <row r="115" spans="1:17" ht="14.45" customHeight="1" x14ac:dyDescent="0.2">
      <c r="A115" s="813" t="s">
        <v>3554</v>
      </c>
      <c r="B115" s="814" t="s">
        <v>3475</v>
      </c>
      <c r="C115" s="814" t="s">
        <v>3409</v>
      </c>
      <c r="D115" s="814" t="s">
        <v>3492</v>
      </c>
      <c r="E115" s="814" t="s">
        <v>3493</v>
      </c>
      <c r="F115" s="831">
        <v>11</v>
      </c>
      <c r="G115" s="831">
        <v>902</v>
      </c>
      <c r="H115" s="831">
        <v>1.193121693121693</v>
      </c>
      <c r="I115" s="831">
        <v>82</v>
      </c>
      <c r="J115" s="831">
        <v>9</v>
      </c>
      <c r="K115" s="831">
        <v>756</v>
      </c>
      <c r="L115" s="831">
        <v>1</v>
      </c>
      <c r="M115" s="831">
        <v>84</v>
      </c>
      <c r="N115" s="831"/>
      <c r="O115" s="831"/>
      <c r="P115" s="819"/>
      <c r="Q115" s="832"/>
    </row>
    <row r="116" spans="1:17" ht="14.45" customHeight="1" x14ac:dyDescent="0.2">
      <c r="A116" s="813" t="s">
        <v>3554</v>
      </c>
      <c r="B116" s="814" t="s">
        <v>3475</v>
      </c>
      <c r="C116" s="814" t="s">
        <v>3409</v>
      </c>
      <c r="D116" s="814" t="s">
        <v>3494</v>
      </c>
      <c r="E116" s="814" t="s">
        <v>3495</v>
      </c>
      <c r="F116" s="831">
        <v>7</v>
      </c>
      <c r="G116" s="831">
        <v>2877</v>
      </c>
      <c r="H116" s="831">
        <v>1.7373188405797102</v>
      </c>
      <c r="I116" s="831">
        <v>411</v>
      </c>
      <c r="J116" s="831">
        <v>4</v>
      </c>
      <c r="K116" s="831">
        <v>1656</v>
      </c>
      <c r="L116" s="831">
        <v>1</v>
      </c>
      <c r="M116" s="831">
        <v>414</v>
      </c>
      <c r="N116" s="831">
        <v>7</v>
      </c>
      <c r="O116" s="831">
        <v>2926</v>
      </c>
      <c r="P116" s="819">
        <v>1.7669082125603865</v>
      </c>
      <c r="Q116" s="832">
        <v>418</v>
      </c>
    </row>
    <row r="117" spans="1:17" ht="14.45" customHeight="1" x14ac:dyDescent="0.2">
      <c r="A117" s="813" t="s">
        <v>3554</v>
      </c>
      <c r="B117" s="814" t="s">
        <v>3475</v>
      </c>
      <c r="C117" s="814" t="s">
        <v>3409</v>
      </c>
      <c r="D117" s="814" t="s">
        <v>3496</v>
      </c>
      <c r="E117" s="814" t="s">
        <v>3497</v>
      </c>
      <c r="F117" s="831">
        <v>58</v>
      </c>
      <c r="G117" s="831">
        <v>4762</v>
      </c>
      <c r="H117" s="831">
        <v>1.1338095238095238</v>
      </c>
      <c r="I117" s="831">
        <v>82.103448275862064</v>
      </c>
      <c r="J117" s="831">
        <v>50</v>
      </c>
      <c r="K117" s="831">
        <v>4200</v>
      </c>
      <c r="L117" s="831">
        <v>1</v>
      </c>
      <c r="M117" s="831">
        <v>84</v>
      </c>
      <c r="N117" s="831">
        <v>93</v>
      </c>
      <c r="O117" s="831">
        <v>7905</v>
      </c>
      <c r="P117" s="819">
        <v>1.8821428571428571</v>
      </c>
      <c r="Q117" s="832">
        <v>85</v>
      </c>
    </row>
    <row r="118" spans="1:17" ht="14.45" customHeight="1" x14ac:dyDescent="0.2">
      <c r="A118" s="813" t="s">
        <v>3555</v>
      </c>
      <c r="B118" s="814" t="s">
        <v>3475</v>
      </c>
      <c r="C118" s="814" t="s">
        <v>3409</v>
      </c>
      <c r="D118" s="814" t="s">
        <v>3480</v>
      </c>
      <c r="E118" s="814" t="s">
        <v>3481</v>
      </c>
      <c r="F118" s="831">
        <v>4</v>
      </c>
      <c r="G118" s="831">
        <v>656</v>
      </c>
      <c r="H118" s="831">
        <v>0.39281437125748503</v>
      </c>
      <c r="I118" s="831">
        <v>164</v>
      </c>
      <c r="J118" s="831">
        <v>10</v>
      </c>
      <c r="K118" s="831">
        <v>1670</v>
      </c>
      <c r="L118" s="831">
        <v>1</v>
      </c>
      <c r="M118" s="831">
        <v>167</v>
      </c>
      <c r="N118" s="831">
        <v>8</v>
      </c>
      <c r="O118" s="831">
        <v>1352</v>
      </c>
      <c r="P118" s="819">
        <v>0.80958083832335326</v>
      </c>
      <c r="Q118" s="832">
        <v>169</v>
      </c>
    </row>
    <row r="119" spans="1:17" ht="14.45" customHeight="1" x14ac:dyDescent="0.2">
      <c r="A119" s="813" t="s">
        <v>3555</v>
      </c>
      <c r="B119" s="814" t="s">
        <v>3475</v>
      </c>
      <c r="C119" s="814" t="s">
        <v>3409</v>
      </c>
      <c r="D119" s="814" t="s">
        <v>3484</v>
      </c>
      <c r="E119" s="814" t="s">
        <v>3485</v>
      </c>
      <c r="F119" s="831">
        <v>839</v>
      </c>
      <c r="G119" s="831">
        <v>69020</v>
      </c>
      <c r="H119" s="831">
        <v>0.71449275362318843</v>
      </c>
      <c r="I119" s="831">
        <v>82.264600715137064</v>
      </c>
      <c r="J119" s="831">
        <v>1150</v>
      </c>
      <c r="K119" s="831">
        <v>96600</v>
      </c>
      <c r="L119" s="831">
        <v>1</v>
      </c>
      <c r="M119" s="831">
        <v>84</v>
      </c>
      <c r="N119" s="831">
        <v>1608</v>
      </c>
      <c r="O119" s="831">
        <v>136680</v>
      </c>
      <c r="P119" s="819">
        <v>1.4149068322981366</v>
      </c>
      <c r="Q119" s="832">
        <v>85</v>
      </c>
    </row>
    <row r="120" spans="1:17" ht="14.45" customHeight="1" x14ac:dyDescent="0.2">
      <c r="A120" s="813" t="s">
        <v>3555</v>
      </c>
      <c r="B120" s="814" t="s">
        <v>3475</v>
      </c>
      <c r="C120" s="814" t="s">
        <v>3409</v>
      </c>
      <c r="D120" s="814" t="s">
        <v>3488</v>
      </c>
      <c r="E120" s="814" t="s">
        <v>3489</v>
      </c>
      <c r="F120" s="831">
        <v>7</v>
      </c>
      <c r="G120" s="831">
        <v>1218</v>
      </c>
      <c r="H120" s="831">
        <v>0.49714285714285716</v>
      </c>
      <c r="I120" s="831">
        <v>174</v>
      </c>
      <c r="J120" s="831">
        <v>14</v>
      </c>
      <c r="K120" s="831">
        <v>2450</v>
      </c>
      <c r="L120" s="831">
        <v>1</v>
      </c>
      <c r="M120" s="831">
        <v>175</v>
      </c>
      <c r="N120" s="831">
        <v>9</v>
      </c>
      <c r="O120" s="831">
        <v>1584</v>
      </c>
      <c r="P120" s="819">
        <v>0.64653061224489794</v>
      </c>
      <c r="Q120" s="832">
        <v>176</v>
      </c>
    </row>
    <row r="121" spans="1:17" ht="14.45" customHeight="1" x14ac:dyDescent="0.2">
      <c r="A121" s="813" t="s">
        <v>3555</v>
      </c>
      <c r="B121" s="814" t="s">
        <v>3475</v>
      </c>
      <c r="C121" s="814" t="s">
        <v>3409</v>
      </c>
      <c r="D121" s="814" t="s">
        <v>3490</v>
      </c>
      <c r="E121" s="814" t="s">
        <v>3491</v>
      </c>
      <c r="F121" s="831">
        <v>2748</v>
      </c>
      <c r="G121" s="831">
        <v>1431708</v>
      </c>
      <c r="H121" s="831">
        <v>1.168134748000222</v>
      </c>
      <c r="I121" s="831">
        <v>521</v>
      </c>
      <c r="J121" s="831">
        <v>2339</v>
      </c>
      <c r="K121" s="831">
        <v>1225636</v>
      </c>
      <c r="L121" s="831">
        <v>1</v>
      </c>
      <c r="M121" s="831">
        <v>524</v>
      </c>
      <c r="N121" s="831">
        <v>2979</v>
      </c>
      <c r="O121" s="831">
        <v>1572912</v>
      </c>
      <c r="P121" s="819">
        <v>1.2833435049231583</v>
      </c>
      <c r="Q121" s="832">
        <v>528</v>
      </c>
    </row>
    <row r="122" spans="1:17" ht="14.45" customHeight="1" x14ac:dyDescent="0.2">
      <c r="A122" s="813" t="s">
        <v>3555</v>
      </c>
      <c r="B122" s="814" t="s">
        <v>3475</v>
      </c>
      <c r="C122" s="814" t="s">
        <v>3409</v>
      </c>
      <c r="D122" s="814" t="s">
        <v>3494</v>
      </c>
      <c r="E122" s="814" t="s">
        <v>3495</v>
      </c>
      <c r="F122" s="831">
        <v>128</v>
      </c>
      <c r="G122" s="831">
        <v>52608</v>
      </c>
      <c r="H122" s="831">
        <v>1.3236714975845412</v>
      </c>
      <c r="I122" s="831">
        <v>411</v>
      </c>
      <c r="J122" s="831">
        <v>96</v>
      </c>
      <c r="K122" s="831">
        <v>39744</v>
      </c>
      <c r="L122" s="831">
        <v>1</v>
      </c>
      <c r="M122" s="831">
        <v>414</v>
      </c>
      <c r="N122" s="831">
        <v>111</v>
      </c>
      <c r="O122" s="831">
        <v>46398</v>
      </c>
      <c r="P122" s="819">
        <v>1.1674214975845412</v>
      </c>
      <c r="Q122" s="832">
        <v>418</v>
      </c>
    </row>
    <row r="123" spans="1:17" ht="14.45" customHeight="1" x14ac:dyDescent="0.2">
      <c r="A123" s="813" t="s">
        <v>3555</v>
      </c>
      <c r="B123" s="814" t="s">
        <v>3475</v>
      </c>
      <c r="C123" s="814" t="s">
        <v>3409</v>
      </c>
      <c r="D123" s="814" t="s">
        <v>3496</v>
      </c>
      <c r="E123" s="814" t="s">
        <v>3497</v>
      </c>
      <c r="F123" s="831">
        <v>1945</v>
      </c>
      <c r="G123" s="831">
        <v>160010</v>
      </c>
      <c r="H123" s="831">
        <v>1.1068454110290251</v>
      </c>
      <c r="I123" s="831">
        <v>82.267352185089976</v>
      </c>
      <c r="J123" s="831">
        <v>1721</v>
      </c>
      <c r="K123" s="831">
        <v>144564</v>
      </c>
      <c r="L123" s="831">
        <v>1</v>
      </c>
      <c r="M123" s="831">
        <v>84</v>
      </c>
      <c r="N123" s="831">
        <v>2077</v>
      </c>
      <c r="O123" s="831">
        <v>176545</v>
      </c>
      <c r="P123" s="819">
        <v>1.2212238178246313</v>
      </c>
      <c r="Q123" s="832">
        <v>85</v>
      </c>
    </row>
    <row r="124" spans="1:17" ht="14.45" customHeight="1" x14ac:dyDescent="0.2">
      <c r="A124" s="813" t="s">
        <v>3556</v>
      </c>
      <c r="B124" s="814" t="s">
        <v>3423</v>
      </c>
      <c r="C124" s="814" t="s">
        <v>3409</v>
      </c>
      <c r="D124" s="814" t="s">
        <v>3439</v>
      </c>
      <c r="E124" s="814" t="s">
        <v>3440</v>
      </c>
      <c r="F124" s="831">
        <v>1</v>
      </c>
      <c r="G124" s="831">
        <v>176</v>
      </c>
      <c r="H124" s="831">
        <v>1</v>
      </c>
      <c r="I124" s="831">
        <v>176</v>
      </c>
      <c r="J124" s="831">
        <v>1</v>
      </c>
      <c r="K124" s="831">
        <v>176</v>
      </c>
      <c r="L124" s="831">
        <v>1</v>
      </c>
      <c r="M124" s="831">
        <v>176</v>
      </c>
      <c r="N124" s="831">
        <v>1</v>
      </c>
      <c r="O124" s="831">
        <v>177</v>
      </c>
      <c r="P124" s="819">
        <v>1.0056818181818181</v>
      </c>
      <c r="Q124" s="832">
        <v>177</v>
      </c>
    </row>
    <row r="125" spans="1:17" ht="14.45" customHeight="1" x14ac:dyDescent="0.2">
      <c r="A125" s="813" t="s">
        <v>3556</v>
      </c>
      <c r="B125" s="814" t="s">
        <v>3423</v>
      </c>
      <c r="C125" s="814" t="s">
        <v>3409</v>
      </c>
      <c r="D125" s="814" t="s">
        <v>3441</v>
      </c>
      <c r="E125" s="814" t="s">
        <v>3442</v>
      </c>
      <c r="F125" s="831">
        <v>1</v>
      </c>
      <c r="G125" s="831">
        <v>116</v>
      </c>
      <c r="H125" s="831"/>
      <c r="I125" s="831">
        <v>116</v>
      </c>
      <c r="J125" s="831"/>
      <c r="K125" s="831"/>
      <c r="L125" s="831"/>
      <c r="M125" s="831"/>
      <c r="N125" s="831"/>
      <c r="O125" s="831"/>
      <c r="P125" s="819"/>
      <c r="Q125" s="832"/>
    </row>
    <row r="126" spans="1:17" ht="14.45" customHeight="1" x14ac:dyDescent="0.2">
      <c r="A126" s="813" t="s">
        <v>3556</v>
      </c>
      <c r="B126" s="814" t="s">
        <v>3423</v>
      </c>
      <c r="C126" s="814" t="s">
        <v>3409</v>
      </c>
      <c r="D126" s="814" t="s">
        <v>3443</v>
      </c>
      <c r="E126" s="814" t="s">
        <v>3444</v>
      </c>
      <c r="F126" s="831">
        <v>1</v>
      </c>
      <c r="G126" s="831">
        <v>232</v>
      </c>
      <c r="H126" s="831">
        <v>0.99570815450643779</v>
      </c>
      <c r="I126" s="831">
        <v>232</v>
      </c>
      <c r="J126" s="831">
        <v>1</v>
      </c>
      <c r="K126" s="831">
        <v>233</v>
      </c>
      <c r="L126" s="831">
        <v>1</v>
      </c>
      <c r="M126" s="831">
        <v>233</v>
      </c>
      <c r="N126" s="831">
        <v>1</v>
      </c>
      <c r="O126" s="831">
        <v>235</v>
      </c>
      <c r="P126" s="819">
        <v>1.0085836909871244</v>
      </c>
      <c r="Q126" s="832">
        <v>235</v>
      </c>
    </row>
    <row r="127" spans="1:17" ht="14.45" customHeight="1" x14ac:dyDescent="0.2">
      <c r="A127" s="813" t="s">
        <v>3556</v>
      </c>
      <c r="B127" s="814" t="s">
        <v>3423</v>
      </c>
      <c r="C127" s="814" t="s">
        <v>3409</v>
      </c>
      <c r="D127" s="814" t="s">
        <v>3459</v>
      </c>
      <c r="E127" s="814" t="s">
        <v>3460</v>
      </c>
      <c r="F127" s="831">
        <v>5</v>
      </c>
      <c r="G127" s="831">
        <v>1775</v>
      </c>
      <c r="H127" s="831">
        <v>0.99162011173184361</v>
      </c>
      <c r="I127" s="831">
        <v>355</v>
      </c>
      <c r="J127" s="831">
        <v>5</v>
      </c>
      <c r="K127" s="831">
        <v>1790</v>
      </c>
      <c r="L127" s="831">
        <v>1</v>
      </c>
      <c r="M127" s="831">
        <v>358</v>
      </c>
      <c r="N127" s="831">
        <v>2</v>
      </c>
      <c r="O127" s="831">
        <v>720</v>
      </c>
      <c r="P127" s="819">
        <v>0.4022346368715084</v>
      </c>
      <c r="Q127" s="832">
        <v>360</v>
      </c>
    </row>
    <row r="128" spans="1:17" ht="14.45" customHeight="1" x14ac:dyDescent="0.2">
      <c r="A128" s="813" t="s">
        <v>3556</v>
      </c>
      <c r="B128" s="814" t="s">
        <v>3423</v>
      </c>
      <c r="C128" s="814" t="s">
        <v>3409</v>
      </c>
      <c r="D128" s="814" t="s">
        <v>3461</v>
      </c>
      <c r="E128" s="814" t="s">
        <v>3462</v>
      </c>
      <c r="F128" s="831">
        <v>2</v>
      </c>
      <c r="G128" s="831">
        <v>356</v>
      </c>
      <c r="H128" s="831">
        <v>0.66294227188081933</v>
      </c>
      <c r="I128" s="831">
        <v>178</v>
      </c>
      <c r="J128" s="831">
        <v>3</v>
      </c>
      <c r="K128" s="831">
        <v>537</v>
      </c>
      <c r="L128" s="831">
        <v>1</v>
      </c>
      <c r="M128" s="831">
        <v>179</v>
      </c>
      <c r="N128" s="831"/>
      <c r="O128" s="831"/>
      <c r="P128" s="819"/>
      <c r="Q128" s="832"/>
    </row>
    <row r="129" spans="1:17" ht="14.45" customHeight="1" x14ac:dyDescent="0.2">
      <c r="A129" s="813" t="s">
        <v>3556</v>
      </c>
      <c r="B129" s="814" t="s">
        <v>3475</v>
      </c>
      <c r="C129" s="814" t="s">
        <v>3409</v>
      </c>
      <c r="D129" s="814" t="s">
        <v>3480</v>
      </c>
      <c r="E129" s="814" t="s">
        <v>3481</v>
      </c>
      <c r="F129" s="831">
        <v>39</v>
      </c>
      <c r="G129" s="831">
        <v>6396</v>
      </c>
      <c r="H129" s="831">
        <v>0.85109780439121752</v>
      </c>
      <c r="I129" s="831">
        <v>164</v>
      </c>
      <c r="J129" s="831">
        <v>45</v>
      </c>
      <c r="K129" s="831">
        <v>7515</v>
      </c>
      <c r="L129" s="831">
        <v>1</v>
      </c>
      <c r="M129" s="831">
        <v>167</v>
      </c>
      <c r="N129" s="831">
        <v>45</v>
      </c>
      <c r="O129" s="831">
        <v>7605</v>
      </c>
      <c r="P129" s="819">
        <v>1.0119760479041917</v>
      </c>
      <c r="Q129" s="832">
        <v>169</v>
      </c>
    </row>
    <row r="130" spans="1:17" ht="14.45" customHeight="1" x14ac:dyDescent="0.2">
      <c r="A130" s="813" t="s">
        <v>3556</v>
      </c>
      <c r="B130" s="814" t="s">
        <v>3475</v>
      </c>
      <c r="C130" s="814" t="s">
        <v>3409</v>
      </c>
      <c r="D130" s="814" t="s">
        <v>3484</v>
      </c>
      <c r="E130" s="814" t="s">
        <v>3485</v>
      </c>
      <c r="F130" s="831">
        <v>1147</v>
      </c>
      <c r="G130" s="831">
        <v>94405</v>
      </c>
      <c r="H130" s="831">
        <v>0.97727743271221534</v>
      </c>
      <c r="I130" s="831">
        <v>82.306015693112471</v>
      </c>
      <c r="J130" s="831">
        <v>1150</v>
      </c>
      <c r="K130" s="831">
        <v>96600</v>
      </c>
      <c r="L130" s="831">
        <v>1</v>
      </c>
      <c r="M130" s="831">
        <v>84</v>
      </c>
      <c r="N130" s="831">
        <v>1127</v>
      </c>
      <c r="O130" s="831">
        <v>95795</v>
      </c>
      <c r="P130" s="819">
        <v>0.9916666666666667</v>
      </c>
      <c r="Q130" s="832">
        <v>85</v>
      </c>
    </row>
    <row r="131" spans="1:17" ht="14.45" customHeight="1" x14ac:dyDescent="0.2">
      <c r="A131" s="813" t="s">
        <v>3556</v>
      </c>
      <c r="B131" s="814" t="s">
        <v>3475</v>
      </c>
      <c r="C131" s="814" t="s">
        <v>3409</v>
      </c>
      <c r="D131" s="814" t="s">
        <v>3486</v>
      </c>
      <c r="E131" s="814" t="s">
        <v>3487</v>
      </c>
      <c r="F131" s="831">
        <v>1</v>
      </c>
      <c r="G131" s="831">
        <v>116</v>
      </c>
      <c r="H131" s="831"/>
      <c r="I131" s="831">
        <v>116</v>
      </c>
      <c r="J131" s="831"/>
      <c r="K131" s="831"/>
      <c r="L131" s="831"/>
      <c r="M131" s="831"/>
      <c r="N131" s="831"/>
      <c r="O131" s="831"/>
      <c r="P131" s="819"/>
      <c r="Q131" s="832"/>
    </row>
    <row r="132" spans="1:17" ht="14.45" customHeight="1" x14ac:dyDescent="0.2">
      <c r="A132" s="813" t="s">
        <v>3556</v>
      </c>
      <c r="B132" s="814" t="s">
        <v>3475</v>
      </c>
      <c r="C132" s="814" t="s">
        <v>3409</v>
      </c>
      <c r="D132" s="814" t="s">
        <v>3488</v>
      </c>
      <c r="E132" s="814" t="s">
        <v>3489</v>
      </c>
      <c r="F132" s="831">
        <v>505</v>
      </c>
      <c r="G132" s="831">
        <v>87870</v>
      </c>
      <c r="H132" s="831">
        <v>0.93853137516688923</v>
      </c>
      <c r="I132" s="831">
        <v>174</v>
      </c>
      <c r="J132" s="831">
        <v>535</v>
      </c>
      <c r="K132" s="831">
        <v>93625</v>
      </c>
      <c r="L132" s="831">
        <v>1</v>
      </c>
      <c r="M132" s="831">
        <v>175</v>
      </c>
      <c r="N132" s="831">
        <v>568</v>
      </c>
      <c r="O132" s="831">
        <v>99968</v>
      </c>
      <c r="P132" s="819">
        <v>1.0677489986648865</v>
      </c>
      <c r="Q132" s="832">
        <v>176</v>
      </c>
    </row>
    <row r="133" spans="1:17" ht="14.45" customHeight="1" x14ac:dyDescent="0.2">
      <c r="A133" s="813" t="s">
        <v>3556</v>
      </c>
      <c r="B133" s="814" t="s">
        <v>3475</v>
      </c>
      <c r="C133" s="814" t="s">
        <v>3409</v>
      </c>
      <c r="D133" s="814" t="s">
        <v>3490</v>
      </c>
      <c r="E133" s="814" t="s">
        <v>3491</v>
      </c>
      <c r="F133" s="831">
        <v>1295</v>
      </c>
      <c r="G133" s="831">
        <v>674695</v>
      </c>
      <c r="H133" s="831">
        <v>1.102385169402907</v>
      </c>
      <c r="I133" s="831">
        <v>521</v>
      </c>
      <c r="J133" s="831">
        <v>1168</v>
      </c>
      <c r="K133" s="831">
        <v>612032</v>
      </c>
      <c r="L133" s="831">
        <v>1</v>
      </c>
      <c r="M133" s="831">
        <v>524</v>
      </c>
      <c r="N133" s="831">
        <v>1434</v>
      </c>
      <c r="O133" s="831">
        <v>757152</v>
      </c>
      <c r="P133" s="819">
        <v>1.2371117850047055</v>
      </c>
      <c r="Q133" s="832">
        <v>528</v>
      </c>
    </row>
    <row r="134" spans="1:17" ht="14.45" customHeight="1" x14ac:dyDescent="0.2">
      <c r="A134" s="813" t="s">
        <v>3556</v>
      </c>
      <c r="B134" s="814" t="s">
        <v>3475</v>
      </c>
      <c r="C134" s="814" t="s">
        <v>3409</v>
      </c>
      <c r="D134" s="814" t="s">
        <v>3492</v>
      </c>
      <c r="E134" s="814" t="s">
        <v>3493</v>
      </c>
      <c r="F134" s="831">
        <v>43</v>
      </c>
      <c r="G134" s="831">
        <v>3547</v>
      </c>
      <c r="H134" s="831">
        <v>0.84452380952380957</v>
      </c>
      <c r="I134" s="831">
        <v>82.488372093023258</v>
      </c>
      <c r="J134" s="831">
        <v>50</v>
      </c>
      <c r="K134" s="831">
        <v>4200</v>
      </c>
      <c r="L134" s="831">
        <v>1</v>
      </c>
      <c r="M134" s="831">
        <v>84</v>
      </c>
      <c r="N134" s="831">
        <v>47</v>
      </c>
      <c r="O134" s="831">
        <v>3995</v>
      </c>
      <c r="P134" s="819">
        <v>0.95119047619047614</v>
      </c>
      <c r="Q134" s="832">
        <v>85</v>
      </c>
    </row>
    <row r="135" spans="1:17" ht="14.45" customHeight="1" x14ac:dyDescent="0.2">
      <c r="A135" s="813" t="s">
        <v>3556</v>
      </c>
      <c r="B135" s="814" t="s">
        <v>3475</v>
      </c>
      <c r="C135" s="814" t="s">
        <v>3409</v>
      </c>
      <c r="D135" s="814" t="s">
        <v>3494</v>
      </c>
      <c r="E135" s="814" t="s">
        <v>3495</v>
      </c>
      <c r="F135" s="831">
        <v>179</v>
      </c>
      <c r="G135" s="831">
        <v>73569</v>
      </c>
      <c r="H135" s="831">
        <v>1.1926369030249975</v>
      </c>
      <c r="I135" s="831">
        <v>411</v>
      </c>
      <c r="J135" s="831">
        <v>149</v>
      </c>
      <c r="K135" s="831">
        <v>61686</v>
      </c>
      <c r="L135" s="831">
        <v>1</v>
      </c>
      <c r="M135" s="831">
        <v>414</v>
      </c>
      <c r="N135" s="831">
        <v>180</v>
      </c>
      <c r="O135" s="831">
        <v>75240</v>
      </c>
      <c r="P135" s="819">
        <v>1.2197257076159906</v>
      </c>
      <c r="Q135" s="832">
        <v>418</v>
      </c>
    </row>
    <row r="136" spans="1:17" ht="14.45" customHeight="1" x14ac:dyDescent="0.2">
      <c r="A136" s="813" t="s">
        <v>3556</v>
      </c>
      <c r="B136" s="814" t="s">
        <v>3475</v>
      </c>
      <c r="C136" s="814" t="s">
        <v>3409</v>
      </c>
      <c r="D136" s="814" t="s">
        <v>3496</v>
      </c>
      <c r="E136" s="814" t="s">
        <v>3497</v>
      </c>
      <c r="F136" s="831">
        <v>1099</v>
      </c>
      <c r="G136" s="831">
        <v>90472</v>
      </c>
      <c r="H136" s="831">
        <v>1.0000442145288941</v>
      </c>
      <c r="I136" s="831">
        <v>82.322111010009095</v>
      </c>
      <c r="J136" s="831">
        <v>1077</v>
      </c>
      <c r="K136" s="831">
        <v>90468</v>
      </c>
      <c r="L136" s="831">
        <v>1</v>
      </c>
      <c r="M136" s="831">
        <v>84</v>
      </c>
      <c r="N136" s="831">
        <v>1312</v>
      </c>
      <c r="O136" s="831">
        <v>111520</v>
      </c>
      <c r="P136" s="819">
        <v>1.2327010655701462</v>
      </c>
      <c r="Q136" s="832">
        <v>85</v>
      </c>
    </row>
    <row r="137" spans="1:17" ht="14.45" customHeight="1" x14ac:dyDescent="0.2">
      <c r="A137" s="813" t="s">
        <v>3556</v>
      </c>
      <c r="B137" s="814" t="s">
        <v>3475</v>
      </c>
      <c r="C137" s="814" t="s">
        <v>3409</v>
      </c>
      <c r="D137" s="814" t="s">
        <v>3498</v>
      </c>
      <c r="E137" s="814" t="s">
        <v>3499</v>
      </c>
      <c r="F137" s="831"/>
      <c r="G137" s="831"/>
      <c r="H137" s="831"/>
      <c r="I137" s="831"/>
      <c r="J137" s="831">
        <v>2</v>
      </c>
      <c r="K137" s="831">
        <v>44</v>
      </c>
      <c r="L137" s="831">
        <v>1</v>
      </c>
      <c r="M137" s="831">
        <v>22</v>
      </c>
      <c r="N137" s="831"/>
      <c r="O137" s="831"/>
      <c r="P137" s="819"/>
      <c r="Q137" s="832"/>
    </row>
    <row r="138" spans="1:17" ht="14.45" customHeight="1" x14ac:dyDescent="0.2">
      <c r="A138" s="813" t="s">
        <v>3556</v>
      </c>
      <c r="B138" s="814" t="s">
        <v>3475</v>
      </c>
      <c r="C138" s="814" t="s">
        <v>3409</v>
      </c>
      <c r="D138" s="814" t="s">
        <v>3506</v>
      </c>
      <c r="E138" s="814" t="s">
        <v>3507</v>
      </c>
      <c r="F138" s="831">
        <v>1</v>
      </c>
      <c r="G138" s="831">
        <v>45</v>
      </c>
      <c r="H138" s="831"/>
      <c r="I138" s="831">
        <v>45</v>
      </c>
      <c r="J138" s="831"/>
      <c r="K138" s="831"/>
      <c r="L138" s="831"/>
      <c r="M138" s="831"/>
      <c r="N138" s="831"/>
      <c r="O138" s="831"/>
      <c r="P138" s="819"/>
      <c r="Q138" s="832"/>
    </row>
    <row r="139" spans="1:17" ht="14.45" customHeight="1" x14ac:dyDescent="0.2">
      <c r="A139" s="813" t="s">
        <v>3556</v>
      </c>
      <c r="B139" s="814" t="s">
        <v>3475</v>
      </c>
      <c r="C139" s="814" t="s">
        <v>3409</v>
      </c>
      <c r="D139" s="814" t="s">
        <v>3510</v>
      </c>
      <c r="E139" s="814" t="s">
        <v>3511</v>
      </c>
      <c r="F139" s="831">
        <v>27</v>
      </c>
      <c r="G139" s="831">
        <v>7776</v>
      </c>
      <c r="H139" s="831">
        <v>2.0555114988104677</v>
      </c>
      <c r="I139" s="831">
        <v>288</v>
      </c>
      <c r="J139" s="831">
        <v>13</v>
      </c>
      <c r="K139" s="831">
        <v>3783</v>
      </c>
      <c r="L139" s="831">
        <v>1</v>
      </c>
      <c r="M139" s="831">
        <v>291</v>
      </c>
      <c r="N139" s="831"/>
      <c r="O139" s="831"/>
      <c r="P139" s="819"/>
      <c r="Q139" s="832"/>
    </row>
    <row r="140" spans="1:17" ht="14.45" customHeight="1" x14ac:dyDescent="0.2">
      <c r="A140" s="813" t="s">
        <v>3474</v>
      </c>
      <c r="B140" s="814" t="s">
        <v>3423</v>
      </c>
      <c r="C140" s="814" t="s">
        <v>3409</v>
      </c>
      <c r="D140" s="814" t="s">
        <v>3439</v>
      </c>
      <c r="E140" s="814" t="s">
        <v>3440</v>
      </c>
      <c r="F140" s="831"/>
      <c r="G140" s="831"/>
      <c r="H140" s="831"/>
      <c r="I140" s="831"/>
      <c r="J140" s="831">
        <v>3</v>
      </c>
      <c r="K140" s="831">
        <v>528</v>
      </c>
      <c r="L140" s="831">
        <v>1</v>
      </c>
      <c r="M140" s="831">
        <v>176</v>
      </c>
      <c r="N140" s="831">
        <v>1</v>
      </c>
      <c r="O140" s="831">
        <v>177</v>
      </c>
      <c r="P140" s="819">
        <v>0.33522727272727271</v>
      </c>
      <c r="Q140" s="832">
        <v>177</v>
      </c>
    </row>
    <row r="141" spans="1:17" ht="14.45" customHeight="1" x14ac:dyDescent="0.2">
      <c r="A141" s="813" t="s">
        <v>3474</v>
      </c>
      <c r="B141" s="814" t="s">
        <v>3423</v>
      </c>
      <c r="C141" s="814" t="s">
        <v>3409</v>
      </c>
      <c r="D141" s="814" t="s">
        <v>3441</v>
      </c>
      <c r="E141" s="814" t="s">
        <v>3442</v>
      </c>
      <c r="F141" s="831"/>
      <c r="G141" s="831"/>
      <c r="H141" s="831"/>
      <c r="I141" s="831"/>
      <c r="J141" s="831">
        <v>1</v>
      </c>
      <c r="K141" s="831">
        <v>116</v>
      </c>
      <c r="L141" s="831">
        <v>1</v>
      </c>
      <c r="M141" s="831">
        <v>116</v>
      </c>
      <c r="N141" s="831">
        <v>1</v>
      </c>
      <c r="O141" s="831">
        <v>117</v>
      </c>
      <c r="P141" s="819">
        <v>1.0086206896551724</v>
      </c>
      <c r="Q141" s="832">
        <v>117</v>
      </c>
    </row>
    <row r="142" spans="1:17" ht="14.45" customHeight="1" x14ac:dyDescent="0.2">
      <c r="A142" s="813" t="s">
        <v>3474</v>
      </c>
      <c r="B142" s="814" t="s">
        <v>3423</v>
      </c>
      <c r="C142" s="814" t="s">
        <v>3409</v>
      </c>
      <c r="D142" s="814" t="s">
        <v>3443</v>
      </c>
      <c r="E142" s="814" t="s">
        <v>3444</v>
      </c>
      <c r="F142" s="831"/>
      <c r="G142" s="831"/>
      <c r="H142" s="831"/>
      <c r="I142" s="831"/>
      <c r="J142" s="831">
        <v>2</v>
      </c>
      <c r="K142" s="831">
        <v>466</v>
      </c>
      <c r="L142" s="831">
        <v>1</v>
      </c>
      <c r="M142" s="831">
        <v>233</v>
      </c>
      <c r="N142" s="831">
        <v>1</v>
      </c>
      <c r="O142" s="831">
        <v>235</v>
      </c>
      <c r="P142" s="819">
        <v>0.50429184549356221</v>
      </c>
      <c r="Q142" s="832">
        <v>235</v>
      </c>
    </row>
    <row r="143" spans="1:17" ht="14.45" customHeight="1" x14ac:dyDescent="0.2">
      <c r="A143" s="813" t="s">
        <v>3474</v>
      </c>
      <c r="B143" s="814" t="s">
        <v>3423</v>
      </c>
      <c r="C143" s="814" t="s">
        <v>3409</v>
      </c>
      <c r="D143" s="814" t="s">
        <v>3447</v>
      </c>
      <c r="E143" s="814" t="s">
        <v>3448</v>
      </c>
      <c r="F143" s="831"/>
      <c r="G143" s="831"/>
      <c r="H143" s="831"/>
      <c r="I143" s="831"/>
      <c r="J143" s="831"/>
      <c r="K143" s="831"/>
      <c r="L143" s="831"/>
      <c r="M143" s="831"/>
      <c r="N143" s="831">
        <v>1</v>
      </c>
      <c r="O143" s="831">
        <v>33.33</v>
      </c>
      <c r="P143" s="819"/>
      <c r="Q143" s="832">
        <v>33.33</v>
      </c>
    </row>
    <row r="144" spans="1:17" ht="14.45" customHeight="1" x14ac:dyDescent="0.2">
      <c r="A144" s="813" t="s">
        <v>3474</v>
      </c>
      <c r="B144" s="814" t="s">
        <v>3423</v>
      </c>
      <c r="C144" s="814" t="s">
        <v>3409</v>
      </c>
      <c r="D144" s="814" t="s">
        <v>3459</v>
      </c>
      <c r="E144" s="814" t="s">
        <v>3460</v>
      </c>
      <c r="F144" s="831">
        <v>3</v>
      </c>
      <c r="G144" s="831">
        <v>1065</v>
      </c>
      <c r="H144" s="831">
        <v>0.5949720670391061</v>
      </c>
      <c r="I144" s="831">
        <v>355</v>
      </c>
      <c r="J144" s="831">
        <v>5</v>
      </c>
      <c r="K144" s="831">
        <v>1790</v>
      </c>
      <c r="L144" s="831">
        <v>1</v>
      </c>
      <c r="M144" s="831">
        <v>358</v>
      </c>
      <c r="N144" s="831">
        <v>3</v>
      </c>
      <c r="O144" s="831">
        <v>1080</v>
      </c>
      <c r="P144" s="819">
        <v>0.6033519553072626</v>
      </c>
      <c r="Q144" s="832">
        <v>360</v>
      </c>
    </row>
    <row r="145" spans="1:17" ht="14.45" customHeight="1" x14ac:dyDescent="0.2">
      <c r="A145" s="813" t="s">
        <v>3474</v>
      </c>
      <c r="B145" s="814" t="s">
        <v>3423</v>
      </c>
      <c r="C145" s="814" t="s">
        <v>3409</v>
      </c>
      <c r="D145" s="814" t="s">
        <v>3461</v>
      </c>
      <c r="E145" s="814" t="s">
        <v>3462</v>
      </c>
      <c r="F145" s="831"/>
      <c r="G145" s="831"/>
      <c r="H145" s="831"/>
      <c r="I145" s="831"/>
      <c r="J145" s="831">
        <v>1</v>
      </c>
      <c r="K145" s="831">
        <v>179</v>
      </c>
      <c r="L145" s="831">
        <v>1</v>
      </c>
      <c r="M145" s="831">
        <v>179</v>
      </c>
      <c r="N145" s="831">
        <v>2</v>
      </c>
      <c r="O145" s="831">
        <v>360</v>
      </c>
      <c r="P145" s="819">
        <v>2.011173184357542</v>
      </c>
      <c r="Q145" s="832">
        <v>180</v>
      </c>
    </row>
    <row r="146" spans="1:17" ht="14.45" customHeight="1" x14ac:dyDescent="0.2">
      <c r="A146" s="813" t="s">
        <v>3474</v>
      </c>
      <c r="B146" s="814" t="s">
        <v>3423</v>
      </c>
      <c r="C146" s="814" t="s">
        <v>3409</v>
      </c>
      <c r="D146" s="814" t="s">
        <v>3557</v>
      </c>
      <c r="E146" s="814" t="s">
        <v>3558</v>
      </c>
      <c r="F146" s="831">
        <v>1</v>
      </c>
      <c r="G146" s="831">
        <v>702</v>
      </c>
      <c r="H146" s="831"/>
      <c r="I146" s="831">
        <v>702</v>
      </c>
      <c r="J146" s="831"/>
      <c r="K146" s="831"/>
      <c r="L146" s="831"/>
      <c r="M146" s="831"/>
      <c r="N146" s="831"/>
      <c r="O146" s="831"/>
      <c r="P146" s="819"/>
      <c r="Q146" s="832"/>
    </row>
    <row r="147" spans="1:17" ht="14.45" customHeight="1" x14ac:dyDescent="0.2">
      <c r="A147" s="813" t="s">
        <v>3474</v>
      </c>
      <c r="B147" s="814" t="s">
        <v>3475</v>
      </c>
      <c r="C147" s="814" t="s">
        <v>3409</v>
      </c>
      <c r="D147" s="814" t="s">
        <v>3480</v>
      </c>
      <c r="E147" s="814" t="s">
        <v>3481</v>
      </c>
      <c r="F147" s="831">
        <v>689</v>
      </c>
      <c r="G147" s="831">
        <v>112996</v>
      </c>
      <c r="H147" s="831">
        <v>1.1258282104675839</v>
      </c>
      <c r="I147" s="831">
        <v>164</v>
      </c>
      <c r="J147" s="831">
        <v>601</v>
      </c>
      <c r="K147" s="831">
        <v>100367</v>
      </c>
      <c r="L147" s="831">
        <v>1</v>
      </c>
      <c r="M147" s="831">
        <v>167</v>
      </c>
      <c r="N147" s="831">
        <v>458</v>
      </c>
      <c r="O147" s="831">
        <v>77402</v>
      </c>
      <c r="P147" s="819">
        <v>0.77118973367740395</v>
      </c>
      <c r="Q147" s="832">
        <v>169</v>
      </c>
    </row>
    <row r="148" spans="1:17" ht="14.45" customHeight="1" x14ac:dyDescent="0.2">
      <c r="A148" s="813" t="s">
        <v>3474</v>
      </c>
      <c r="B148" s="814" t="s">
        <v>3475</v>
      </c>
      <c r="C148" s="814" t="s">
        <v>3409</v>
      </c>
      <c r="D148" s="814" t="s">
        <v>3482</v>
      </c>
      <c r="E148" s="814" t="s">
        <v>3483</v>
      </c>
      <c r="F148" s="831">
        <v>982</v>
      </c>
      <c r="G148" s="831">
        <v>85763</v>
      </c>
      <c r="H148" s="831">
        <v>1.4212820257863512</v>
      </c>
      <c r="I148" s="831">
        <v>87.335030549898164</v>
      </c>
      <c r="J148" s="831">
        <v>678</v>
      </c>
      <c r="K148" s="831">
        <v>60342</v>
      </c>
      <c r="L148" s="831">
        <v>1</v>
      </c>
      <c r="M148" s="831">
        <v>89</v>
      </c>
      <c r="N148" s="831">
        <v>540</v>
      </c>
      <c r="O148" s="831">
        <v>48600</v>
      </c>
      <c r="P148" s="819">
        <v>0.80540916774385996</v>
      </c>
      <c r="Q148" s="832">
        <v>90</v>
      </c>
    </row>
    <row r="149" spans="1:17" ht="14.45" customHeight="1" x14ac:dyDescent="0.2">
      <c r="A149" s="813" t="s">
        <v>3474</v>
      </c>
      <c r="B149" s="814" t="s">
        <v>3475</v>
      </c>
      <c r="C149" s="814" t="s">
        <v>3409</v>
      </c>
      <c r="D149" s="814" t="s">
        <v>3484</v>
      </c>
      <c r="E149" s="814" t="s">
        <v>3485</v>
      </c>
      <c r="F149" s="831">
        <v>3835</v>
      </c>
      <c r="G149" s="831">
        <v>315720</v>
      </c>
      <c r="H149" s="831">
        <v>1.1413821526181076</v>
      </c>
      <c r="I149" s="831">
        <v>82.325945241199477</v>
      </c>
      <c r="J149" s="831">
        <v>3293</v>
      </c>
      <c r="K149" s="831">
        <v>276612</v>
      </c>
      <c r="L149" s="831">
        <v>1</v>
      </c>
      <c r="M149" s="831">
        <v>84</v>
      </c>
      <c r="N149" s="831">
        <v>2789</v>
      </c>
      <c r="O149" s="831">
        <v>237065</v>
      </c>
      <c r="P149" s="819">
        <v>0.8570307868060677</v>
      </c>
      <c r="Q149" s="832">
        <v>85</v>
      </c>
    </row>
    <row r="150" spans="1:17" ht="14.45" customHeight="1" x14ac:dyDescent="0.2">
      <c r="A150" s="813" t="s">
        <v>3474</v>
      </c>
      <c r="B150" s="814" t="s">
        <v>3475</v>
      </c>
      <c r="C150" s="814" t="s">
        <v>3409</v>
      </c>
      <c r="D150" s="814" t="s">
        <v>3488</v>
      </c>
      <c r="E150" s="814" t="s">
        <v>3489</v>
      </c>
      <c r="F150" s="831">
        <v>3588</v>
      </c>
      <c r="G150" s="831">
        <v>624312</v>
      </c>
      <c r="H150" s="831">
        <v>1.1522923588039866</v>
      </c>
      <c r="I150" s="831">
        <v>174</v>
      </c>
      <c r="J150" s="831">
        <v>3096</v>
      </c>
      <c r="K150" s="831">
        <v>541800</v>
      </c>
      <c r="L150" s="831">
        <v>1</v>
      </c>
      <c r="M150" s="831">
        <v>175</v>
      </c>
      <c r="N150" s="831">
        <v>2678</v>
      </c>
      <c r="O150" s="831">
        <v>471328</v>
      </c>
      <c r="P150" s="819">
        <v>0.86992986341823553</v>
      </c>
      <c r="Q150" s="832">
        <v>176</v>
      </c>
    </row>
    <row r="151" spans="1:17" ht="14.45" customHeight="1" x14ac:dyDescent="0.2">
      <c r="A151" s="813" t="s">
        <v>3474</v>
      </c>
      <c r="B151" s="814" t="s">
        <v>3475</v>
      </c>
      <c r="C151" s="814" t="s">
        <v>3409</v>
      </c>
      <c r="D151" s="814" t="s">
        <v>3490</v>
      </c>
      <c r="E151" s="814" t="s">
        <v>3491</v>
      </c>
      <c r="F151" s="831">
        <v>3962</v>
      </c>
      <c r="G151" s="831">
        <v>2064202</v>
      </c>
      <c r="H151" s="831">
        <v>1.3476964741338111</v>
      </c>
      <c r="I151" s="831">
        <v>521</v>
      </c>
      <c r="J151" s="831">
        <v>2923</v>
      </c>
      <c r="K151" s="831">
        <v>1531652</v>
      </c>
      <c r="L151" s="831">
        <v>1</v>
      </c>
      <c r="M151" s="831">
        <v>524</v>
      </c>
      <c r="N151" s="831">
        <v>2364</v>
      </c>
      <c r="O151" s="831">
        <v>1248192</v>
      </c>
      <c r="P151" s="819">
        <v>0.81493185136049184</v>
      </c>
      <c r="Q151" s="832">
        <v>528</v>
      </c>
    </row>
    <row r="152" spans="1:17" ht="14.45" customHeight="1" x14ac:dyDescent="0.2">
      <c r="A152" s="813" t="s">
        <v>3474</v>
      </c>
      <c r="B152" s="814" t="s">
        <v>3475</v>
      </c>
      <c r="C152" s="814" t="s">
        <v>3409</v>
      </c>
      <c r="D152" s="814" t="s">
        <v>3492</v>
      </c>
      <c r="E152" s="814" t="s">
        <v>3493</v>
      </c>
      <c r="F152" s="831">
        <v>1329</v>
      </c>
      <c r="G152" s="831">
        <v>109410</v>
      </c>
      <c r="H152" s="831">
        <v>1.0191705790297341</v>
      </c>
      <c r="I152" s="831">
        <v>82.325056433408577</v>
      </c>
      <c r="J152" s="831">
        <v>1278</v>
      </c>
      <c r="K152" s="831">
        <v>107352</v>
      </c>
      <c r="L152" s="831">
        <v>1</v>
      </c>
      <c r="M152" s="831">
        <v>84</v>
      </c>
      <c r="N152" s="831">
        <v>753</v>
      </c>
      <c r="O152" s="831">
        <v>64005</v>
      </c>
      <c r="P152" s="819">
        <v>0.59621618600491844</v>
      </c>
      <c r="Q152" s="832">
        <v>85</v>
      </c>
    </row>
    <row r="153" spans="1:17" ht="14.45" customHeight="1" x14ac:dyDescent="0.2">
      <c r="A153" s="813" t="s">
        <v>3474</v>
      </c>
      <c r="B153" s="814" t="s">
        <v>3475</v>
      </c>
      <c r="C153" s="814" t="s">
        <v>3409</v>
      </c>
      <c r="D153" s="814" t="s">
        <v>3494</v>
      </c>
      <c r="E153" s="814" t="s">
        <v>3495</v>
      </c>
      <c r="F153" s="831">
        <v>780</v>
      </c>
      <c r="G153" s="831">
        <v>320580</v>
      </c>
      <c r="H153" s="831">
        <v>1.1320874650394102</v>
      </c>
      <c r="I153" s="831">
        <v>411</v>
      </c>
      <c r="J153" s="831">
        <v>684</v>
      </c>
      <c r="K153" s="831">
        <v>283176</v>
      </c>
      <c r="L153" s="831">
        <v>1</v>
      </c>
      <c r="M153" s="831">
        <v>414</v>
      </c>
      <c r="N153" s="831">
        <v>505</v>
      </c>
      <c r="O153" s="831">
        <v>211090</v>
      </c>
      <c r="P153" s="819">
        <v>0.74543746645195919</v>
      </c>
      <c r="Q153" s="832">
        <v>418</v>
      </c>
    </row>
    <row r="154" spans="1:17" ht="14.45" customHeight="1" x14ac:dyDescent="0.2">
      <c r="A154" s="813" t="s">
        <v>3474</v>
      </c>
      <c r="B154" s="814" t="s">
        <v>3475</v>
      </c>
      <c r="C154" s="814" t="s">
        <v>3409</v>
      </c>
      <c r="D154" s="814" t="s">
        <v>3496</v>
      </c>
      <c r="E154" s="814" t="s">
        <v>3497</v>
      </c>
      <c r="F154" s="831">
        <v>3660</v>
      </c>
      <c r="G154" s="831">
        <v>301314</v>
      </c>
      <c r="H154" s="831">
        <v>1.1255322963826258</v>
      </c>
      <c r="I154" s="831">
        <v>82.326229508196718</v>
      </c>
      <c r="J154" s="831">
        <v>3187</v>
      </c>
      <c r="K154" s="831">
        <v>267708</v>
      </c>
      <c r="L154" s="831">
        <v>1</v>
      </c>
      <c r="M154" s="831">
        <v>84</v>
      </c>
      <c r="N154" s="831">
        <v>2825</v>
      </c>
      <c r="O154" s="831">
        <v>240125</v>
      </c>
      <c r="P154" s="819">
        <v>0.89696609738969324</v>
      </c>
      <c r="Q154" s="832">
        <v>85</v>
      </c>
    </row>
    <row r="155" spans="1:17" ht="14.45" customHeight="1" x14ac:dyDescent="0.2">
      <c r="A155" s="813" t="s">
        <v>3474</v>
      </c>
      <c r="B155" s="814" t="s">
        <v>3475</v>
      </c>
      <c r="C155" s="814" t="s">
        <v>3409</v>
      </c>
      <c r="D155" s="814" t="s">
        <v>3504</v>
      </c>
      <c r="E155" s="814" t="s">
        <v>3505</v>
      </c>
      <c r="F155" s="831">
        <v>2</v>
      </c>
      <c r="G155" s="831">
        <v>556</v>
      </c>
      <c r="H155" s="831"/>
      <c r="I155" s="831">
        <v>278</v>
      </c>
      <c r="J155" s="831"/>
      <c r="K155" s="831"/>
      <c r="L155" s="831"/>
      <c r="M155" s="831"/>
      <c r="N155" s="831"/>
      <c r="O155" s="831"/>
      <c r="P155" s="819"/>
      <c r="Q155" s="832"/>
    </row>
    <row r="156" spans="1:17" ht="14.45" customHeight="1" x14ac:dyDescent="0.2">
      <c r="A156" s="813" t="s">
        <v>3559</v>
      </c>
      <c r="B156" s="814" t="s">
        <v>3423</v>
      </c>
      <c r="C156" s="814" t="s">
        <v>3409</v>
      </c>
      <c r="D156" s="814" t="s">
        <v>3439</v>
      </c>
      <c r="E156" s="814" t="s">
        <v>3440</v>
      </c>
      <c r="F156" s="831"/>
      <c r="G156" s="831"/>
      <c r="H156" s="831"/>
      <c r="I156" s="831"/>
      <c r="J156" s="831">
        <v>1</v>
      </c>
      <c r="K156" s="831">
        <v>176</v>
      </c>
      <c r="L156" s="831">
        <v>1</v>
      </c>
      <c r="M156" s="831">
        <v>176</v>
      </c>
      <c r="N156" s="831">
        <v>1</v>
      </c>
      <c r="O156" s="831">
        <v>177</v>
      </c>
      <c r="P156" s="819">
        <v>1.0056818181818181</v>
      </c>
      <c r="Q156" s="832">
        <v>177</v>
      </c>
    </row>
    <row r="157" spans="1:17" ht="14.45" customHeight="1" x14ac:dyDescent="0.2">
      <c r="A157" s="813" t="s">
        <v>3559</v>
      </c>
      <c r="B157" s="814" t="s">
        <v>3423</v>
      </c>
      <c r="C157" s="814" t="s">
        <v>3409</v>
      </c>
      <c r="D157" s="814" t="s">
        <v>3443</v>
      </c>
      <c r="E157" s="814" t="s">
        <v>3444</v>
      </c>
      <c r="F157" s="831"/>
      <c r="G157" s="831"/>
      <c r="H157" s="831"/>
      <c r="I157" s="831"/>
      <c r="J157" s="831">
        <v>1</v>
      </c>
      <c r="K157" s="831">
        <v>233</v>
      </c>
      <c r="L157" s="831">
        <v>1</v>
      </c>
      <c r="M157" s="831">
        <v>233</v>
      </c>
      <c r="N157" s="831">
        <v>1</v>
      </c>
      <c r="O157" s="831">
        <v>235</v>
      </c>
      <c r="P157" s="819">
        <v>1.0085836909871244</v>
      </c>
      <c r="Q157" s="832">
        <v>235</v>
      </c>
    </row>
    <row r="158" spans="1:17" ht="14.45" customHeight="1" x14ac:dyDescent="0.2">
      <c r="A158" s="813" t="s">
        <v>3559</v>
      </c>
      <c r="B158" s="814" t="s">
        <v>3423</v>
      </c>
      <c r="C158" s="814" t="s">
        <v>3409</v>
      </c>
      <c r="D158" s="814" t="s">
        <v>3447</v>
      </c>
      <c r="E158" s="814" t="s">
        <v>3448</v>
      </c>
      <c r="F158" s="831"/>
      <c r="G158" s="831"/>
      <c r="H158" s="831"/>
      <c r="I158" s="831"/>
      <c r="J158" s="831">
        <v>1</v>
      </c>
      <c r="K158" s="831">
        <v>33.33</v>
      </c>
      <c r="L158" s="831">
        <v>1</v>
      </c>
      <c r="M158" s="831">
        <v>33.33</v>
      </c>
      <c r="N158" s="831"/>
      <c r="O158" s="831"/>
      <c r="P158" s="819"/>
      <c r="Q158" s="832"/>
    </row>
    <row r="159" spans="1:17" ht="14.45" customHeight="1" x14ac:dyDescent="0.2">
      <c r="A159" s="813" t="s">
        <v>3559</v>
      </c>
      <c r="B159" s="814" t="s">
        <v>3423</v>
      </c>
      <c r="C159" s="814" t="s">
        <v>3409</v>
      </c>
      <c r="D159" s="814" t="s">
        <v>3459</v>
      </c>
      <c r="E159" s="814" t="s">
        <v>3460</v>
      </c>
      <c r="F159" s="831"/>
      <c r="G159" s="831"/>
      <c r="H159" s="831"/>
      <c r="I159" s="831"/>
      <c r="J159" s="831">
        <v>1</v>
      </c>
      <c r="K159" s="831">
        <v>358</v>
      </c>
      <c r="L159" s="831">
        <v>1</v>
      </c>
      <c r="M159" s="831">
        <v>358</v>
      </c>
      <c r="N159" s="831">
        <v>1</v>
      </c>
      <c r="O159" s="831">
        <v>360</v>
      </c>
      <c r="P159" s="819">
        <v>1.005586592178771</v>
      </c>
      <c r="Q159" s="832">
        <v>360</v>
      </c>
    </row>
    <row r="160" spans="1:17" ht="14.45" customHeight="1" x14ac:dyDescent="0.2">
      <c r="A160" s="813" t="s">
        <v>3559</v>
      </c>
      <c r="B160" s="814" t="s">
        <v>3475</v>
      </c>
      <c r="C160" s="814" t="s">
        <v>3409</v>
      </c>
      <c r="D160" s="814" t="s">
        <v>3480</v>
      </c>
      <c r="E160" s="814" t="s">
        <v>3481</v>
      </c>
      <c r="F160" s="831">
        <v>3</v>
      </c>
      <c r="G160" s="831">
        <v>492</v>
      </c>
      <c r="H160" s="831">
        <v>0.42087254063301965</v>
      </c>
      <c r="I160" s="831">
        <v>164</v>
      </c>
      <c r="J160" s="831">
        <v>7</v>
      </c>
      <c r="K160" s="831">
        <v>1169</v>
      </c>
      <c r="L160" s="831">
        <v>1</v>
      </c>
      <c r="M160" s="831">
        <v>167</v>
      </c>
      <c r="N160" s="831">
        <v>5</v>
      </c>
      <c r="O160" s="831">
        <v>845</v>
      </c>
      <c r="P160" s="819">
        <v>0.72284003421727971</v>
      </c>
      <c r="Q160" s="832">
        <v>169</v>
      </c>
    </row>
    <row r="161" spans="1:17" ht="14.45" customHeight="1" x14ac:dyDescent="0.2">
      <c r="A161" s="813" t="s">
        <v>3559</v>
      </c>
      <c r="B161" s="814" t="s">
        <v>3475</v>
      </c>
      <c r="C161" s="814" t="s">
        <v>3409</v>
      </c>
      <c r="D161" s="814" t="s">
        <v>3484</v>
      </c>
      <c r="E161" s="814" t="s">
        <v>3485</v>
      </c>
      <c r="F161" s="831">
        <v>67</v>
      </c>
      <c r="G161" s="831">
        <v>5510</v>
      </c>
      <c r="H161" s="831">
        <v>1.2861811391223157</v>
      </c>
      <c r="I161" s="831">
        <v>82.238805970149258</v>
      </c>
      <c r="J161" s="831">
        <v>51</v>
      </c>
      <c r="K161" s="831">
        <v>4284</v>
      </c>
      <c r="L161" s="831">
        <v>1</v>
      </c>
      <c r="M161" s="831">
        <v>84</v>
      </c>
      <c r="N161" s="831">
        <v>122</v>
      </c>
      <c r="O161" s="831">
        <v>10370</v>
      </c>
      <c r="P161" s="819">
        <v>2.4206349206349205</v>
      </c>
      <c r="Q161" s="832">
        <v>85</v>
      </c>
    </row>
    <row r="162" spans="1:17" ht="14.45" customHeight="1" x14ac:dyDescent="0.2">
      <c r="A162" s="813" t="s">
        <v>3559</v>
      </c>
      <c r="B162" s="814" t="s">
        <v>3475</v>
      </c>
      <c r="C162" s="814" t="s">
        <v>3409</v>
      </c>
      <c r="D162" s="814" t="s">
        <v>3488</v>
      </c>
      <c r="E162" s="814" t="s">
        <v>3489</v>
      </c>
      <c r="F162" s="831">
        <v>43</v>
      </c>
      <c r="G162" s="831">
        <v>7482</v>
      </c>
      <c r="H162" s="831">
        <v>0.97168831168831171</v>
      </c>
      <c r="I162" s="831">
        <v>174</v>
      </c>
      <c r="J162" s="831">
        <v>44</v>
      </c>
      <c r="K162" s="831">
        <v>7700</v>
      </c>
      <c r="L162" s="831">
        <v>1</v>
      </c>
      <c r="M162" s="831">
        <v>175</v>
      </c>
      <c r="N162" s="831">
        <v>109</v>
      </c>
      <c r="O162" s="831">
        <v>19184</v>
      </c>
      <c r="P162" s="819">
        <v>2.4914285714285715</v>
      </c>
      <c r="Q162" s="832">
        <v>176</v>
      </c>
    </row>
    <row r="163" spans="1:17" ht="14.45" customHeight="1" x14ac:dyDescent="0.2">
      <c r="A163" s="813" t="s">
        <v>3559</v>
      </c>
      <c r="B163" s="814" t="s">
        <v>3475</v>
      </c>
      <c r="C163" s="814" t="s">
        <v>3409</v>
      </c>
      <c r="D163" s="814" t="s">
        <v>3490</v>
      </c>
      <c r="E163" s="814" t="s">
        <v>3491</v>
      </c>
      <c r="F163" s="831">
        <v>63</v>
      </c>
      <c r="G163" s="831">
        <v>32823</v>
      </c>
      <c r="H163" s="831">
        <v>1.2046021726365237</v>
      </c>
      <c r="I163" s="831">
        <v>521</v>
      </c>
      <c r="J163" s="831">
        <v>52</v>
      </c>
      <c r="K163" s="831">
        <v>27248</v>
      </c>
      <c r="L163" s="831">
        <v>1</v>
      </c>
      <c r="M163" s="831">
        <v>524</v>
      </c>
      <c r="N163" s="831">
        <v>124</v>
      </c>
      <c r="O163" s="831">
        <v>65472</v>
      </c>
      <c r="P163" s="819">
        <v>2.4028185554903114</v>
      </c>
      <c r="Q163" s="832">
        <v>528</v>
      </c>
    </row>
    <row r="164" spans="1:17" ht="14.45" customHeight="1" x14ac:dyDescent="0.2">
      <c r="A164" s="813" t="s">
        <v>3559</v>
      </c>
      <c r="B164" s="814" t="s">
        <v>3475</v>
      </c>
      <c r="C164" s="814" t="s">
        <v>3409</v>
      </c>
      <c r="D164" s="814" t="s">
        <v>3492</v>
      </c>
      <c r="E164" s="814" t="s">
        <v>3493</v>
      </c>
      <c r="F164" s="831">
        <v>7</v>
      </c>
      <c r="G164" s="831">
        <v>574</v>
      </c>
      <c r="H164" s="831">
        <v>1.1388888888888888</v>
      </c>
      <c r="I164" s="831">
        <v>82</v>
      </c>
      <c r="J164" s="831">
        <v>6</v>
      </c>
      <c r="K164" s="831">
        <v>504</v>
      </c>
      <c r="L164" s="831">
        <v>1</v>
      </c>
      <c r="M164" s="831">
        <v>84</v>
      </c>
      <c r="N164" s="831">
        <v>7</v>
      </c>
      <c r="O164" s="831">
        <v>595</v>
      </c>
      <c r="P164" s="819">
        <v>1.1805555555555556</v>
      </c>
      <c r="Q164" s="832">
        <v>85</v>
      </c>
    </row>
    <row r="165" spans="1:17" ht="14.45" customHeight="1" x14ac:dyDescent="0.2">
      <c r="A165" s="813" t="s">
        <v>3559</v>
      </c>
      <c r="B165" s="814" t="s">
        <v>3475</v>
      </c>
      <c r="C165" s="814" t="s">
        <v>3409</v>
      </c>
      <c r="D165" s="814" t="s">
        <v>3494</v>
      </c>
      <c r="E165" s="814" t="s">
        <v>3495</v>
      </c>
      <c r="F165" s="831">
        <v>3</v>
      </c>
      <c r="G165" s="831">
        <v>1233</v>
      </c>
      <c r="H165" s="831">
        <v>0.99275362318840576</v>
      </c>
      <c r="I165" s="831">
        <v>411</v>
      </c>
      <c r="J165" s="831">
        <v>3</v>
      </c>
      <c r="K165" s="831">
        <v>1242</v>
      </c>
      <c r="L165" s="831">
        <v>1</v>
      </c>
      <c r="M165" s="831">
        <v>414</v>
      </c>
      <c r="N165" s="831">
        <v>13</v>
      </c>
      <c r="O165" s="831">
        <v>5434</v>
      </c>
      <c r="P165" s="819">
        <v>4.3752012882447664</v>
      </c>
      <c r="Q165" s="832">
        <v>418</v>
      </c>
    </row>
    <row r="166" spans="1:17" ht="14.45" customHeight="1" x14ac:dyDescent="0.2">
      <c r="A166" s="813" t="s">
        <v>3559</v>
      </c>
      <c r="B166" s="814" t="s">
        <v>3475</v>
      </c>
      <c r="C166" s="814" t="s">
        <v>3409</v>
      </c>
      <c r="D166" s="814" t="s">
        <v>3496</v>
      </c>
      <c r="E166" s="814" t="s">
        <v>3497</v>
      </c>
      <c r="F166" s="831">
        <v>61</v>
      </c>
      <c r="G166" s="831">
        <v>5019</v>
      </c>
      <c r="H166" s="831">
        <v>1.2447916666666667</v>
      </c>
      <c r="I166" s="831">
        <v>82.278688524590166</v>
      </c>
      <c r="J166" s="831">
        <v>48</v>
      </c>
      <c r="K166" s="831">
        <v>4032</v>
      </c>
      <c r="L166" s="831">
        <v>1</v>
      </c>
      <c r="M166" s="831">
        <v>84</v>
      </c>
      <c r="N166" s="831">
        <v>118</v>
      </c>
      <c r="O166" s="831">
        <v>10030</v>
      </c>
      <c r="P166" s="819">
        <v>2.4875992063492065</v>
      </c>
      <c r="Q166" s="832">
        <v>85</v>
      </c>
    </row>
    <row r="167" spans="1:17" ht="14.45" customHeight="1" x14ac:dyDescent="0.2">
      <c r="A167" s="813" t="s">
        <v>3560</v>
      </c>
      <c r="B167" s="814" t="s">
        <v>3423</v>
      </c>
      <c r="C167" s="814" t="s">
        <v>3409</v>
      </c>
      <c r="D167" s="814" t="s">
        <v>3439</v>
      </c>
      <c r="E167" s="814" t="s">
        <v>3440</v>
      </c>
      <c r="F167" s="831">
        <v>1</v>
      </c>
      <c r="G167" s="831">
        <v>176</v>
      </c>
      <c r="H167" s="831"/>
      <c r="I167" s="831">
        <v>176</v>
      </c>
      <c r="J167" s="831"/>
      <c r="K167" s="831"/>
      <c r="L167" s="831"/>
      <c r="M167" s="831"/>
      <c r="N167" s="831"/>
      <c r="O167" s="831"/>
      <c r="P167" s="819"/>
      <c r="Q167" s="832"/>
    </row>
    <row r="168" spans="1:17" ht="14.45" customHeight="1" x14ac:dyDescent="0.2">
      <c r="A168" s="813" t="s">
        <v>3560</v>
      </c>
      <c r="B168" s="814" t="s">
        <v>3423</v>
      </c>
      <c r="C168" s="814" t="s">
        <v>3409</v>
      </c>
      <c r="D168" s="814" t="s">
        <v>3441</v>
      </c>
      <c r="E168" s="814" t="s">
        <v>3442</v>
      </c>
      <c r="F168" s="831">
        <v>1</v>
      </c>
      <c r="G168" s="831">
        <v>116</v>
      </c>
      <c r="H168" s="831"/>
      <c r="I168" s="831">
        <v>116</v>
      </c>
      <c r="J168" s="831"/>
      <c r="K168" s="831"/>
      <c r="L168" s="831"/>
      <c r="M168" s="831"/>
      <c r="N168" s="831"/>
      <c r="O168" s="831"/>
      <c r="P168" s="819"/>
      <c r="Q168" s="832"/>
    </row>
    <row r="169" spans="1:17" ht="14.45" customHeight="1" x14ac:dyDescent="0.2">
      <c r="A169" s="813" t="s">
        <v>3560</v>
      </c>
      <c r="B169" s="814" t="s">
        <v>3423</v>
      </c>
      <c r="C169" s="814" t="s">
        <v>3409</v>
      </c>
      <c r="D169" s="814" t="s">
        <v>3443</v>
      </c>
      <c r="E169" s="814" t="s">
        <v>3444</v>
      </c>
      <c r="F169" s="831">
        <v>1</v>
      </c>
      <c r="G169" s="831">
        <v>232</v>
      </c>
      <c r="H169" s="831"/>
      <c r="I169" s="831">
        <v>232</v>
      </c>
      <c r="J169" s="831"/>
      <c r="K169" s="831"/>
      <c r="L169" s="831"/>
      <c r="M169" s="831"/>
      <c r="N169" s="831"/>
      <c r="O169" s="831"/>
      <c r="P169" s="819"/>
      <c r="Q169" s="832"/>
    </row>
    <row r="170" spans="1:17" ht="14.45" customHeight="1" x14ac:dyDescent="0.2">
      <c r="A170" s="813" t="s">
        <v>3560</v>
      </c>
      <c r="B170" s="814" t="s">
        <v>3423</v>
      </c>
      <c r="C170" s="814" t="s">
        <v>3409</v>
      </c>
      <c r="D170" s="814" t="s">
        <v>3459</v>
      </c>
      <c r="E170" s="814" t="s">
        <v>3460</v>
      </c>
      <c r="F170" s="831">
        <v>2</v>
      </c>
      <c r="G170" s="831">
        <v>710</v>
      </c>
      <c r="H170" s="831"/>
      <c r="I170" s="831">
        <v>355</v>
      </c>
      <c r="J170" s="831"/>
      <c r="K170" s="831"/>
      <c r="L170" s="831"/>
      <c r="M170" s="831"/>
      <c r="N170" s="831"/>
      <c r="O170" s="831"/>
      <c r="P170" s="819"/>
      <c r="Q170" s="832"/>
    </row>
    <row r="171" spans="1:17" ht="14.45" customHeight="1" x14ac:dyDescent="0.2">
      <c r="A171" s="813" t="s">
        <v>3560</v>
      </c>
      <c r="B171" s="814" t="s">
        <v>3467</v>
      </c>
      <c r="C171" s="814" t="s">
        <v>3409</v>
      </c>
      <c r="D171" s="814" t="s">
        <v>3468</v>
      </c>
      <c r="E171" s="814" t="s">
        <v>3469</v>
      </c>
      <c r="F171" s="831"/>
      <c r="G171" s="831"/>
      <c r="H171" s="831"/>
      <c r="I171" s="831"/>
      <c r="J171" s="831">
        <v>8</v>
      </c>
      <c r="K171" s="831">
        <v>1032</v>
      </c>
      <c r="L171" s="831">
        <v>1</v>
      </c>
      <c r="M171" s="831">
        <v>129</v>
      </c>
      <c r="N171" s="831"/>
      <c r="O171" s="831"/>
      <c r="P171" s="819"/>
      <c r="Q171" s="832"/>
    </row>
    <row r="172" spans="1:17" ht="14.45" customHeight="1" x14ac:dyDescent="0.2">
      <c r="A172" s="813" t="s">
        <v>3560</v>
      </c>
      <c r="B172" s="814" t="s">
        <v>3467</v>
      </c>
      <c r="C172" s="814" t="s">
        <v>3409</v>
      </c>
      <c r="D172" s="814" t="s">
        <v>3470</v>
      </c>
      <c r="E172" s="814" t="s">
        <v>3471</v>
      </c>
      <c r="F172" s="831"/>
      <c r="G172" s="831"/>
      <c r="H172" s="831"/>
      <c r="I172" s="831"/>
      <c r="J172" s="831">
        <v>4</v>
      </c>
      <c r="K172" s="831">
        <v>816</v>
      </c>
      <c r="L172" s="831">
        <v>1</v>
      </c>
      <c r="M172" s="831">
        <v>204</v>
      </c>
      <c r="N172" s="831"/>
      <c r="O172" s="831"/>
      <c r="P172" s="819"/>
      <c r="Q172" s="832"/>
    </row>
    <row r="173" spans="1:17" ht="14.45" customHeight="1" x14ac:dyDescent="0.2">
      <c r="A173" s="813" t="s">
        <v>3560</v>
      </c>
      <c r="B173" s="814" t="s">
        <v>3475</v>
      </c>
      <c r="C173" s="814" t="s">
        <v>3409</v>
      </c>
      <c r="D173" s="814" t="s">
        <v>3480</v>
      </c>
      <c r="E173" s="814" t="s">
        <v>3481</v>
      </c>
      <c r="F173" s="831">
        <v>5</v>
      </c>
      <c r="G173" s="831">
        <v>820</v>
      </c>
      <c r="H173" s="831">
        <v>2.4550898203592815</v>
      </c>
      <c r="I173" s="831">
        <v>164</v>
      </c>
      <c r="J173" s="831">
        <v>2</v>
      </c>
      <c r="K173" s="831">
        <v>334</v>
      </c>
      <c r="L173" s="831">
        <v>1</v>
      </c>
      <c r="M173" s="831">
        <v>167</v>
      </c>
      <c r="N173" s="831">
        <v>8</v>
      </c>
      <c r="O173" s="831">
        <v>1352</v>
      </c>
      <c r="P173" s="819">
        <v>4.0479041916167668</v>
      </c>
      <c r="Q173" s="832">
        <v>169</v>
      </c>
    </row>
    <row r="174" spans="1:17" ht="14.45" customHeight="1" x14ac:dyDescent="0.2">
      <c r="A174" s="813" t="s">
        <v>3560</v>
      </c>
      <c r="B174" s="814" t="s">
        <v>3475</v>
      </c>
      <c r="C174" s="814" t="s">
        <v>3409</v>
      </c>
      <c r="D174" s="814" t="s">
        <v>3484</v>
      </c>
      <c r="E174" s="814" t="s">
        <v>3485</v>
      </c>
      <c r="F174" s="831">
        <v>66</v>
      </c>
      <c r="G174" s="831">
        <v>5419</v>
      </c>
      <c r="H174" s="831">
        <v>2.8048654244306417</v>
      </c>
      <c r="I174" s="831">
        <v>82.106060606060609</v>
      </c>
      <c r="J174" s="831">
        <v>23</v>
      </c>
      <c r="K174" s="831">
        <v>1932</v>
      </c>
      <c r="L174" s="831">
        <v>1</v>
      </c>
      <c r="M174" s="831">
        <v>84</v>
      </c>
      <c r="N174" s="831">
        <v>83</v>
      </c>
      <c r="O174" s="831">
        <v>7055</v>
      </c>
      <c r="P174" s="819">
        <v>3.6516563146997929</v>
      </c>
      <c r="Q174" s="832">
        <v>85</v>
      </c>
    </row>
    <row r="175" spans="1:17" ht="14.45" customHeight="1" x14ac:dyDescent="0.2">
      <c r="A175" s="813" t="s">
        <v>3560</v>
      </c>
      <c r="B175" s="814" t="s">
        <v>3475</v>
      </c>
      <c r="C175" s="814" t="s">
        <v>3409</v>
      </c>
      <c r="D175" s="814" t="s">
        <v>3488</v>
      </c>
      <c r="E175" s="814" t="s">
        <v>3489</v>
      </c>
      <c r="F175" s="831">
        <v>49</v>
      </c>
      <c r="G175" s="831">
        <v>8526</v>
      </c>
      <c r="H175" s="831">
        <v>2.8658823529411763</v>
      </c>
      <c r="I175" s="831">
        <v>174</v>
      </c>
      <c r="J175" s="831">
        <v>17</v>
      </c>
      <c r="K175" s="831">
        <v>2975</v>
      </c>
      <c r="L175" s="831">
        <v>1</v>
      </c>
      <c r="M175" s="831">
        <v>175</v>
      </c>
      <c r="N175" s="831">
        <v>81</v>
      </c>
      <c r="O175" s="831">
        <v>14256</v>
      </c>
      <c r="P175" s="819">
        <v>4.7919327731092434</v>
      </c>
      <c r="Q175" s="832">
        <v>176</v>
      </c>
    </row>
    <row r="176" spans="1:17" ht="14.45" customHeight="1" x14ac:dyDescent="0.2">
      <c r="A176" s="813" t="s">
        <v>3560</v>
      </c>
      <c r="B176" s="814" t="s">
        <v>3475</v>
      </c>
      <c r="C176" s="814" t="s">
        <v>3409</v>
      </c>
      <c r="D176" s="814" t="s">
        <v>3490</v>
      </c>
      <c r="E176" s="814" t="s">
        <v>3491</v>
      </c>
      <c r="F176" s="831">
        <v>62</v>
      </c>
      <c r="G176" s="831">
        <v>32302</v>
      </c>
      <c r="H176" s="831">
        <v>2.5685432569974553</v>
      </c>
      <c r="I176" s="831">
        <v>521</v>
      </c>
      <c r="J176" s="831">
        <v>24</v>
      </c>
      <c r="K176" s="831">
        <v>12576</v>
      </c>
      <c r="L176" s="831">
        <v>1</v>
      </c>
      <c r="M176" s="831">
        <v>524</v>
      </c>
      <c r="N176" s="831">
        <v>87</v>
      </c>
      <c r="O176" s="831">
        <v>45936</v>
      </c>
      <c r="P176" s="819">
        <v>3.6526717557251906</v>
      </c>
      <c r="Q176" s="832">
        <v>528</v>
      </c>
    </row>
    <row r="177" spans="1:17" ht="14.45" customHeight="1" x14ac:dyDescent="0.2">
      <c r="A177" s="813" t="s">
        <v>3560</v>
      </c>
      <c r="B177" s="814" t="s">
        <v>3475</v>
      </c>
      <c r="C177" s="814" t="s">
        <v>3409</v>
      </c>
      <c r="D177" s="814" t="s">
        <v>3492</v>
      </c>
      <c r="E177" s="814" t="s">
        <v>3493</v>
      </c>
      <c r="F177" s="831">
        <v>4</v>
      </c>
      <c r="G177" s="831">
        <v>329</v>
      </c>
      <c r="H177" s="831">
        <v>0.97916666666666663</v>
      </c>
      <c r="I177" s="831">
        <v>82.25</v>
      </c>
      <c r="J177" s="831">
        <v>4</v>
      </c>
      <c r="K177" s="831">
        <v>336</v>
      </c>
      <c r="L177" s="831">
        <v>1</v>
      </c>
      <c r="M177" s="831">
        <v>84</v>
      </c>
      <c r="N177" s="831">
        <v>12</v>
      </c>
      <c r="O177" s="831">
        <v>1020</v>
      </c>
      <c r="P177" s="819">
        <v>3.0357142857142856</v>
      </c>
      <c r="Q177" s="832">
        <v>85</v>
      </c>
    </row>
    <row r="178" spans="1:17" ht="14.45" customHeight="1" x14ac:dyDescent="0.2">
      <c r="A178" s="813" t="s">
        <v>3560</v>
      </c>
      <c r="B178" s="814" t="s">
        <v>3475</v>
      </c>
      <c r="C178" s="814" t="s">
        <v>3409</v>
      </c>
      <c r="D178" s="814" t="s">
        <v>3494</v>
      </c>
      <c r="E178" s="814" t="s">
        <v>3495</v>
      </c>
      <c r="F178" s="831">
        <v>8</v>
      </c>
      <c r="G178" s="831">
        <v>3288</v>
      </c>
      <c r="H178" s="831">
        <v>1.9855072463768115</v>
      </c>
      <c r="I178" s="831">
        <v>411</v>
      </c>
      <c r="J178" s="831">
        <v>4</v>
      </c>
      <c r="K178" s="831">
        <v>1656</v>
      </c>
      <c r="L178" s="831">
        <v>1</v>
      </c>
      <c r="M178" s="831">
        <v>414</v>
      </c>
      <c r="N178" s="831">
        <v>7</v>
      </c>
      <c r="O178" s="831">
        <v>2926</v>
      </c>
      <c r="P178" s="819">
        <v>1.7669082125603865</v>
      </c>
      <c r="Q178" s="832">
        <v>418</v>
      </c>
    </row>
    <row r="179" spans="1:17" ht="14.45" customHeight="1" x14ac:dyDescent="0.2">
      <c r="A179" s="813" t="s">
        <v>3560</v>
      </c>
      <c r="B179" s="814" t="s">
        <v>3475</v>
      </c>
      <c r="C179" s="814" t="s">
        <v>3409</v>
      </c>
      <c r="D179" s="814" t="s">
        <v>3496</v>
      </c>
      <c r="E179" s="814" t="s">
        <v>3497</v>
      </c>
      <c r="F179" s="831">
        <v>52</v>
      </c>
      <c r="G179" s="831">
        <v>4270</v>
      </c>
      <c r="H179" s="831">
        <v>2.2101449275362319</v>
      </c>
      <c r="I179" s="831">
        <v>82.115384615384613</v>
      </c>
      <c r="J179" s="831">
        <v>23</v>
      </c>
      <c r="K179" s="831">
        <v>1932</v>
      </c>
      <c r="L179" s="831">
        <v>1</v>
      </c>
      <c r="M179" s="831">
        <v>84</v>
      </c>
      <c r="N179" s="831">
        <v>73</v>
      </c>
      <c r="O179" s="831">
        <v>6205</v>
      </c>
      <c r="P179" s="819">
        <v>3.2116977225672878</v>
      </c>
      <c r="Q179" s="832">
        <v>85</v>
      </c>
    </row>
    <row r="180" spans="1:17" ht="14.45" customHeight="1" x14ac:dyDescent="0.2">
      <c r="A180" s="813" t="s">
        <v>3560</v>
      </c>
      <c r="B180" s="814" t="s">
        <v>3408</v>
      </c>
      <c r="C180" s="814" t="s">
        <v>3409</v>
      </c>
      <c r="D180" s="814" t="s">
        <v>3412</v>
      </c>
      <c r="E180" s="814" t="s">
        <v>3413</v>
      </c>
      <c r="F180" s="831"/>
      <c r="G180" s="831"/>
      <c r="H180" s="831"/>
      <c r="I180" s="831"/>
      <c r="J180" s="831"/>
      <c r="K180" s="831"/>
      <c r="L180" s="831"/>
      <c r="M180" s="831"/>
      <c r="N180" s="831">
        <v>1</v>
      </c>
      <c r="O180" s="831">
        <v>174</v>
      </c>
      <c r="P180" s="819"/>
      <c r="Q180" s="832">
        <v>174</v>
      </c>
    </row>
    <row r="181" spans="1:17" ht="14.45" customHeight="1" x14ac:dyDescent="0.2">
      <c r="A181" s="813" t="s">
        <v>3561</v>
      </c>
      <c r="B181" s="814" t="s">
        <v>3423</v>
      </c>
      <c r="C181" s="814" t="s">
        <v>3409</v>
      </c>
      <c r="D181" s="814" t="s">
        <v>3459</v>
      </c>
      <c r="E181" s="814" t="s">
        <v>3460</v>
      </c>
      <c r="F181" s="831">
        <v>1</v>
      </c>
      <c r="G181" s="831">
        <v>355</v>
      </c>
      <c r="H181" s="831">
        <v>0.99162011173184361</v>
      </c>
      <c r="I181" s="831">
        <v>355</v>
      </c>
      <c r="J181" s="831">
        <v>1</v>
      </c>
      <c r="K181" s="831">
        <v>358</v>
      </c>
      <c r="L181" s="831">
        <v>1</v>
      </c>
      <c r="M181" s="831">
        <v>358</v>
      </c>
      <c r="N181" s="831">
        <v>3</v>
      </c>
      <c r="O181" s="831">
        <v>1080</v>
      </c>
      <c r="P181" s="819">
        <v>3.016759776536313</v>
      </c>
      <c r="Q181" s="832">
        <v>360</v>
      </c>
    </row>
    <row r="182" spans="1:17" ht="14.45" customHeight="1" x14ac:dyDescent="0.2">
      <c r="A182" s="813" t="s">
        <v>3561</v>
      </c>
      <c r="B182" s="814" t="s">
        <v>3475</v>
      </c>
      <c r="C182" s="814" t="s">
        <v>3409</v>
      </c>
      <c r="D182" s="814" t="s">
        <v>3480</v>
      </c>
      <c r="E182" s="814" t="s">
        <v>3481</v>
      </c>
      <c r="F182" s="831">
        <v>98</v>
      </c>
      <c r="G182" s="831">
        <v>16072</v>
      </c>
      <c r="H182" s="831">
        <v>0.66372083419368155</v>
      </c>
      <c r="I182" s="831">
        <v>164</v>
      </c>
      <c r="J182" s="831">
        <v>145</v>
      </c>
      <c r="K182" s="831">
        <v>24215</v>
      </c>
      <c r="L182" s="831">
        <v>1</v>
      </c>
      <c r="M182" s="831">
        <v>167</v>
      </c>
      <c r="N182" s="831">
        <v>129</v>
      </c>
      <c r="O182" s="831">
        <v>21801</v>
      </c>
      <c r="P182" s="819">
        <v>0.90030972537683251</v>
      </c>
      <c r="Q182" s="832">
        <v>169</v>
      </c>
    </row>
    <row r="183" spans="1:17" ht="14.45" customHeight="1" x14ac:dyDescent="0.2">
      <c r="A183" s="813" t="s">
        <v>3561</v>
      </c>
      <c r="B183" s="814" t="s">
        <v>3475</v>
      </c>
      <c r="C183" s="814" t="s">
        <v>3409</v>
      </c>
      <c r="D183" s="814" t="s">
        <v>3482</v>
      </c>
      <c r="E183" s="814" t="s">
        <v>3483</v>
      </c>
      <c r="F183" s="831">
        <v>11</v>
      </c>
      <c r="G183" s="831">
        <v>962</v>
      </c>
      <c r="H183" s="831">
        <v>0.63582286847323199</v>
      </c>
      <c r="I183" s="831">
        <v>87.454545454545453</v>
      </c>
      <c r="J183" s="831">
        <v>17</v>
      </c>
      <c r="K183" s="831">
        <v>1513</v>
      </c>
      <c r="L183" s="831">
        <v>1</v>
      </c>
      <c r="M183" s="831">
        <v>89</v>
      </c>
      <c r="N183" s="831">
        <v>6</v>
      </c>
      <c r="O183" s="831">
        <v>540</v>
      </c>
      <c r="P183" s="819">
        <v>0.35690680766688698</v>
      </c>
      <c r="Q183" s="832">
        <v>90</v>
      </c>
    </row>
    <row r="184" spans="1:17" ht="14.45" customHeight="1" x14ac:dyDescent="0.2">
      <c r="A184" s="813" t="s">
        <v>3561</v>
      </c>
      <c r="B184" s="814" t="s">
        <v>3475</v>
      </c>
      <c r="C184" s="814" t="s">
        <v>3409</v>
      </c>
      <c r="D184" s="814" t="s">
        <v>3484</v>
      </c>
      <c r="E184" s="814" t="s">
        <v>3485</v>
      </c>
      <c r="F184" s="831">
        <v>3053</v>
      </c>
      <c r="G184" s="831">
        <v>251259</v>
      </c>
      <c r="H184" s="831">
        <v>0.88943757699333081</v>
      </c>
      <c r="I184" s="831">
        <v>82.299050114641332</v>
      </c>
      <c r="J184" s="831">
        <v>3363</v>
      </c>
      <c r="K184" s="831">
        <v>282492</v>
      </c>
      <c r="L184" s="831">
        <v>1</v>
      </c>
      <c r="M184" s="831">
        <v>84</v>
      </c>
      <c r="N184" s="831">
        <v>3431</v>
      </c>
      <c r="O184" s="831">
        <v>291635</v>
      </c>
      <c r="P184" s="819">
        <v>1.0323655183155629</v>
      </c>
      <c r="Q184" s="832">
        <v>85</v>
      </c>
    </row>
    <row r="185" spans="1:17" ht="14.45" customHeight="1" x14ac:dyDescent="0.2">
      <c r="A185" s="813" t="s">
        <v>3561</v>
      </c>
      <c r="B185" s="814" t="s">
        <v>3475</v>
      </c>
      <c r="C185" s="814" t="s">
        <v>3409</v>
      </c>
      <c r="D185" s="814" t="s">
        <v>3488</v>
      </c>
      <c r="E185" s="814" t="s">
        <v>3489</v>
      </c>
      <c r="F185" s="831">
        <v>1134</v>
      </c>
      <c r="G185" s="831">
        <v>197316</v>
      </c>
      <c r="H185" s="831">
        <v>0.78083102493074796</v>
      </c>
      <c r="I185" s="831">
        <v>174</v>
      </c>
      <c r="J185" s="831">
        <v>1444</v>
      </c>
      <c r="K185" s="831">
        <v>252700</v>
      </c>
      <c r="L185" s="831">
        <v>1</v>
      </c>
      <c r="M185" s="831">
        <v>175</v>
      </c>
      <c r="N185" s="831">
        <v>1891</v>
      </c>
      <c r="O185" s="831">
        <v>332816</v>
      </c>
      <c r="P185" s="819">
        <v>1.3170399683419074</v>
      </c>
      <c r="Q185" s="832">
        <v>176</v>
      </c>
    </row>
    <row r="186" spans="1:17" ht="14.45" customHeight="1" x14ac:dyDescent="0.2">
      <c r="A186" s="813" t="s">
        <v>3561</v>
      </c>
      <c r="B186" s="814" t="s">
        <v>3475</v>
      </c>
      <c r="C186" s="814" t="s">
        <v>3409</v>
      </c>
      <c r="D186" s="814" t="s">
        <v>3490</v>
      </c>
      <c r="E186" s="814" t="s">
        <v>3491</v>
      </c>
      <c r="F186" s="831">
        <v>3091</v>
      </c>
      <c r="G186" s="831">
        <v>1610411</v>
      </c>
      <c r="H186" s="831">
        <v>0.94273111506579876</v>
      </c>
      <c r="I186" s="831">
        <v>521</v>
      </c>
      <c r="J186" s="831">
        <v>3260</v>
      </c>
      <c r="K186" s="831">
        <v>1708240</v>
      </c>
      <c r="L186" s="831">
        <v>1</v>
      </c>
      <c r="M186" s="831">
        <v>524</v>
      </c>
      <c r="N186" s="831">
        <v>3336</v>
      </c>
      <c r="O186" s="831">
        <v>1761408</v>
      </c>
      <c r="P186" s="819">
        <v>1.0311244321640987</v>
      </c>
      <c r="Q186" s="832">
        <v>528</v>
      </c>
    </row>
    <row r="187" spans="1:17" ht="14.45" customHeight="1" x14ac:dyDescent="0.2">
      <c r="A187" s="813" t="s">
        <v>3561</v>
      </c>
      <c r="B187" s="814" t="s">
        <v>3475</v>
      </c>
      <c r="C187" s="814" t="s">
        <v>3409</v>
      </c>
      <c r="D187" s="814" t="s">
        <v>3492</v>
      </c>
      <c r="E187" s="814" t="s">
        <v>3493</v>
      </c>
      <c r="F187" s="831">
        <v>504</v>
      </c>
      <c r="G187" s="831">
        <v>41509</v>
      </c>
      <c r="H187" s="831">
        <v>0.90174226624956555</v>
      </c>
      <c r="I187" s="831">
        <v>82.359126984126988</v>
      </c>
      <c r="J187" s="831">
        <v>548</v>
      </c>
      <c r="K187" s="831">
        <v>46032</v>
      </c>
      <c r="L187" s="831">
        <v>1</v>
      </c>
      <c r="M187" s="831">
        <v>84</v>
      </c>
      <c r="N187" s="831">
        <v>503</v>
      </c>
      <c r="O187" s="831">
        <v>42755</v>
      </c>
      <c r="P187" s="819">
        <v>0.9288103927702468</v>
      </c>
      <c r="Q187" s="832">
        <v>85</v>
      </c>
    </row>
    <row r="188" spans="1:17" ht="14.45" customHeight="1" x14ac:dyDescent="0.2">
      <c r="A188" s="813" t="s">
        <v>3561</v>
      </c>
      <c r="B188" s="814" t="s">
        <v>3475</v>
      </c>
      <c r="C188" s="814" t="s">
        <v>3409</v>
      </c>
      <c r="D188" s="814" t="s">
        <v>3494</v>
      </c>
      <c r="E188" s="814" t="s">
        <v>3495</v>
      </c>
      <c r="F188" s="831">
        <v>400</v>
      </c>
      <c r="G188" s="831">
        <v>164400</v>
      </c>
      <c r="H188" s="831">
        <v>1.0561208757323466</v>
      </c>
      <c r="I188" s="831">
        <v>411</v>
      </c>
      <c r="J188" s="831">
        <v>376</v>
      </c>
      <c r="K188" s="831">
        <v>155664</v>
      </c>
      <c r="L188" s="831">
        <v>1</v>
      </c>
      <c r="M188" s="831">
        <v>414</v>
      </c>
      <c r="N188" s="831">
        <v>386</v>
      </c>
      <c r="O188" s="831">
        <v>161348</v>
      </c>
      <c r="P188" s="819">
        <v>1.0365145441463666</v>
      </c>
      <c r="Q188" s="832">
        <v>418</v>
      </c>
    </row>
    <row r="189" spans="1:17" ht="14.45" customHeight="1" x14ac:dyDescent="0.2">
      <c r="A189" s="813" t="s">
        <v>3561</v>
      </c>
      <c r="B189" s="814" t="s">
        <v>3475</v>
      </c>
      <c r="C189" s="814" t="s">
        <v>3409</v>
      </c>
      <c r="D189" s="814" t="s">
        <v>3496</v>
      </c>
      <c r="E189" s="814" t="s">
        <v>3497</v>
      </c>
      <c r="F189" s="831">
        <v>2798</v>
      </c>
      <c r="G189" s="831">
        <v>230267</v>
      </c>
      <c r="H189" s="831">
        <v>0.88743082211842328</v>
      </c>
      <c r="I189" s="831">
        <v>82.296997855611153</v>
      </c>
      <c r="J189" s="831">
        <v>3089</v>
      </c>
      <c r="K189" s="831">
        <v>259476</v>
      </c>
      <c r="L189" s="831">
        <v>1</v>
      </c>
      <c r="M189" s="831">
        <v>84</v>
      </c>
      <c r="N189" s="831">
        <v>3236</v>
      </c>
      <c r="O189" s="831">
        <v>275060</v>
      </c>
      <c r="P189" s="819">
        <v>1.0600595045399188</v>
      </c>
      <c r="Q189" s="832">
        <v>85</v>
      </c>
    </row>
    <row r="190" spans="1:17" ht="14.45" customHeight="1" x14ac:dyDescent="0.2">
      <c r="A190" s="813" t="s">
        <v>3561</v>
      </c>
      <c r="B190" s="814" t="s">
        <v>3475</v>
      </c>
      <c r="C190" s="814" t="s">
        <v>3409</v>
      </c>
      <c r="D190" s="814" t="s">
        <v>3498</v>
      </c>
      <c r="E190" s="814" t="s">
        <v>3499</v>
      </c>
      <c r="F190" s="831">
        <v>1</v>
      </c>
      <c r="G190" s="831">
        <v>22</v>
      </c>
      <c r="H190" s="831"/>
      <c r="I190" s="831">
        <v>22</v>
      </c>
      <c r="J190" s="831"/>
      <c r="K190" s="831"/>
      <c r="L190" s="831"/>
      <c r="M190" s="831"/>
      <c r="N190" s="831">
        <v>1</v>
      </c>
      <c r="O190" s="831">
        <v>23</v>
      </c>
      <c r="P190" s="819"/>
      <c r="Q190" s="832">
        <v>23</v>
      </c>
    </row>
    <row r="191" spans="1:17" ht="14.45" customHeight="1" x14ac:dyDescent="0.2">
      <c r="A191" s="813" t="s">
        <v>3561</v>
      </c>
      <c r="B191" s="814" t="s">
        <v>3475</v>
      </c>
      <c r="C191" s="814" t="s">
        <v>3409</v>
      </c>
      <c r="D191" s="814" t="s">
        <v>3504</v>
      </c>
      <c r="E191" s="814" t="s">
        <v>3505</v>
      </c>
      <c r="F191" s="831">
        <v>1</v>
      </c>
      <c r="G191" s="831">
        <v>277</v>
      </c>
      <c r="H191" s="831"/>
      <c r="I191" s="831">
        <v>277</v>
      </c>
      <c r="J191" s="831"/>
      <c r="K191" s="831"/>
      <c r="L191" s="831"/>
      <c r="M191" s="831"/>
      <c r="N191" s="831"/>
      <c r="O191" s="831"/>
      <c r="P191" s="819"/>
      <c r="Q191" s="832"/>
    </row>
    <row r="192" spans="1:17" ht="14.45" customHeight="1" x14ac:dyDescent="0.2">
      <c r="A192" s="813" t="s">
        <v>3562</v>
      </c>
      <c r="B192" s="814" t="s">
        <v>3423</v>
      </c>
      <c r="C192" s="814" t="s">
        <v>3409</v>
      </c>
      <c r="D192" s="814" t="s">
        <v>3439</v>
      </c>
      <c r="E192" s="814" t="s">
        <v>3440</v>
      </c>
      <c r="F192" s="831">
        <v>6</v>
      </c>
      <c r="G192" s="831">
        <v>1053</v>
      </c>
      <c r="H192" s="831">
        <v>0.99715909090909094</v>
      </c>
      <c r="I192" s="831">
        <v>175.5</v>
      </c>
      <c r="J192" s="831">
        <v>6</v>
      </c>
      <c r="K192" s="831">
        <v>1056</v>
      </c>
      <c r="L192" s="831">
        <v>1</v>
      </c>
      <c r="M192" s="831">
        <v>176</v>
      </c>
      <c r="N192" s="831">
        <v>11</v>
      </c>
      <c r="O192" s="831">
        <v>1947</v>
      </c>
      <c r="P192" s="819">
        <v>1.84375</v>
      </c>
      <c r="Q192" s="832">
        <v>177</v>
      </c>
    </row>
    <row r="193" spans="1:17" ht="14.45" customHeight="1" x14ac:dyDescent="0.2">
      <c r="A193" s="813" t="s">
        <v>3562</v>
      </c>
      <c r="B193" s="814" t="s">
        <v>3423</v>
      </c>
      <c r="C193" s="814" t="s">
        <v>3409</v>
      </c>
      <c r="D193" s="814" t="s">
        <v>3441</v>
      </c>
      <c r="E193" s="814" t="s">
        <v>3442</v>
      </c>
      <c r="F193" s="831">
        <v>6</v>
      </c>
      <c r="G193" s="831">
        <v>693</v>
      </c>
      <c r="H193" s="831">
        <v>1.4935344827586208</v>
      </c>
      <c r="I193" s="831">
        <v>115.5</v>
      </c>
      <c r="J193" s="831">
        <v>4</v>
      </c>
      <c r="K193" s="831">
        <v>464</v>
      </c>
      <c r="L193" s="831">
        <v>1</v>
      </c>
      <c r="M193" s="831">
        <v>116</v>
      </c>
      <c r="N193" s="831">
        <v>7</v>
      </c>
      <c r="O193" s="831">
        <v>819</v>
      </c>
      <c r="P193" s="819">
        <v>1.7650862068965518</v>
      </c>
      <c r="Q193" s="832">
        <v>117</v>
      </c>
    </row>
    <row r="194" spans="1:17" ht="14.45" customHeight="1" x14ac:dyDescent="0.2">
      <c r="A194" s="813" t="s">
        <v>3562</v>
      </c>
      <c r="B194" s="814" t="s">
        <v>3423</v>
      </c>
      <c r="C194" s="814" t="s">
        <v>3409</v>
      </c>
      <c r="D194" s="814" t="s">
        <v>3443</v>
      </c>
      <c r="E194" s="814" t="s">
        <v>3444</v>
      </c>
      <c r="F194" s="831">
        <v>8</v>
      </c>
      <c r="G194" s="831">
        <v>1856</v>
      </c>
      <c r="H194" s="831">
        <v>1.5931330472103005</v>
      </c>
      <c r="I194" s="831">
        <v>232</v>
      </c>
      <c r="J194" s="831">
        <v>5</v>
      </c>
      <c r="K194" s="831">
        <v>1165</v>
      </c>
      <c r="L194" s="831">
        <v>1</v>
      </c>
      <c r="M194" s="831">
        <v>233</v>
      </c>
      <c r="N194" s="831">
        <v>11</v>
      </c>
      <c r="O194" s="831">
        <v>2585</v>
      </c>
      <c r="P194" s="819">
        <v>2.218884120171674</v>
      </c>
      <c r="Q194" s="832">
        <v>235</v>
      </c>
    </row>
    <row r="195" spans="1:17" ht="14.45" customHeight="1" x14ac:dyDescent="0.2">
      <c r="A195" s="813" t="s">
        <v>3562</v>
      </c>
      <c r="B195" s="814" t="s">
        <v>3423</v>
      </c>
      <c r="C195" s="814" t="s">
        <v>3409</v>
      </c>
      <c r="D195" s="814" t="s">
        <v>3447</v>
      </c>
      <c r="E195" s="814" t="s">
        <v>3448</v>
      </c>
      <c r="F195" s="831">
        <v>1</v>
      </c>
      <c r="G195" s="831">
        <v>33.33</v>
      </c>
      <c r="H195" s="831"/>
      <c r="I195" s="831">
        <v>33.33</v>
      </c>
      <c r="J195" s="831"/>
      <c r="K195" s="831"/>
      <c r="L195" s="831"/>
      <c r="M195" s="831"/>
      <c r="N195" s="831"/>
      <c r="O195" s="831"/>
      <c r="P195" s="819"/>
      <c r="Q195" s="832"/>
    </row>
    <row r="196" spans="1:17" ht="14.45" customHeight="1" x14ac:dyDescent="0.2">
      <c r="A196" s="813" t="s">
        <v>3562</v>
      </c>
      <c r="B196" s="814" t="s">
        <v>3423</v>
      </c>
      <c r="C196" s="814" t="s">
        <v>3409</v>
      </c>
      <c r="D196" s="814" t="s">
        <v>3459</v>
      </c>
      <c r="E196" s="814" t="s">
        <v>3460</v>
      </c>
      <c r="F196" s="831">
        <v>87</v>
      </c>
      <c r="G196" s="831">
        <v>30885</v>
      </c>
      <c r="H196" s="831">
        <v>1.4622194867910236</v>
      </c>
      <c r="I196" s="831">
        <v>355</v>
      </c>
      <c r="J196" s="831">
        <v>59</v>
      </c>
      <c r="K196" s="831">
        <v>21122</v>
      </c>
      <c r="L196" s="831">
        <v>1</v>
      </c>
      <c r="M196" s="831">
        <v>358</v>
      </c>
      <c r="N196" s="831">
        <v>51</v>
      </c>
      <c r="O196" s="831">
        <v>18360</v>
      </c>
      <c r="P196" s="819">
        <v>0.86923586781554774</v>
      </c>
      <c r="Q196" s="832">
        <v>360</v>
      </c>
    </row>
    <row r="197" spans="1:17" ht="14.45" customHeight="1" x14ac:dyDescent="0.2">
      <c r="A197" s="813" t="s">
        <v>3562</v>
      </c>
      <c r="B197" s="814" t="s">
        <v>3423</v>
      </c>
      <c r="C197" s="814" t="s">
        <v>3409</v>
      </c>
      <c r="D197" s="814" t="s">
        <v>3461</v>
      </c>
      <c r="E197" s="814" t="s">
        <v>3462</v>
      </c>
      <c r="F197" s="831">
        <v>3</v>
      </c>
      <c r="G197" s="831">
        <v>534</v>
      </c>
      <c r="H197" s="831">
        <v>0.994413407821229</v>
      </c>
      <c r="I197" s="831">
        <v>178</v>
      </c>
      <c r="J197" s="831">
        <v>3</v>
      </c>
      <c r="K197" s="831">
        <v>537</v>
      </c>
      <c r="L197" s="831">
        <v>1</v>
      </c>
      <c r="M197" s="831">
        <v>179</v>
      </c>
      <c r="N197" s="831">
        <v>7</v>
      </c>
      <c r="O197" s="831">
        <v>1260</v>
      </c>
      <c r="P197" s="819">
        <v>2.3463687150837989</v>
      </c>
      <c r="Q197" s="832">
        <v>180</v>
      </c>
    </row>
    <row r="198" spans="1:17" ht="14.45" customHeight="1" x14ac:dyDescent="0.2">
      <c r="A198" s="813" t="s">
        <v>3562</v>
      </c>
      <c r="B198" s="814" t="s">
        <v>3475</v>
      </c>
      <c r="C198" s="814" t="s">
        <v>3409</v>
      </c>
      <c r="D198" s="814" t="s">
        <v>3478</v>
      </c>
      <c r="E198" s="814" t="s">
        <v>3479</v>
      </c>
      <c r="F198" s="831">
        <v>1</v>
      </c>
      <c r="G198" s="831">
        <v>122</v>
      </c>
      <c r="H198" s="831"/>
      <c r="I198" s="831">
        <v>122</v>
      </c>
      <c r="J198" s="831"/>
      <c r="K198" s="831"/>
      <c r="L198" s="831"/>
      <c r="M198" s="831"/>
      <c r="N198" s="831"/>
      <c r="O198" s="831"/>
      <c r="P198" s="819"/>
      <c r="Q198" s="832"/>
    </row>
    <row r="199" spans="1:17" ht="14.45" customHeight="1" x14ac:dyDescent="0.2">
      <c r="A199" s="813" t="s">
        <v>3562</v>
      </c>
      <c r="B199" s="814" t="s">
        <v>3475</v>
      </c>
      <c r="C199" s="814" t="s">
        <v>3409</v>
      </c>
      <c r="D199" s="814" t="s">
        <v>3480</v>
      </c>
      <c r="E199" s="814" t="s">
        <v>3481</v>
      </c>
      <c r="F199" s="831">
        <v>191</v>
      </c>
      <c r="G199" s="831">
        <v>31324</v>
      </c>
      <c r="H199" s="831">
        <v>4.2629286880783885</v>
      </c>
      <c r="I199" s="831">
        <v>164</v>
      </c>
      <c r="J199" s="831">
        <v>44</v>
      </c>
      <c r="K199" s="831">
        <v>7348</v>
      </c>
      <c r="L199" s="831">
        <v>1</v>
      </c>
      <c r="M199" s="831">
        <v>167</v>
      </c>
      <c r="N199" s="831">
        <v>34</v>
      </c>
      <c r="O199" s="831">
        <v>5746</v>
      </c>
      <c r="P199" s="819">
        <v>0.78198149156232988</v>
      </c>
      <c r="Q199" s="832">
        <v>169</v>
      </c>
    </row>
    <row r="200" spans="1:17" ht="14.45" customHeight="1" x14ac:dyDescent="0.2">
      <c r="A200" s="813" t="s">
        <v>3562</v>
      </c>
      <c r="B200" s="814" t="s">
        <v>3475</v>
      </c>
      <c r="C200" s="814" t="s">
        <v>3409</v>
      </c>
      <c r="D200" s="814" t="s">
        <v>3482</v>
      </c>
      <c r="E200" s="814" t="s">
        <v>3483</v>
      </c>
      <c r="F200" s="831">
        <v>6</v>
      </c>
      <c r="G200" s="831">
        <v>522</v>
      </c>
      <c r="H200" s="831">
        <v>5.8651685393258424</v>
      </c>
      <c r="I200" s="831">
        <v>87</v>
      </c>
      <c r="J200" s="831">
        <v>1</v>
      </c>
      <c r="K200" s="831">
        <v>89</v>
      </c>
      <c r="L200" s="831">
        <v>1</v>
      </c>
      <c r="M200" s="831">
        <v>89</v>
      </c>
      <c r="N200" s="831"/>
      <c r="O200" s="831"/>
      <c r="P200" s="819"/>
      <c r="Q200" s="832"/>
    </row>
    <row r="201" spans="1:17" ht="14.45" customHeight="1" x14ac:dyDescent="0.2">
      <c r="A201" s="813" t="s">
        <v>3562</v>
      </c>
      <c r="B201" s="814" t="s">
        <v>3475</v>
      </c>
      <c r="C201" s="814" t="s">
        <v>3409</v>
      </c>
      <c r="D201" s="814" t="s">
        <v>3484</v>
      </c>
      <c r="E201" s="814" t="s">
        <v>3485</v>
      </c>
      <c r="F201" s="831">
        <v>5033</v>
      </c>
      <c r="G201" s="831">
        <v>414021</v>
      </c>
      <c r="H201" s="831">
        <v>0.94712171955638524</v>
      </c>
      <c r="I201" s="831">
        <v>82.261275581164313</v>
      </c>
      <c r="J201" s="831">
        <v>5204</v>
      </c>
      <c r="K201" s="831">
        <v>437136</v>
      </c>
      <c r="L201" s="831">
        <v>1</v>
      </c>
      <c r="M201" s="831">
        <v>84</v>
      </c>
      <c r="N201" s="831">
        <v>5294</v>
      </c>
      <c r="O201" s="831">
        <v>449990</v>
      </c>
      <c r="P201" s="819">
        <v>1.0294050364188718</v>
      </c>
      <c r="Q201" s="832">
        <v>85</v>
      </c>
    </row>
    <row r="202" spans="1:17" ht="14.45" customHeight="1" x14ac:dyDescent="0.2">
      <c r="A202" s="813" t="s">
        <v>3562</v>
      </c>
      <c r="B202" s="814" t="s">
        <v>3475</v>
      </c>
      <c r="C202" s="814" t="s">
        <v>3409</v>
      </c>
      <c r="D202" s="814" t="s">
        <v>3488</v>
      </c>
      <c r="E202" s="814" t="s">
        <v>3489</v>
      </c>
      <c r="F202" s="831">
        <v>5365</v>
      </c>
      <c r="G202" s="831">
        <v>933510</v>
      </c>
      <c r="H202" s="831">
        <v>1.0420673680685402</v>
      </c>
      <c r="I202" s="831">
        <v>174</v>
      </c>
      <c r="J202" s="831">
        <v>5119</v>
      </c>
      <c r="K202" s="831">
        <v>895825</v>
      </c>
      <c r="L202" s="831">
        <v>1</v>
      </c>
      <c r="M202" s="831">
        <v>175</v>
      </c>
      <c r="N202" s="831">
        <v>5695</v>
      </c>
      <c r="O202" s="831">
        <v>1002320</v>
      </c>
      <c r="P202" s="819">
        <v>1.1188792453883292</v>
      </c>
      <c r="Q202" s="832">
        <v>176</v>
      </c>
    </row>
    <row r="203" spans="1:17" ht="14.45" customHeight="1" x14ac:dyDescent="0.2">
      <c r="A203" s="813" t="s">
        <v>3562</v>
      </c>
      <c r="B203" s="814" t="s">
        <v>3475</v>
      </c>
      <c r="C203" s="814" t="s">
        <v>3409</v>
      </c>
      <c r="D203" s="814" t="s">
        <v>3490</v>
      </c>
      <c r="E203" s="814" t="s">
        <v>3491</v>
      </c>
      <c r="F203" s="831">
        <v>6164</v>
      </c>
      <c r="G203" s="831">
        <v>3211444</v>
      </c>
      <c r="H203" s="831">
        <v>1.0586819698849754</v>
      </c>
      <c r="I203" s="831">
        <v>521</v>
      </c>
      <c r="J203" s="831">
        <v>5789</v>
      </c>
      <c r="K203" s="831">
        <v>3033436</v>
      </c>
      <c r="L203" s="831">
        <v>1</v>
      </c>
      <c r="M203" s="831">
        <v>524</v>
      </c>
      <c r="N203" s="831">
        <v>5707</v>
      </c>
      <c r="O203" s="831">
        <v>3013296</v>
      </c>
      <c r="P203" s="819">
        <v>0.99336066427641789</v>
      </c>
      <c r="Q203" s="832">
        <v>528</v>
      </c>
    </row>
    <row r="204" spans="1:17" ht="14.45" customHeight="1" x14ac:dyDescent="0.2">
      <c r="A204" s="813" t="s">
        <v>3562</v>
      </c>
      <c r="B204" s="814" t="s">
        <v>3475</v>
      </c>
      <c r="C204" s="814" t="s">
        <v>3409</v>
      </c>
      <c r="D204" s="814" t="s">
        <v>3492</v>
      </c>
      <c r="E204" s="814" t="s">
        <v>3493</v>
      </c>
      <c r="F204" s="831">
        <v>197</v>
      </c>
      <c r="G204" s="831">
        <v>16162</v>
      </c>
      <c r="H204" s="831">
        <v>5.0632832080200503</v>
      </c>
      <c r="I204" s="831">
        <v>82.040609137055839</v>
      </c>
      <c r="J204" s="831">
        <v>38</v>
      </c>
      <c r="K204" s="831">
        <v>3192</v>
      </c>
      <c r="L204" s="831">
        <v>1</v>
      </c>
      <c r="M204" s="831">
        <v>84</v>
      </c>
      <c r="N204" s="831">
        <v>25</v>
      </c>
      <c r="O204" s="831">
        <v>2125</v>
      </c>
      <c r="P204" s="819">
        <v>0.6657268170426065</v>
      </c>
      <c r="Q204" s="832">
        <v>85</v>
      </c>
    </row>
    <row r="205" spans="1:17" ht="14.45" customHeight="1" x14ac:dyDescent="0.2">
      <c r="A205" s="813" t="s">
        <v>3562</v>
      </c>
      <c r="B205" s="814" t="s">
        <v>3475</v>
      </c>
      <c r="C205" s="814" t="s">
        <v>3409</v>
      </c>
      <c r="D205" s="814" t="s">
        <v>3494</v>
      </c>
      <c r="E205" s="814" t="s">
        <v>3495</v>
      </c>
      <c r="F205" s="831">
        <v>1177</v>
      </c>
      <c r="G205" s="831">
        <v>483747</v>
      </c>
      <c r="H205" s="831">
        <v>1.2070981554677207</v>
      </c>
      <c r="I205" s="831">
        <v>411</v>
      </c>
      <c r="J205" s="831">
        <v>968</v>
      </c>
      <c r="K205" s="831">
        <v>400752</v>
      </c>
      <c r="L205" s="831">
        <v>1</v>
      </c>
      <c r="M205" s="831">
        <v>414</v>
      </c>
      <c r="N205" s="831">
        <v>947</v>
      </c>
      <c r="O205" s="831">
        <v>395846</v>
      </c>
      <c r="P205" s="819">
        <v>0.98775801493192794</v>
      </c>
      <c r="Q205" s="832">
        <v>418</v>
      </c>
    </row>
    <row r="206" spans="1:17" ht="14.45" customHeight="1" x14ac:dyDescent="0.2">
      <c r="A206" s="813" t="s">
        <v>3562</v>
      </c>
      <c r="B206" s="814" t="s">
        <v>3475</v>
      </c>
      <c r="C206" s="814" t="s">
        <v>3409</v>
      </c>
      <c r="D206" s="814" t="s">
        <v>3496</v>
      </c>
      <c r="E206" s="814" t="s">
        <v>3497</v>
      </c>
      <c r="F206" s="831">
        <v>5509</v>
      </c>
      <c r="G206" s="831">
        <v>453078</v>
      </c>
      <c r="H206" s="831">
        <v>1.043285437966289</v>
      </c>
      <c r="I206" s="831">
        <v>82.243238337266291</v>
      </c>
      <c r="J206" s="831">
        <v>5170</v>
      </c>
      <c r="K206" s="831">
        <v>434280</v>
      </c>
      <c r="L206" s="831">
        <v>1</v>
      </c>
      <c r="M206" s="831">
        <v>84</v>
      </c>
      <c r="N206" s="831">
        <v>5342</v>
      </c>
      <c r="O206" s="831">
        <v>454070</v>
      </c>
      <c r="P206" s="819">
        <v>1.0455696785484019</v>
      </c>
      <c r="Q206" s="832">
        <v>85</v>
      </c>
    </row>
    <row r="207" spans="1:17" ht="14.45" customHeight="1" x14ac:dyDescent="0.2">
      <c r="A207" s="813" t="s">
        <v>3562</v>
      </c>
      <c r="B207" s="814" t="s">
        <v>3475</v>
      </c>
      <c r="C207" s="814" t="s">
        <v>3409</v>
      </c>
      <c r="D207" s="814" t="s">
        <v>3498</v>
      </c>
      <c r="E207" s="814" t="s">
        <v>3499</v>
      </c>
      <c r="F207" s="831">
        <v>2</v>
      </c>
      <c r="G207" s="831">
        <v>44</v>
      </c>
      <c r="H207" s="831"/>
      <c r="I207" s="831">
        <v>22</v>
      </c>
      <c r="J207" s="831"/>
      <c r="K207" s="831"/>
      <c r="L207" s="831"/>
      <c r="M207" s="831"/>
      <c r="N207" s="831"/>
      <c r="O207" s="831"/>
      <c r="P207" s="819"/>
      <c r="Q207" s="832"/>
    </row>
    <row r="208" spans="1:17" ht="14.45" customHeight="1" x14ac:dyDescent="0.2">
      <c r="A208" s="813" t="s">
        <v>3562</v>
      </c>
      <c r="B208" s="814" t="s">
        <v>3475</v>
      </c>
      <c r="C208" s="814" t="s">
        <v>3409</v>
      </c>
      <c r="D208" s="814" t="s">
        <v>3506</v>
      </c>
      <c r="E208" s="814" t="s">
        <v>3507</v>
      </c>
      <c r="F208" s="831">
        <v>2</v>
      </c>
      <c r="G208" s="831">
        <v>90</v>
      </c>
      <c r="H208" s="831"/>
      <c r="I208" s="831">
        <v>45</v>
      </c>
      <c r="J208" s="831"/>
      <c r="K208" s="831"/>
      <c r="L208" s="831"/>
      <c r="M208" s="831"/>
      <c r="N208" s="831"/>
      <c r="O208" s="831"/>
      <c r="P208" s="819"/>
      <c r="Q208" s="832"/>
    </row>
    <row r="209" spans="1:17" ht="14.45" customHeight="1" x14ac:dyDescent="0.2">
      <c r="A209" s="813" t="s">
        <v>3562</v>
      </c>
      <c r="B209" s="814" t="s">
        <v>3475</v>
      </c>
      <c r="C209" s="814" t="s">
        <v>3409</v>
      </c>
      <c r="D209" s="814" t="s">
        <v>3510</v>
      </c>
      <c r="E209" s="814" t="s">
        <v>3511</v>
      </c>
      <c r="F209" s="831">
        <v>19</v>
      </c>
      <c r="G209" s="831">
        <v>5472</v>
      </c>
      <c r="H209" s="831"/>
      <c r="I209" s="831">
        <v>288</v>
      </c>
      <c r="J209" s="831"/>
      <c r="K209" s="831"/>
      <c r="L209" s="831"/>
      <c r="M209" s="831"/>
      <c r="N209" s="831">
        <v>16</v>
      </c>
      <c r="O209" s="831">
        <v>4688</v>
      </c>
      <c r="P209" s="819"/>
      <c r="Q209" s="832">
        <v>293</v>
      </c>
    </row>
    <row r="210" spans="1:17" ht="14.45" customHeight="1" x14ac:dyDescent="0.2">
      <c r="A210" s="813" t="s">
        <v>3562</v>
      </c>
      <c r="B210" s="814" t="s">
        <v>3475</v>
      </c>
      <c r="C210" s="814" t="s">
        <v>3409</v>
      </c>
      <c r="D210" s="814" t="s">
        <v>3516</v>
      </c>
      <c r="E210" s="814" t="s">
        <v>3517</v>
      </c>
      <c r="F210" s="831">
        <v>12</v>
      </c>
      <c r="G210" s="831">
        <v>1692</v>
      </c>
      <c r="H210" s="831">
        <v>2.9788732394366195</v>
      </c>
      <c r="I210" s="831">
        <v>141</v>
      </c>
      <c r="J210" s="831">
        <v>4</v>
      </c>
      <c r="K210" s="831">
        <v>568</v>
      </c>
      <c r="L210" s="831">
        <v>1</v>
      </c>
      <c r="M210" s="831">
        <v>142</v>
      </c>
      <c r="N210" s="831"/>
      <c r="O210" s="831"/>
      <c r="P210" s="819"/>
      <c r="Q210" s="832"/>
    </row>
    <row r="211" spans="1:17" ht="14.45" customHeight="1" x14ac:dyDescent="0.2">
      <c r="A211" s="813" t="s">
        <v>3562</v>
      </c>
      <c r="B211" s="814" t="s">
        <v>3408</v>
      </c>
      <c r="C211" s="814" t="s">
        <v>3409</v>
      </c>
      <c r="D211" s="814" t="s">
        <v>3410</v>
      </c>
      <c r="E211" s="814" t="s">
        <v>3411</v>
      </c>
      <c r="F211" s="831"/>
      <c r="G211" s="831"/>
      <c r="H211" s="831"/>
      <c r="I211" s="831"/>
      <c r="J211" s="831"/>
      <c r="K211" s="831"/>
      <c r="L211" s="831"/>
      <c r="M211" s="831"/>
      <c r="N211" s="831">
        <v>204</v>
      </c>
      <c r="O211" s="831">
        <v>42432</v>
      </c>
      <c r="P211" s="819"/>
      <c r="Q211" s="832">
        <v>208</v>
      </c>
    </row>
    <row r="212" spans="1:17" ht="14.45" customHeight="1" x14ac:dyDescent="0.2">
      <c r="A212" s="813" t="s">
        <v>3562</v>
      </c>
      <c r="B212" s="814" t="s">
        <v>3408</v>
      </c>
      <c r="C212" s="814" t="s">
        <v>3409</v>
      </c>
      <c r="D212" s="814" t="s">
        <v>3412</v>
      </c>
      <c r="E212" s="814" t="s">
        <v>3413</v>
      </c>
      <c r="F212" s="831"/>
      <c r="G212" s="831"/>
      <c r="H212" s="831"/>
      <c r="I212" s="831"/>
      <c r="J212" s="831"/>
      <c r="K212" s="831"/>
      <c r="L212" s="831"/>
      <c r="M212" s="831"/>
      <c r="N212" s="831">
        <v>24</v>
      </c>
      <c r="O212" s="831">
        <v>4176</v>
      </c>
      <c r="P212" s="819"/>
      <c r="Q212" s="832">
        <v>174</v>
      </c>
    </row>
    <row r="213" spans="1:17" ht="14.45" customHeight="1" x14ac:dyDescent="0.2">
      <c r="A213" s="813" t="s">
        <v>3562</v>
      </c>
      <c r="B213" s="814" t="s">
        <v>3408</v>
      </c>
      <c r="C213" s="814" t="s">
        <v>3409</v>
      </c>
      <c r="D213" s="814" t="s">
        <v>3414</v>
      </c>
      <c r="E213" s="814" t="s">
        <v>3415</v>
      </c>
      <c r="F213" s="831"/>
      <c r="G213" s="831"/>
      <c r="H213" s="831"/>
      <c r="I213" s="831"/>
      <c r="J213" s="831"/>
      <c r="K213" s="831"/>
      <c r="L213" s="831"/>
      <c r="M213" s="831"/>
      <c r="N213" s="831">
        <v>56</v>
      </c>
      <c r="O213" s="831">
        <v>14672</v>
      </c>
      <c r="P213" s="819"/>
      <c r="Q213" s="832">
        <v>262</v>
      </c>
    </row>
    <row r="214" spans="1:17" ht="14.45" customHeight="1" x14ac:dyDescent="0.2">
      <c r="A214" s="813" t="s">
        <v>3562</v>
      </c>
      <c r="B214" s="814" t="s">
        <v>3408</v>
      </c>
      <c r="C214" s="814" t="s">
        <v>3409</v>
      </c>
      <c r="D214" s="814" t="s">
        <v>3416</v>
      </c>
      <c r="E214" s="814" t="s">
        <v>3417</v>
      </c>
      <c r="F214" s="831"/>
      <c r="G214" s="831"/>
      <c r="H214" s="831"/>
      <c r="I214" s="831"/>
      <c r="J214" s="831"/>
      <c r="K214" s="831"/>
      <c r="L214" s="831"/>
      <c r="M214" s="831"/>
      <c r="N214" s="831">
        <v>203</v>
      </c>
      <c r="O214" s="831">
        <v>37149</v>
      </c>
      <c r="P214" s="819"/>
      <c r="Q214" s="832">
        <v>183</v>
      </c>
    </row>
    <row r="215" spans="1:17" ht="14.45" customHeight="1" x14ac:dyDescent="0.2">
      <c r="A215" s="813" t="s">
        <v>3562</v>
      </c>
      <c r="B215" s="814" t="s">
        <v>3408</v>
      </c>
      <c r="C215" s="814" t="s">
        <v>3409</v>
      </c>
      <c r="D215" s="814" t="s">
        <v>3420</v>
      </c>
      <c r="E215" s="814" t="s">
        <v>3421</v>
      </c>
      <c r="F215" s="831"/>
      <c r="G215" s="831"/>
      <c r="H215" s="831"/>
      <c r="I215" s="831"/>
      <c r="J215" s="831"/>
      <c r="K215" s="831"/>
      <c r="L215" s="831"/>
      <c r="M215" s="831"/>
      <c r="N215" s="831">
        <v>1</v>
      </c>
      <c r="O215" s="831">
        <v>194</v>
      </c>
      <c r="P215" s="819"/>
      <c r="Q215" s="832">
        <v>194</v>
      </c>
    </row>
    <row r="216" spans="1:17" ht="14.45" customHeight="1" x14ac:dyDescent="0.2">
      <c r="A216" s="813" t="s">
        <v>3563</v>
      </c>
      <c r="B216" s="814" t="s">
        <v>3423</v>
      </c>
      <c r="C216" s="814" t="s">
        <v>3409</v>
      </c>
      <c r="D216" s="814" t="s">
        <v>3439</v>
      </c>
      <c r="E216" s="814" t="s">
        <v>3440</v>
      </c>
      <c r="F216" s="831"/>
      <c r="G216" s="831"/>
      <c r="H216" s="831"/>
      <c r="I216" s="831"/>
      <c r="J216" s="831">
        <v>1</v>
      </c>
      <c r="K216" s="831">
        <v>176</v>
      </c>
      <c r="L216" s="831">
        <v>1</v>
      </c>
      <c r="M216" s="831">
        <v>176</v>
      </c>
      <c r="N216" s="831"/>
      <c r="O216" s="831"/>
      <c r="P216" s="819"/>
      <c r="Q216" s="832"/>
    </row>
    <row r="217" spans="1:17" ht="14.45" customHeight="1" x14ac:dyDescent="0.2">
      <c r="A217" s="813" t="s">
        <v>3563</v>
      </c>
      <c r="B217" s="814" t="s">
        <v>3423</v>
      </c>
      <c r="C217" s="814" t="s">
        <v>3409</v>
      </c>
      <c r="D217" s="814" t="s">
        <v>3443</v>
      </c>
      <c r="E217" s="814" t="s">
        <v>3444</v>
      </c>
      <c r="F217" s="831"/>
      <c r="G217" s="831"/>
      <c r="H217" s="831"/>
      <c r="I217" s="831"/>
      <c r="J217" s="831">
        <v>1</v>
      </c>
      <c r="K217" s="831">
        <v>233</v>
      </c>
      <c r="L217" s="831">
        <v>1</v>
      </c>
      <c r="M217" s="831">
        <v>233</v>
      </c>
      <c r="N217" s="831"/>
      <c r="O217" s="831"/>
      <c r="P217" s="819"/>
      <c r="Q217" s="832"/>
    </row>
    <row r="218" spans="1:17" ht="14.45" customHeight="1" x14ac:dyDescent="0.2">
      <c r="A218" s="813" t="s">
        <v>3563</v>
      </c>
      <c r="B218" s="814" t="s">
        <v>3423</v>
      </c>
      <c r="C218" s="814" t="s">
        <v>3409</v>
      </c>
      <c r="D218" s="814" t="s">
        <v>3459</v>
      </c>
      <c r="E218" s="814" t="s">
        <v>3460</v>
      </c>
      <c r="F218" s="831"/>
      <c r="G218" s="831"/>
      <c r="H218" s="831"/>
      <c r="I218" s="831"/>
      <c r="J218" s="831">
        <v>4</v>
      </c>
      <c r="K218" s="831">
        <v>1432</v>
      </c>
      <c r="L218" s="831">
        <v>1</v>
      </c>
      <c r="M218" s="831">
        <v>358</v>
      </c>
      <c r="N218" s="831">
        <v>2</v>
      </c>
      <c r="O218" s="831">
        <v>720</v>
      </c>
      <c r="P218" s="819">
        <v>0.5027932960893855</v>
      </c>
      <c r="Q218" s="832">
        <v>360</v>
      </c>
    </row>
    <row r="219" spans="1:17" ht="14.45" customHeight="1" x14ac:dyDescent="0.2">
      <c r="A219" s="813" t="s">
        <v>3563</v>
      </c>
      <c r="B219" s="814" t="s">
        <v>3423</v>
      </c>
      <c r="C219" s="814" t="s">
        <v>3409</v>
      </c>
      <c r="D219" s="814" t="s">
        <v>3461</v>
      </c>
      <c r="E219" s="814" t="s">
        <v>3462</v>
      </c>
      <c r="F219" s="831"/>
      <c r="G219" s="831"/>
      <c r="H219" s="831"/>
      <c r="I219" s="831"/>
      <c r="J219" s="831">
        <v>2</v>
      </c>
      <c r="K219" s="831">
        <v>358</v>
      </c>
      <c r="L219" s="831">
        <v>1</v>
      </c>
      <c r="M219" s="831">
        <v>179</v>
      </c>
      <c r="N219" s="831"/>
      <c r="O219" s="831"/>
      <c r="P219" s="819"/>
      <c r="Q219" s="832"/>
    </row>
    <row r="220" spans="1:17" ht="14.45" customHeight="1" x14ac:dyDescent="0.2">
      <c r="A220" s="813" t="s">
        <v>3563</v>
      </c>
      <c r="B220" s="814" t="s">
        <v>3475</v>
      </c>
      <c r="C220" s="814" t="s">
        <v>3409</v>
      </c>
      <c r="D220" s="814" t="s">
        <v>3480</v>
      </c>
      <c r="E220" s="814" t="s">
        <v>3481</v>
      </c>
      <c r="F220" s="831">
        <v>1</v>
      </c>
      <c r="G220" s="831">
        <v>164</v>
      </c>
      <c r="H220" s="831">
        <v>0.19640718562874251</v>
      </c>
      <c r="I220" s="831">
        <v>164</v>
      </c>
      <c r="J220" s="831">
        <v>5</v>
      </c>
      <c r="K220" s="831">
        <v>835</v>
      </c>
      <c r="L220" s="831">
        <v>1</v>
      </c>
      <c r="M220" s="831">
        <v>167</v>
      </c>
      <c r="N220" s="831">
        <v>2</v>
      </c>
      <c r="O220" s="831">
        <v>338</v>
      </c>
      <c r="P220" s="819">
        <v>0.40479041916167663</v>
      </c>
      <c r="Q220" s="832">
        <v>169</v>
      </c>
    </row>
    <row r="221" spans="1:17" ht="14.45" customHeight="1" x14ac:dyDescent="0.2">
      <c r="A221" s="813" t="s">
        <v>3563</v>
      </c>
      <c r="B221" s="814" t="s">
        <v>3475</v>
      </c>
      <c r="C221" s="814" t="s">
        <v>3409</v>
      </c>
      <c r="D221" s="814" t="s">
        <v>3484</v>
      </c>
      <c r="E221" s="814" t="s">
        <v>3485</v>
      </c>
      <c r="F221" s="831">
        <v>61</v>
      </c>
      <c r="G221" s="831">
        <v>5010</v>
      </c>
      <c r="H221" s="831">
        <v>1.3555194805194806</v>
      </c>
      <c r="I221" s="831">
        <v>82.131147540983605</v>
      </c>
      <c r="J221" s="831">
        <v>44</v>
      </c>
      <c r="K221" s="831">
        <v>3696</v>
      </c>
      <c r="L221" s="831">
        <v>1</v>
      </c>
      <c r="M221" s="831">
        <v>84</v>
      </c>
      <c r="N221" s="831">
        <v>18</v>
      </c>
      <c r="O221" s="831">
        <v>1530</v>
      </c>
      <c r="P221" s="819">
        <v>0.41396103896103897</v>
      </c>
      <c r="Q221" s="832">
        <v>85</v>
      </c>
    </row>
    <row r="222" spans="1:17" ht="14.45" customHeight="1" x14ac:dyDescent="0.2">
      <c r="A222" s="813" t="s">
        <v>3563</v>
      </c>
      <c r="B222" s="814" t="s">
        <v>3475</v>
      </c>
      <c r="C222" s="814" t="s">
        <v>3409</v>
      </c>
      <c r="D222" s="814" t="s">
        <v>3488</v>
      </c>
      <c r="E222" s="814" t="s">
        <v>3489</v>
      </c>
      <c r="F222" s="831">
        <v>47</v>
      </c>
      <c r="G222" s="831">
        <v>8178</v>
      </c>
      <c r="H222" s="831">
        <v>1.2297744360902256</v>
      </c>
      <c r="I222" s="831">
        <v>174</v>
      </c>
      <c r="J222" s="831">
        <v>38</v>
      </c>
      <c r="K222" s="831">
        <v>6650</v>
      </c>
      <c r="L222" s="831">
        <v>1</v>
      </c>
      <c r="M222" s="831">
        <v>175</v>
      </c>
      <c r="N222" s="831">
        <v>10</v>
      </c>
      <c r="O222" s="831">
        <v>1760</v>
      </c>
      <c r="P222" s="819">
        <v>0.26466165413533832</v>
      </c>
      <c r="Q222" s="832">
        <v>176</v>
      </c>
    </row>
    <row r="223" spans="1:17" ht="14.45" customHeight="1" x14ac:dyDescent="0.2">
      <c r="A223" s="813" t="s">
        <v>3563</v>
      </c>
      <c r="B223" s="814" t="s">
        <v>3475</v>
      </c>
      <c r="C223" s="814" t="s">
        <v>3409</v>
      </c>
      <c r="D223" s="814" t="s">
        <v>3490</v>
      </c>
      <c r="E223" s="814" t="s">
        <v>3491</v>
      </c>
      <c r="F223" s="831">
        <v>62</v>
      </c>
      <c r="G223" s="831">
        <v>32302</v>
      </c>
      <c r="H223" s="831">
        <v>1.4010235947258849</v>
      </c>
      <c r="I223" s="831">
        <v>521</v>
      </c>
      <c r="J223" s="831">
        <v>44</v>
      </c>
      <c r="K223" s="831">
        <v>23056</v>
      </c>
      <c r="L223" s="831">
        <v>1</v>
      </c>
      <c r="M223" s="831">
        <v>524</v>
      </c>
      <c r="N223" s="831">
        <v>16</v>
      </c>
      <c r="O223" s="831">
        <v>8448</v>
      </c>
      <c r="P223" s="819">
        <v>0.36641221374045801</v>
      </c>
      <c r="Q223" s="832">
        <v>528</v>
      </c>
    </row>
    <row r="224" spans="1:17" ht="14.45" customHeight="1" x14ac:dyDescent="0.2">
      <c r="A224" s="813" t="s">
        <v>3563</v>
      </c>
      <c r="B224" s="814" t="s">
        <v>3475</v>
      </c>
      <c r="C224" s="814" t="s">
        <v>3409</v>
      </c>
      <c r="D224" s="814" t="s">
        <v>3492</v>
      </c>
      <c r="E224" s="814" t="s">
        <v>3493</v>
      </c>
      <c r="F224" s="831">
        <v>9</v>
      </c>
      <c r="G224" s="831">
        <v>740</v>
      </c>
      <c r="H224" s="831">
        <v>1.7619047619047619</v>
      </c>
      <c r="I224" s="831">
        <v>82.222222222222229</v>
      </c>
      <c r="J224" s="831">
        <v>5</v>
      </c>
      <c r="K224" s="831">
        <v>420</v>
      </c>
      <c r="L224" s="831">
        <v>1</v>
      </c>
      <c r="M224" s="831">
        <v>84</v>
      </c>
      <c r="N224" s="831">
        <v>8</v>
      </c>
      <c r="O224" s="831">
        <v>680</v>
      </c>
      <c r="P224" s="819">
        <v>1.6190476190476191</v>
      </c>
      <c r="Q224" s="832">
        <v>85</v>
      </c>
    </row>
    <row r="225" spans="1:17" ht="14.45" customHeight="1" x14ac:dyDescent="0.2">
      <c r="A225" s="813" t="s">
        <v>3563</v>
      </c>
      <c r="B225" s="814" t="s">
        <v>3475</v>
      </c>
      <c r="C225" s="814" t="s">
        <v>3409</v>
      </c>
      <c r="D225" s="814" t="s">
        <v>3494</v>
      </c>
      <c r="E225" s="814" t="s">
        <v>3495</v>
      </c>
      <c r="F225" s="831">
        <v>7</v>
      </c>
      <c r="G225" s="831">
        <v>2877</v>
      </c>
      <c r="H225" s="831">
        <v>2.3164251207729469</v>
      </c>
      <c r="I225" s="831">
        <v>411</v>
      </c>
      <c r="J225" s="831">
        <v>3</v>
      </c>
      <c r="K225" s="831">
        <v>1242</v>
      </c>
      <c r="L225" s="831">
        <v>1</v>
      </c>
      <c r="M225" s="831">
        <v>414</v>
      </c>
      <c r="N225" s="831">
        <v>2</v>
      </c>
      <c r="O225" s="831">
        <v>836</v>
      </c>
      <c r="P225" s="819">
        <v>0.67310789049919484</v>
      </c>
      <c r="Q225" s="832">
        <v>418</v>
      </c>
    </row>
    <row r="226" spans="1:17" ht="14.45" customHeight="1" x14ac:dyDescent="0.2">
      <c r="A226" s="813" t="s">
        <v>3563</v>
      </c>
      <c r="B226" s="814" t="s">
        <v>3475</v>
      </c>
      <c r="C226" s="814" t="s">
        <v>3409</v>
      </c>
      <c r="D226" s="814" t="s">
        <v>3496</v>
      </c>
      <c r="E226" s="814" t="s">
        <v>3497</v>
      </c>
      <c r="F226" s="831">
        <v>57</v>
      </c>
      <c r="G226" s="831">
        <v>4681</v>
      </c>
      <c r="H226" s="831">
        <v>1.3268140589569162</v>
      </c>
      <c r="I226" s="831">
        <v>82.122807017543863</v>
      </c>
      <c r="J226" s="831">
        <v>42</v>
      </c>
      <c r="K226" s="831">
        <v>3528</v>
      </c>
      <c r="L226" s="831">
        <v>1</v>
      </c>
      <c r="M226" s="831">
        <v>84</v>
      </c>
      <c r="N226" s="831">
        <v>12</v>
      </c>
      <c r="O226" s="831">
        <v>1020</v>
      </c>
      <c r="P226" s="819">
        <v>0.28911564625850339</v>
      </c>
      <c r="Q226" s="832">
        <v>85</v>
      </c>
    </row>
    <row r="227" spans="1:17" ht="14.45" customHeight="1" x14ac:dyDescent="0.2">
      <c r="A227" s="813" t="s">
        <v>3564</v>
      </c>
      <c r="B227" s="814" t="s">
        <v>3423</v>
      </c>
      <c r="C227" s="814" t="s">
        <v>3409</v>
      </c>
      <c r="D227" s="814" t="s">
        <v>3459</v>
      </c>
      <c r="E227" s="814" t="s">
        <v>3460</v>
      </c>
      <c r="F227" s="831"/>
      <c r="G227" s="831"/>
      <c r="H227" s="831"/>
      <c r="I227" s="831"/>
      <c r="J227" s="831">
        <v>1</v>
      </c>
      <c r="K227" s="831">
        <v>358</v>
      </c>
      <c r="L227" s="831">
        <v>1</v>
      </c>
      <c r="M227" s="831">
        <v>358</v>
      </c>
      <c r="N227" s="831">
        <v>1</v>
      </c>
      <c r="O227" s="831">
        <v>360</v>
      </c>
      <c r="P227" s="819">
        <v>1.005586592178771</v>
      </c>
      <c r="Q227" s="832">
        <v>360</v>
      </c>
    </row>
    <row r="228" spans="1:17" ht="14.45" customHeight="1" x14ac:dyDescent="0.2">
      <c r="A228" s="813" t="s">
        <v>3564</v>
      </c>
      <c r="B228" s="814" t="s">
        <v>3475</v>
      </c>
      <c r="C228" s="814" t="s">
        <v>3409</v>
      </c>
      <c r="D228" s="814" t="s">
        <v>3480</v>
      </c>
      <c r="E228" s="814" t="s">
        <v>3481</v>
      </c>
      <c r="F228" s="831">
        <v>8</v>
      </c>
      <c r="G228" s="831">
        <v>1312</v>
      </c>
      <c r="H228" s="831">
        <v>0.87292082501663337</v>
      </c>
      <c r="I228" s="831">
        <v>164</v>
      </c>
      <c r="J228" s="831">
        <v>9</v>
      </c>
      <c r="K228" s="831">
        <v>1503</v>
      </c>
      <c r="L228" s="831">
        <v>1</v>
      </c>
      <c r="M228" s="831">
        <v>167</v>
      </c>
      <c r="N228" s="831">
        <v>7</v>
      </c>
      <c r="O228" s="831">
        <v>1183</v>
      </c>
      <c r="P228" s="819">
        <v>0.78709248170326018</v>
      </c>
      <c r="Q228" s="832">
        <v>169</v>
      </c>
    </row>
    <row r="229" spans="1:17" ht="14.45" customHeight="1" x14ac:dyDescent="0.2">
      <c r="A229" s="813" t="s">
        <v>3564</v>
      </c>
      <c r="B229" s="814" t="s">
        <v>3475</v>
      </c>
      <c r="C229" s="814" t="s">
        <v>3409</v>
      </c>
      <c r="D229" s="814" t="s">
        <v>3484</v>
      </c>
      <c r="E229" s="814" t="s">
        <v>3485</v>
      </c>
      <c r="F229" s="831">
        <v>59</v>
      </c>
      <c r="G229" s="831">
        <v>4846</v>
      </c>
      <c r="H229" s="831">
        <v>0.66310892172961133</v>
      </c>
      <c r="I229" s="831">
        <v>82.13559322033899</v>
      </c>
      <c r="J229" s="831">
        <v>87</v>
      </c>
      <c r="K229" s="831">
        <v>7308</v>
      </c>
      <c r="L229" s="831">
        <v>1</v>
      </c>
      <c r="M229" s="831">
        <v>84</v>
      </c>
      <c r="N229" s="831">
        <v>66</v>
      </c>
      <c r="O229" s="831">
        <v>5610</v>
      </c>
      <c r="P229" s="819">
        <v>0.76765188834154352</v>
      </c>
      <c r="Q229" s="832">
        <v>85</v>
      </c>
    </row>
    <row r="230" spans="1:17" ht="14.45" customHeight="1" x14ac:dyDescent="0.2">
      <c r="A230" s="813" t="s">
        <v>3564</v>
      </c>
      <c r="B230" s="814" t="s">
        <v>3475</v>
      </c>
      <c r="C230" s="814" t="s">
        <v>3409</v>
      </c>
      <c r="D230" s="814" t="s">
        <v>3488</v>
      </c>
      <c r="E230" s="814" t="s">
        <v>3489</v>
      </c>
      <c r="F230" s="831">
        <v>38</v>
      </c>
      <c r="G230" s="831">
        <v>6612</v>
      </c>
      <c r="H230" s="831">
        <v>0.92153310104529618</v>
      </c>
      <c r="I230" s="831">
        <v>174</v>
      </c>
      <c r="J230" s="831">
        <v>41</v>
      </c>
      <c r="K230" s="831">
        <v>7175</v>
      </c>
      <c r="L230" s="831">
        <v>1</v>
      </c>
      <c r="M230" s="831">
        <v>175</v>
      </c>
      <c r="N230" s="831">
        <v>53</v>
      </c>
      <c r="O230" s="831">
        <v>9328</v>
      </c>
      <c r="P230" s="819">
        <v>1.3000696864111498</v>
      </c>
      <c r="Q230" s="832">
        <v>176</v>
      </c>
    </row>
    <row r="231" spans="1:17" ht="14.45" customHeight="1" x14ac:dyDescent="0.2">
      <c r="A231" s="813" t="s">
        <v>3564</v>
      </c>
      <c r="B231" s="814" t="s">
        <v>3475</v>
      </c>
      <c r="C231" s="814" t="s">
        <v>3409</v>
      </c>
      <c r="D231" s="814" t="s">
        <v>3490</v>
      </c>
      <c r="E231" s="814" t="s">
        <v>3491</v>
      </c>
      <c r="F231" s="831">
        <v>33</v>
      </c>
      <c r="G231" s="831">
        <v>17193</v>
      </c>
      <c r="H231" s="831">
        <v>0.39531408075048285</v>
      </c>
      <c r="I231" s="831">
        <v>521</v>
      </c>
      <c r="J231" s="831">
        <v>83</v>
      </c>
      <c r="K231" s="831">
        <v>43492</v>
      </c>
      <c r="L231" s="831">
        <v>1</v>
      </c>
      <c r="M231" s="831">
        <v>524</v>
      </c>
      <c r="N231" s="831">
        <v>66</v>
      </c>
      <c r="O231" s="831">
        <v>34848</v>
      </c>
      <c r="P231" s="819">
        <v>0.80125080474570032</v>
      </c>
      <c r="Q231" s="832">
        <v>528</v>
      </c>
    </row>
    <row r="232" spans="1:17" ht="14.45" customHeight="1" x14ac:dyDescent="0.2">
      <c r="A232" s="813" t="s">
        <v>3564</v>
      </c>
      <c r="B232" s="814" t="s">
        <v>3475</v>
      </c>
      <c r="C232" s="814" t="s">
        <v>3409</v>
      </c>
      <c r="D232" s="814" t="s">
        <v>3492</v>
      </c>
      <c r="E232" s="814" t="s">
        <v>3493</v>
      </c>
      <c r="F232" s="831">
        <v>29</v>
      </c>
      <c r="G232" s="831">
        <v>2382</v>
      </c>
      <c r="H232" s="831">
        <v>0.60334346504559266</v>
      </c>
      <c r="I232" s="831">
        <v>82.137931034482762</v>
      </c>
      <c r="J232" s="831">
        <v>47</v>
      </c>
      <c r="K232" s="831">
        <v>3948</v>
      </c>
      <c r="L232" s="831">
        <v>1</v>
      </c>
      <c r="M232" s="831">
        <v>84</v>
      </c>
      <c r="N232" s="831">
        <v>12</v>
      </c>
      <c r="O232" s="831">
        <v>1020</v>
      </c>
      <c r="P232" s="819">
        <v>0.25835866261398177</v>
      </c>
      <c r="Q232" s="832">
        <v>85</v>
      </c>
    </row>
    <row r="233" spans="1:17" ht="14.45" customHeight="1" x14ac:dyDescent="0.2">
      <c r="A233" s="813" t="s">
        <v>3564</v>
      </c>
      <c r="B233" s="814" t="s">
        <v>3475</v>
      </c>
      <c r="C233" s="814" t="s">
        <v>3409</v>
      </c>
      <c r="D233" s="814" t="s">
        <v>3494</v>
      </c>
      <c r="E233" s="814" t="s">
        <v>3495</v>
      </c>
      <c r="F233" s="831">
        <v>11</v>
      </c>
      <c r="G233" s="831">
        <v>4521</v>
      </c>
      <c r="H233" s="831">
        <v>0.78002070393374745</v>
      </c>
      <c r="I233" s="831">
        <v>411</v>
      </c>
      <c r="J233" s="831">
        <v>14</v>
      </c>
      <c r="K233" s="831">
        <v>5796</v>
      </c>
      <c r="L233" s="831">
        <v>1</v>
      </c>
      <c r="M233" s="831">
        <v>414</v>
      </c>
      <c r="N233" s="831">
        <v>6</v>
      </c>
      <c r="O233" s="831">
        <v>2508</v>
      </c>
      <c r="P233" s="819">
        <v>0.43271221532091098</v>
      </c>
      <c r="Q233" s="832">
        <v>418</v>
      </c>
    </row>
    <row r="234" spans="1:17" ht="14.45" customHeight="1" x14ac:dyDescent="0.2">
      <c r="A234" s="813" t="s">
        <v>3564</v>
      </c>
      <c r="B234" s="814" t="s">
        <v>3475</v>
      </c>
      <c r="C234" s="814" t="s">
        <v>3409</v>
      </c>
      <c r="D234" s="814" t="s">
        <v>3496</v>
      </c>
      <c r="E234" s="814" t="s">
        <v>3497</v>
      </c>
      <c r="F234" s="831">
        <v>49</v>
      </c>
      <c r="G234" s="831">
        <v>4026</v>
      </c>
      <c r="H234" s="831">
        <v>0.71535181236673773</v>
      </c>
      <c r="I234" s="831">
        <v>82.163265306122454</v>
      </c>
      <c r="J234" s="831">
        <v>67</v>
      </c>
      <c r="K234" s="831">
        <v>5628</v>
      </c>
      <c r="L234" s="831">
        <v>1</v>
      </c>
      <c r="M234" s="831">
        <v>84</v>
      </c>
      <c r="N234" s="831">
        <v>58</v>
      </c>
      <c r="O234" s="831">
        <v>4930</v>
      </c>
      <c r="P234" s="819">
        <v>0.8759772565742715</v>
      </c>
      <c r="Q234" s="832">
        <v>85</v>
      </c>
    </row>
    <row r="235" spans="1:17" ht="14.45" customHeight="1" x14ac:dyDescent="0.2">
      <c r="A235" s="813" t="s">
        <v>3565</v>
      </c>
      <c r="B235" s="814" t="s">
        <v>3423</v>
      </c>
      <c r="C235" s="814" t="s">
        <v>3409</v>
      </c>
      <c r="D235" s="814" t="s">
        <v>3459</v>
      </c>
      <c r="E235" s="814" t="s">
        <v>3460</v>
      </c>
      <c r="F235" s="831">
        <v>2</v>
      </c>
      <c r="G235" s="831">
        <v>710</v>
      </c>
      <c r="H235" s="831"/>
      <c r="I235" s="831">
        <v>355</v>
      </c>
      <c r="J235" s="831"/>
      <c r="K235" s="831"/>
      <c r="L235" s="831"/>
      <c r="M235" s="831"/>
      <c r="N235" s="831">
        <v>2</v>
      </c>
      <c r="O235" s="831">
        <v>720</v>
      </c>
      <c r="P235" s="819"/>
      <c r="Q235" s="832">
        <v>360</v>
      </c>
    </row>
    <row r="236" spans="1:17" ht="14.45" customHeight="1" x14ac:dyDescent="0.2">
      <c r="A236" s="813" t="s">
        <v>3565</v>
      </c>
      <c r="B236" s="814" t="s">
        <v>3423</v>
      </c>
      <c r="C236" s="814" t="s">
        <v>3409</v>
      </c>
      <c r="D236" s="814" t="s">
        <v>3461</v>
      </c>
      <c r="E236" s="814" t="s">
        <v>3462</v>
      </c>
      <c r="F236" s="831"/>
      <c r="G236" s="831"/>
      <c r="H236" s="831"/>
      <c r="I236" s="831"/>
      <c r="J236" s="831"/>
      <c r="K236" s="831"/>
      <c r="L236" s="831"/>
      <c r="M236" s="831"/>
      <c r="N236" s="831">
        <v>1</v>
      </c>
      <c r="O236" s="831">
        <v>180</v>
      </c>
      <c r="P236" s="819"/>
      <c r="Q236" s="832">
        <v>180</v>
      </c>
    </row>
    <row r="237" spans="1:17" ht="14.45" customHeight="1" x14ac:dyDescent="0.2">
      <c r="A237" s="813" t="s">
        <v>3565</v>
      </c>
      <c r="B237" s="814" t="s">
        <v>3475</v>
      </c>
      <c r="C237" s="814" t="s">
        <v>3409</v>
      </c>
      <c r="D237" s="814" t="s">
        <v>3480</v>
      </c>
      <c r="E237" s="814" t="s">
        <v>3481</v>
      </c>
      <c r="F237" s="831">
        <v>23</v>
      </c>
      <c r="G237" s="831">
        <v>3772</v>
      </c>
      <c r="H237" s="831">
        <v>0.46095563974092629</v>
      </c>
      <c r="I237" s="831">
        <v>164</v>
      </c>
      <c r="J237" s="831">
        <v>49</v>
      </c>
      <c r="K237" s="831">
        <v>8183</v>
      </c>
      <c r="L237" s="831">
        <v>1</v>
      </c>
      <c r="M237" s="831">
        <v>167</v>
      </c>
      <c r="N237" s="831">
        <v>45</v>
      </c>
      <c r="O237" s="831">
        <v>7605</v>
      </c>
      <c r="P237" s="819">
        <v>0.92936575827935963</v>
      </c>
      <c r="Q237" s="832">
        <v>169</v>
      </c>
    </row>
    <row r="238" spans="1:17" ht="14.45" customHeight="1" x14ac:dyDescent="0.2">
      <c r="A238" s="813" t="s">
        <v>3565</v>
      </c>
      <c r="B238" s="814" t="s">
        <v>3475</v>
      </c>
      <c r="C238" s="814" t="s">
        <v>3409</v>
      </c>
      <c r="D238" s="814" t="s">
        <v>3482</v>
      </c>
      <c r="E238" s="814" t="s">
        <v>3483</v>
      </c>
      <c r="F238" s="831">
        <v>1</v>
      </c>
      <c r="G238" s="831">
        <v>87</v>
      </c>
      <c r="H238" s="831">
        <v>0.10861423220973783</v>
      </c>
      <c r="I238" s="831">
        <v>87</v>
      </c>
      <c r="J238" s="831">
        <v>9</v>
      </c>
      <c r="K238" s="831">
        <v>801</v>
      </c>
      <c r="L238" s="831">
        <v>1</v>
      </c>
      <c r="M238" s="831">
        <v>89</v>
      </c>
      <c r="N238" s="831">
        <v>5</v>
      </c>
      <c r="O238" s="831">
        <v>450</v>
      </c>
      <c r="P238" s="819">
        <v>0.5617977528089888</v>
      </c>
      <c r="Q238" s="832">
        <v>90</v>
      </c>
    </row>
    <row r="239" spans="1:17" ht="14.45" customHeight="1" x14ac:dyDescent="0.2">
      <c r="A239" s="813" t="s">
        <v>3565</v>
      </c>
      <c r="B239" s="814" t="s">
        <v>3475</v>
      </c>
      <c r="C239" s="814" t="s">
        <v>3409</v>
      </c>
      <c r="D239" s="814" t="s">
        <v>3484</v>
      </c>
      <c r="E239" s="814" t="s">
        <v>3485</v>
      </c>
      <c r="F239" s="831">
        <v>885</v>
      </c>
      <c r="G239" s="831">
        <v>72919</v>
      </c>
      <c r="H239" s="831">
        <v>1.0864622444722569</v>
      </c>
      <c r="I239" s="831">
        <v>82.394350282485874</v>
      </c>
      <c r="J239" s="831">
        <v>799</v>
      </c>
      <c r="K239" s="831">
        <v>67116</v>
      </c>
      <c r="L239" s="831">
        <v>1</v>
      </c>
      <c r="M239" s="831">
        <v>84</v>
      </c>
      <c r="N239" s="831">
        <v>982</v>
      </c>
      <c r="O239" s="831">
        <v>83470</v>
      </c>
      <c r="P239" s="819">
        <v>1.2436676798378925</v>
      </c>
      <c r="Q239" s="832">
        <v>85</v>
      </c>
    </row>
    <row r="240" spans="1:17" ht="14.45" customHeight="1" x14ac:dyDescent="0.2">
      <c r="A240" s="813" t="s">
        <v>3565</v>
      </c>
      <c r="B240" s="814" t="s">
        <v>3475</v>
      </c>
      <c r="C240" s="814" t="s">
        <v>3409</v>
      </c>
      <c r="D240" s="814" t="s">
        <v>3488</v>
      </c>
      <c r="E240" s="814" t="s">
        <v>3489</v>
      </c>
      <c r="F240" s="831">
        <v>567</v>
      </c>
      <c r="G240" s="831">
        <v>98658</v>
      </c>
      <c r="H240" s="831">
        <v>1.4058852867830425</v>
      </c>
      <c r="I240" s="831">
        <v>174</v>
      </c>
      <c r="J240" s="831">
        <v>401</v>
      </c>
      <c r="K240" s="831">
        <v>70175</v>
      </c>
      <c r="L240" s="831">
        <v>1</v>
      </c>
      <c r="M240" s="831">
        <v>175</v>
      </c>
      <c r="N240" s="831">
        <v>669</v>
      </c>
      <c r="O240" s="831">
        <v>117744</v>
      </c>
      <c r="P240" s="819">
        <v>1.6778624866405416</v>
      </c>
      <c r="Q240" s="832">
        <v>176</v>
      </c>
    </row>
    <row r="241" spans="1:17" ht="14.45" customHeight="1" x14ac:dyDescent="0.2">
      <c r="A241" s="813" t="s">
        <v>3565</v>
      </c>
      <c r="B241" s="814" t="s">
        <v>3475</v>
      </c>
      <c r="C241" s="814" t="s">
        <v>3409</v>
      </c>
      <c r="D241" s="814" t="s">
        <v>3490</v>
      </c>
      <c r="E241" s="814" t="s">
        <v>3491</v>
      </c>
      <c r="F241" s="831">
        <v>889</v>
      </c>
      <c r="G241" s="831">
        <v>463169</v>
      </c>
      <c r="H241" s="831">
        <v>1.2293606472093344</v>
      </c>
      <c r="I241" s="831">
        <v>521</v>
      </c>
      <c r="J241" s="831">
        <v>719</v>
      </c>
      <c r="K241" s="831">
        <v>376756</v>
      </c>
      <c r="L241" s="831">
        <v>1</v>
      </c>
      <c r="M241" s="831">
        <v>524</v>
      </c>
      <c r="N241" s="831">
        <v>913</v>
      </c>
      <c r="O241" s="831">
        <v>482064</v>
      </c>
      <c r="P241" s="819">
        <v>1.2795124696089777</v>
      </c>
      <c r="Q241" s="832">
        <v>528</v>
      </c>
    </row>
    <row r="242" spans="1:17" ht="14.45" customHeight="1" x14ac:dyDescent="0.2">
      <c r="A242" s="813" t="s">
        <v>3565</v>
      </c>
      <c r="B242" s="814" t="s">
        <v>3475</v>
      </c>
      <c r="C242" s="814" t="s">
        <v>3409</v>
      </c>
      <c r="D242" s="814" t="s">
        <v>3492</v>
      </c>
      <c r="E242" s="814" t="s">
        <v>3493</v>
      </c>
      <c r="F242" s="831">
        <v>191</v>
      </c>
      <c r="G242" s="831">
        <v>15736</v>
      </c>
      <c r="H242" s="831">
        <v>0.73753280839895008</v>
      </c>
      <c r="I242" s="831">
        <v>82.387434554973822</v>
      </c>
      <c r="J242" s="831">
        <v>254</v>
      </c>
      <c r="K242" s="831">
        <v>21336</v>
      </c>
      <c r="L242" s="831">
        <v>1</v>
      </c>
      <c r="M242" s="831">
        <v>84</v>
      </c>
      <c r="N242" s="831">
        <v>190</v>
      </c>
      <c r="O242" s="831">
        <v>16150</v>
      </c>
      <c r="P242" s="819">
        <v>0.75693663292088487</v>
      </c>
      <c r="Q242" s="832">
        <v>85</v>
      </c>
    </row>
    <row r="243" spans="1:17" ht="14.45" customHeight="1" x14ac:dyDescent="0.2">
      <c r="A243" s="813" t="s">
        <v>3565</v>
      </c>
      <c r="B243" s="814" t="s">
        <v>3475</v>
      </c>
      <c r="C243" s="814" t="s">
        <v>3409</v>
      </c>
      <c r="D243" s="814" t="s">
        <v>3494</v>
      </c>
      <c r="E243" s="814" t="s">
        <v>3495</v>
      </c>
      <c r="F243" s="831">
        <v>93</v>
      </c>
      <c r="G243" s="831">
        <v>38223</v>
      </c>
      <c r="H243" s="831">
        <v>1.0735591506572295</v>
      </c>
      <c r="I243" s="831">
        <v>411</v>
      </c>
      <c r="J243" s="831">
        <v>86</v>
      </c>
      <c r="K243" s="831">
        <v>35604</v>
      </c>
      <c r="L243" s="831">
        <v>1</v>
      </c>
      <c r="M243" s="831">
        <v>414</v>
      </c>
      <c r="N243" s="831">
        <v>88</v>
      </c>
      <c r="O243" s="831">
        <v>36784</v>
      </c>
      <c r="P243" s="819">
        <v>1.0331423435569038</v>
      </c>
      <c r="Q243" s="832">
        <v>418</v>
      </c>
    </row>
    <row r="244" spans="1:17" ht="14.45" customHeight="1" x14ac:dyDescent="0.2">
      <c r="A244" s="813" t="s">
        <v>3565</v>
      </c>
      <c r="B244" s="814" t="s">
        <v>3475</v>
      </c>
      <c r="C244" s="814" t="s">
        <v>3409</v>
      </c>
      <c r="D244" s="814" t="s">
        <v>3496</v>
      </c>
      <c r="E244" s="814" t="s">
        <v>3497</v>
      </c>
      <c r="F244" s="831">
        <v>822</v>
      </c>
      <c r="G244" s="831">
        <v>67725</v>
      </c>
      <c r="H244" s="831">
        <v>1.1059670781893005</v>
      </c>
      <c r="I244" s="831">
        <v>82.390510948905103</v>
      </c>
      <c r="J244" s="831">
        <v>729</v>
      </c>
      <c r="K244" s="831">
        <v>61236</v>
      </c>
      <c r="L244" s="831">
        <v>1</v>
      </c>
      <c r="M244" s="831">
        <v>84</v>
      </c>
      <c r="N244" s="831">
        <v>925</v>
      </c>
      <c r="O244" s="831">
        <v>78625</v>
      </c>
      <c r="P244" s="819">
        <v>1.2839669475471944</v>
      </c>
      <c r="Q244" s="832">
        <v>85</v>
      </c>
    </row>
    <row r="245" spans="1:17" ht="14.45" customHeight="1" x14ac:dyDescent="0.2">
      <c r="A245" s="813" t="s">
        <v>3565</v>
      </c>
      <c r="B245" s="814" t="s">
        <v>3475</v>
      </c>
      <c r="C245" s="814" t="s">
        <v>3409</v>
      </c>
      <c r="D245" s="814" t="s">
        <v>3506</v>
      </c>
      <c r="E245" s="814" t="s">
        <v>3507</v>
      </c>
      <c r="F245" s="831"/>
      <c r="G245" s="831"/>
      <c r="H245" s="831"/>
      <c r="I245" s="831"/>
      <c r="J245" s="831">
        <v>1</v>
      </c>
      <c r="K245" s="831">
        <v>45</v>
      </c>
      <c r="L245" s="831">
        <v>1</v>
      </c>
      <c r="M245" s="831">
        <v>45</v>
      </c>
      <c r="N245" s="831"/>
      <c r="O245" s="831"/>
      <c r="P245" s="819"/>
      <c r="Q245" s="832"/>
    </row>
    <row r="246" spans="1:17" ht="14.45" customHeight="1" x14ac:dyDescent="0.2">
      <c r="A246" s="813" t="s">
        <v>3566</v>
      </c>
      <c r="B246" s="814" t="s">
        <v>3423</v>
      </c>
      <c r="C246" s="814" t="s">
        <v>3409</v>
      </c>
      <c r="D246" s="814" t="s">
        <v>3439</v>
      </c>
      <c r="E246" s="814" t="s">
        <v>3440</v>
      </c>
      <c r="F246" s="831">
        <v>1</v>
      </c>
      <c r="G246" s="831">
        <v>176</v>
      </c>
      <c r="H246" s="831"/>
      <c r="I246" s="831">
        <v>176</v>
      </c>
      <c r="J246" s="831"/>
      <c r="K246" s="831"/>
      <c r="L246" s="831"/>
      <c r="M246" s="831"/>
      <c r="N246" s="831"/>
      <c r="O246" s="831"/>
      <c r="P246" s="819"/>
      <c r="Q246" s="832"/>
    </row>
    <row r="247" spans="1:17" ht="14.45" customHeight="1" x14ac:dyDescent="0.2">
      <c r="A247" s="813" t="s">
        <v>3566</v>
      </c>
      <c r="B247" s="814" t="s">
        <v>3423</v>
      </c>
      <c r="C247" s="814" t="s">
        <v>3409</v>
      </c>
      <c r="D247" s="814" t="s">
        <v>3441</v>
      </c>
      <c r="E247" s="814" t="s">
        <v>3442</v>
      </c>
      <c r="F247" s="831">
        <v>1</v>
      </c>
      <c r="G247" s="831">
        <v>116</v>
      </c>
      <c r="H247" s="831"/>
      <c r="I247" s="831">
        <v>116</v>
      </c>
      <c r="J247" s="831"/>
      <c r="K247" s="831"/>
      <c r="L247" s="831"/>
      <c r="M247" s="831"/>
      <c r="N247" s="831"/>
      <c r="O247" s="831"/>
      <c r="P247" s="819"/>
      <c r="Q247" s="832"/>
    </row>
    <row r="248" spans="1:17" ht="14.45" customHeight="1" x14ac:dyDescent="0.2">
      <c r="A248" s="813" t="s">
        <v>3566</v>
      </c>
      <c r="B248" s="814" t="s">
        <v>3423</v>
      </c>
      <c r="C248" s="814" t="s">
        <v>3409</v>
      </c>
      <c r="D248" s="814" t="s">
        <v>3443</v>
      </c>
      <c r="E248" s="814" t="s">
        <v>3444</v>
      </c>
      <c r="F248" s="831">
        <v>1</v>
      </c>
      <c r="G248" s="831">
        <v>232</v>
      </c>
      <c r="H248" s="831"/>
      <c r="I248" s="831">
        <v>232</v>
      </c>
      <c r="J248" s="831"/>
      <c r="K248" s="831"/>
      <c r="L248" s="831"/>
      <c r="M248" s="831"/>
      <c r="N248" s="831"/>
      <c r="O248" s="831"/>
      <c r="P248" s="819"/>
      <c r="Q248" s="832"/>
    </row>
    <row r="249" spans="1:17" ht="14.45" customHeight="1" x14ac:dyDescent="0.2">
      <c r="A249" s="813" t="s">
        <v>3566</v>
      </c>
      <c r="B249" s="814" t="s">
        <v>3423</v>
      </c>
      <c r="C249" s="814" t="s">
        <v>3409</v>
      </c>
      <c r="D249" s="814" t="s">
        <v>3459</v>
      </c>
      <c r="E249" s="814" t="s">
        <v>3460</v>
      </c>
      <c r="F249" s="831">
        <v>3</v>
      </c>
      <c r="G249" s="831">
        <v>1065</v>
      </c>
      <c r="H249" s="831"/>
      <c r="I249" s="831">
        <v>355</v>
      </c>
      <c r="J249" s="831"/>
      <c r="K249" s="831"/>
      <c r="L249" s="831"/>
      <c r="M249" s="831"/>
      <c r="N249" s="831"/>
      <c r="O249" s="831"/>
      <c r="P249" s="819"/>
      <c r="Q249" s="832"/>
    </row>
    <row r="250" spans="1:17" ht="14.45" customHeight="1" x14ac:dyDescent="0.2">
      <c r="A250" s="813" t="s">
        <v>3566</v>
      </c>
      <c r="B250" s="814" t="s">
        <v>3475</v>
      </c>
      <c r="C250" s="814" t="s">
        <v>3409</v>
      </c>
      <c r="D250" s="814" t="s">
        <v>3480</v>
      </c>
      <c r="E250" s="814" t="s">
        <v>3481</v>
      </c>
      <c r="F250" s="831">
        <v>14</v>
      </c>
      <c r="G250" s="831">
        <v>2296</v>
      </c>
      <c r="H250" s="831">
        <v>1.0575771533855367</v>
      </c>
      <c r="I250" s="831">
        <v>164</v>
      </c>
      <c r="J250" s="831">
        <v>13</v>
      </c>
      <c r="K250" s="831">
        <v>2171</v>
      </c>
      <c r="L250" s="831">
        <v>1</v>
      </c>
      <c r="M250" s="831">
        <v>167</v>
      </c>
      <c r="N250" s="831">
        <v>8</v>
      </c>
      <c r="O250" s="831">
        <v>1352</v>
      </c>
      <c r="P250" s="819">
        <v>0.6227544910179641</v>
      </c>
      <c r="Q250" s="832">
        <v>169</v>
      </c>
    </row>
    <row r="251" spans="1:17" ht="14.45" customHeight="1" x14ac:dyDescent="0.2">
      <c r="A251" s="813" t="s">
        <v>3566</v>
      </c>
      <c r="B251" s="814" t="s">
        <v>3475</v>
      </c>
      <c r="C251" s="814" t="s">
        <v>3409</v>
      </c>
      <c r="D251" s="814" t="s">
        <v>3484</v>
      </c>
      <c r="E251" s="814" t="s">
        <v>3485</v>
      </c>
      <c r="F251" s="831">
        <v>162</v>
      </c>
      <c r="G251" s="831">
        <v>13354</v>
      </c>
      <c r="H251" s="831">
        <v>1.8703081232492997</v>
      </c>
      <c r="I251" s="831">
        <v>82.432098765432102</v>
      </c>
      <c r="J251" s="831">
        <v>85</v>
      </c>
      <c r="K251" s="831">
        <v>7140</v>
      </c>
      <c r="L251" s="831">
        <v>1</v>
      </c>
      <c r="M251" s="831">
        <v>84</v>
      </c>
      <c r="N251" s="831">
        <v>115</v>
      </c>
      <c r="O251" s="831">
        <v>9775</v>
      </c>
      <c r="P251" s="819">
        <v>1.3690476190476191</v>
      </c>
      <c r="Q251" s="832">
        <v>85</v>
      </c>
    </row>
    <row r="252" spans="1:17" ht="14.45" customHeight="1" x14ac:dyDescent="0.2">
      <c r="A252" s="813" t="s">
        <v>3566</v>
      </c>
      <c r="B252" s="814" t="s">
        <v>3475</v>
      </c>
      <c r="C252" s="814" t="s">
        <v>3409</v>
      </c>
      <c r="D252" s="814" t="s">
        <v>3488</v>
      </c>
      <c r="E252" s="814" t="s">
        <v>3489</v>
      </c>
      <c r="F252" s="831">
        <v>115</v>
      </c>
      <c r="G252" s="831">
        <v>20010</v>
      </c>
      <c r="H252" s="831">
        <v>1.8442396313364056</v>
      </c>
      <c r="I252" s="831">
        <v>174</v>
      </c>
      <c r="J252" s="831">
        <v>62</v>
      </c>
      <c r="K252" s="831">
        <v>10850</v>
      </c>
      <c r="L252" s="831">
        <v>1</v>
      </c>
      <c r="M252" s="831">
        <v>175</v>
      </c>
      <c r="N252" s="831">
        <v>109</v>
      </c>
      <c r="O252" s="831">
        <v>19184</v>
      </c>
      <c r="P252" s="819">
        <v>1.768110599078341</v>
      </c>
      <c r="Q252" s="832">
        <v>176</v>
      </c>
    </row>
    <row r="253" spans="1:17" ht="14.45" customHeight="1" x14ac:dyDescent="0.2">
      <c r="A253" s="813" t="s">
        <v>3566</v>
      </c>
      <c r="B253" s="814" t="s">
        <v>3475</v>
      </c>
      <c r="C253" s="814" t="s">
        <v>3409</v>
      </c>
      <c r="D253" s="814" t="s">
        <v>3490</v>
      </c>
      <c r="E253" s="814" t="s">
        <v>3491</v>
      </c>
      <c r="F253" s="831">
        <v>155</v>
      </c>
      <c r="G253" s="831">
        <v>80755</v>
      </c>
      <c r="H253" s="831">
        <v>1.950792347086675</v>
      </c>
      <c r="I253" s="831">
        <v>521</v>
      </c>
      <c r="J253" s="831">
        <v>79</v>
      </c>
      <c r="K253" s="831">
        <v>41396</v>
      </c>
      <c r="L253" s="831">
        <v>1</v>
      </c>
      <c r="M253" s="831">
        <v>524</v>
      </c>
      <c r="N253" s="831">
        <v>124</v>
      </c>
      <c r="O253" s="831">
        <v>65472</v>
      </c>
      <c r="P253" s="819">
        <v>1.5816020871581795</v>
      </c>
      <c r="Q253" s="832">
        <v>528</v>
      </c>
    </row>
    <row r="254" spans="1:17" ht="14.45" customHeight="1" x14ac:dyDescent="0.2">
      <c r="A254" s="813" t="s">
        <v>3566</v>
      </c>
      <c r="B254" s="814" t="s">
        <v>3475</v>
      </c>
      <c r="C254" s="814" t="s">
        <v>3409</v>
      </c>
      <c r="D254" s="814" t="s">
        <v>3492</v>
      </c>
      <c r="E254" s="814" t="s">
        <v>3493</v>
      </c>
      <c r="F254" s="831">
        <v>29</v>
      </c>
      <c r="G254" s="831">
        <v>2399</v>
      </c>
      <c r="H254" s="831">
        <v>3.5699404761904763</v>
      </c>
      <c r="I254" s="831">
        <v>82.724137931034477</v>
      </c>
      <c r="J254" s="831">
        <v>8</v>
      </c>
      <c r="K254" s="831">
        <v>672</v>
      </c>
      <c r="L254" s="831">
        <v>1</v>
      </c>
      <c r="M254" s="831">
        <v>84</v>
      </c>
      <c r="N254" s="831">
        <v>15</v>
      </c>
      <c r="O254" s="831">
        <v>1275</v>
      </c>
      <c r="P254" s="819">
        <v>1.8973214285714286</v>
      </c>
      <c r="Q254" s="832">
        <v>85</v>
      </c>
    </row>
    <row r="255" spans="1:17" ht="14.45" customHeight="1" x14ac:dyDescent="0.2">
      <c r="A255" s="813" t="s">
        <v>3566</v>
      </c>
      <c r="B255" s="814" t="s">
        <v>3475</v>
      </c>
      <c r="C255" s="814" t="s">
        <v>3409</v>
      </c>
      <c r="D255" s="814" t="s">
        <v>3494</v>
      </c>
      <c r="E255" s="814" t="s">
        <v>3495</v>
      </c>
      <c r="F255" s="831">
        <v>11</v>
      </c>
      <c r="G255" s="831">
        <v>4521</v>
      </c>
      <c r="H255" s="831">
        <v>10.920289855072463</v>
      </c>
      <c r="I255" s="831">
        <v>411</v>
      </c>
      <c r="J255" s="831">
        <v>1</v>
      </c>
      <c r="K255" s="831">
        <v>414</v>
      </c>
      <c r="L255" s="831">
        <v>1</v>
      </c>
      <c r="M255" s="831">
        <v>414</v>
      </c>
      <c r="N255" s="831">
        <v>1</v>
      </c>
      <c r="O255" s="831">
        <v>418</v>
      </c>
      <c r="P255" s="819">
        <v>1.0096618357487923</v>
      </c>
      <c r="Q255" s="832">
        <v>418</v>
      </c>
    </row>
    <row r="256" spans="1:17" ht="14.45" customHeight="1" x14ac:dyDescent="0.2">
      <c r="A256" s="813" t="s">
        <v>3566</v>
      </c>
      <c r="B256" s="814" t="s">
        <v>3475</v>
      </c>
      <c r="C256" s="814" t="s">
        <v>3409</v>
      </c>
      <c r="D256" s="814" t="s">
        <v>3496</v>
      </c>
      <c r="E256" s="814" t="s">
        <v>3497</v>
      </c>
      <c r="F256" s="831">
        <v>159</v>
      </c>
      <c r="G256" s="831">
        <v>13105</v>
      </c>
      <c r="H256" s="831">
        <v>1.8572845804988662</v>
      </c>
      <c r="I256" s="831">
        <v>82.421383647798748</v>
      </c>
      <c r="J256" s="831">
        <v>84</v>
      </c>
      <c r="K256" s="831">
        <v>7056</v>
      </c>
      <c r="L256" s="831">
        <v>1</v>
      </c>
      <c r="M256" s="831">
        <v>84</v>
      </c>
      <c r="N256" s="831">
        <v>116</v>
      </c>
      <c r="O256" s="831">
        <v>9860</v>
      </c>
      <c r="P256" s="819">
        <v>1.3973922902494331</v>
      </c>
      <c r="Q256" s="832">
        <v>85</v>
      </c>
    </row>
    <row r="257" spans="1:17" ht="14.45" customHeight="1" x14ac:dyDescent="0.2">
      <c r="A257" s="813" t="s">
        <v>575</v>
      </c>
      <c r="B257" s="814" t="s">
        <v>3423</v>
      </c>
      <c r="C257" s="814" t="s">
        <v>3409</v>
      </c>
      <c r="D257" s="814" t="s">
        <v>3445</v>
      </c>
      <c r="E257" s="814" t="s">
        <v>3446</v>
      </c>
      <c r="F257" s="831">
        <v>5</v>
      </c>
      <c r="G257" s="831">
        <v>825</v>
      </c>
      <c r="H257" s="831">
        <v>0.15935870195093685</v>
      </c>
      <c r="I257" s="831">
        <v>165</v>
      </c>
      <c r="J257" s="831">
        <v>31</v>
      </c>
      <c r="K257" s="831">
        <v>5177</v>
      </c>
      <c r="L257" s="831">
        <v>1</v>
      </c>
      <c r="M257" s="831">
        <v>167</v>
      </c>
      <c r="N257" s="831">
        <v>21</v>
      </c>
      <c r="O257" s="831">
        <v>3528</v>
      </c>
      <c r="P257" s="819">
        <v>0.68147575816109718</v>
      </c>
      <c r="Q257" s="832">
        <v>168</v>
      </c>
    </row>
    <row r="258" spans="1:17" ht="14.45" customHeight="1" x14ac:dyDescent="0.2">
      <c r="A258" s="813" t="s">
        <v>575</v>
      </c>
      <c r="B258" s="814" t="s">
        <v>3467</v>
      </c>
      <c r="C258" s="814" t="s">
        <v>3409</v>
      </c>
      <c r="D258" s="814" t="s">
        <v>3468</v>
      </c>
      <c r="E258" s="814" t="s">
        <v>3469</v>
      </c>
      <c r="F258" s="831">
        <v>4</v>
      </c>
      <c r="G258" s="831">
        <v>512</v>
      </c>
      <c r="H258" s="831"/>
      <c r="I258" s="831">
        <v>128</v>
      </c>
      <c r="J258" s="831"/>
      <c r="K258" s="831"/>
      <c r="L258" s="831"/>
      <c r="M258" s="831"/>
      <c r="N258" s="831">
        <v>4</v>
      </c>
      <c r="O258" s="831">
        <v>520</v>
      </c>
      <c r="P258" s="819"/>
      <c r="Q258" s="832">
        <v>130</v>
      </c>
    </row>
    <row r="259" spans="1:17" ht="14.45" customHeight="1" x14ac:dyDescent="0.2">
      <c r="A259" s="813" t="s">
        <v>575</v>
      </c>
      <c r="B259" s="814" t="s">
        <v>3467</v>
      </c>
      <c r="C259" s="814" t="s">
        <v>3409</v>
      </c>
      <c r="D259" s="814" t="s">
        <v>3470</v>
      </c>
      <c r="E259" s="814" t="s">
        <v>3471</v>
      </c>
      <c r="F259" s="831">
        <v>2</v>
      </c>
      <c r="G259" s="831">
        <v>406</v>
      </c>
      <c r="H259" s="831"/>
      <c r="I259" s="831">
        <v>203</v>
      </c>
      <c r="J259" s="831"/>
      <c r="K259" s="831"/>
      <c r="L259" s="831"/>
      <c r="M259" s="831"/>
      <c r="N259" s="831"/>
      <c r="O259" s="831"/>
      <c r="P259" s="819"/>
      <c r="Q259" s="832"/>
    </row>
    <row r="260" spans="1:17" ht="14.45" customHeight="1" x14ac:dyDescent="0.2">
      <c r="A260" s="813" t="s">
        <v>575</v>
      </c>
      <c r="B260" s="814" t="s">
        <v>3467</v>
      </c>
      <c r="C260" s="814" t="s">
        <v>3409</v>
      </c>
      <c r="D260" s="814" t="s">
        <v>3472</v>
      </c>
      <c r="E260" s="814" t="s">
        <v>3473</v>
      </c>
      <c r="F260" s="831">
        <v>9</v>
      </c>
      <c r="G260" s="831">
        <v>1467</v>
      </c>
      <c r="H260" s="831">
        <v>2.2362804878048781</v>
      </c>
      <c r="I260" s="831">
        <v>163</v>
      </c>
      <c r="J260" s="831">
        <v>4</v>
      </c>
      <c r="K260" s="831">
        <v>656</v>
      </c>
      <c r="L260" s="831">
        <v>1</v>
      </c>
      <c r="M260" s="831">
        <v>164</v>
      </c>
      <c r="N260" s="831">
        <v>33</v>
      </c>
      <c r="O260" s="831">
        <v>5445</v>
      </c>
      <c r="P260" s="819">
        <v>8.3003048780487809</v>
      </c>
      <c r="Q260" s="832">
        <v>165</v>
      </c>
    </row>
    <row r="261" spans="1:17" ht="14.45" customHeight="1" x14ac:dyDescent="0.2">
      <c r="A261" s="813" t="s">
        <v>575</v>
      </c>
      <c r="B261" s="814" t="s">
        <v>3567</v>
      </c>
      <c r="C261" s="814" t="s">
        <v>3568</v>
      </c>
      <c r="D261" s="814" t="s">
        <v>3569</v>
      </c>
      <c r="E261" s="814" t="s">
        <v>3570</v>
      </c>
      <c r="F261" s="831"/>
      <c r="G261" s="831"/>
      <c r="H261" s="831"/>
      <c r="I261" s="831"/>
      <c r="J261" s="831"/>
      <c r="K261" s="831"/>
      <c r="L261" s="831"/>
      <c r="M261" s="831"/>
      <c r="N261" s="831">
        <v>2</v>
      </c>
      <c r="O261" s="831">
        <v>4435.46</v>
      </c>
      <c r="P261" s="819"/>
      <c r="Q261" s="832">
        <v>2217.73</v>
      </c>
    </row>
    <row r="262" spans="1:17" ht="14.45" customHeight="1" x14ac:dyDescent="0.2">
      <c r="A262" s="813" t="s">
        <v>575</v>
      </c>
      <c r="B262" s="814" t="s">
        <v>3567</v>
      </c>
      <c r="C262" s="814" t="s">
        <v>3568</v>
      </c>
      <c r="D262" s="814" t="s">
        <v>3571</v>
      </c>
      <c r="E262" s="814" t="s">
        <v>3572</v>
      </c>
      <c r="F262" s="831">
        <v>1</v>
      </c>
      <c r="G262" s="831">
        <v>2641.15</v>
      </c>
      <c r="H262" s="831">
        <v>0.49604650289234475</v>
      </c>
      <c r="I262" s="831">
        <v>2641.15</v>
      </c>
      <c r="J262" s="831">
        <v>2</v>
      </c>
      <c r="K262" s="831">
        <v>5324.4</v>
      </c>
      <c r="L262" s="831">
        <v>1</v>
      </c>
      <c r="M262" s="831">
        <v>2662.2</v>
      </c>
      <c r="N262" s="831"/>
      <c r="O262" s="831"/>
      <c r="P262" s="819"/>
      <c r="Q262" s="832"/>
    </row>
    <row r="263" spans="1:17" ht="14.45" customHeight="1" x14ac:dyDescent="0.2">
      <c r="A263" s="813" t="s">
        <v>575</v>
      </c>
      <c r="B263" s="814" t="s">
        <v>3567</v>
      </c>
      <c r="C263" s="814" t="s">
        <v>3568</v>
      </c>
      <c r="D263" s="814" t="s">
        <v>3573</v>
      </c>
      <c r="E263" s="814" t="s">
        <v>3574</v>
      </c>
      <c r="F263" s="831"/>
      <c r="G263" s="831"/>
      <c r="H263" s="831"/>
      <c r="I263" s="831"/>
      <c r="J263" s="831">
        <v>2</v>
      </c>
      <c r="K263" s="831">
        <v>499.92</v>
      </c>
      <c r="L263" s="831">
        <v>1</v>
      </c>
      <c r="M263" s="831">
        <v>249.96</v>
      </c>
      <c r="N263" s="831"/>
      <c r="O263" s="831"/>
      <c r="P263" s="819"/>
      <c r="Q263" s="832"/>
    </row>
    <row r="264" spans="1:17" ht="14.45" customHeight="1" x14ac:dyDescent="0.2">
      <c r="A264" s="813" t="s">
        <v>575</v>
      </c>
      <c r="B264" s="814" t="s">
        <v>3567</v>
      </c>
      <c r="C264" s="814" t="s">
        <v>3409</v>
      </c>
      <c r="D264" s="814" t="s">
        <v>3575</v>
      </c>
      <c r="E264" s="814" t="s">
        <v>3576</v>
      </c>
      <c r="F264" s="831">
        <v>10424</v>
      </c>
      <c r="G264" s="831">
        <v>9956524</v>
      </c>
      <c r="H264" s="831">
        <v>0.93560288097147226</v>
      </c>
      <c r="I264" s="831">
        <v>955.1538756715272</v>
      </c>
      <c r="J264" s="831">
        <v>10906</v>
      </c>
      <c r="K264" s="831">
        <v>10641827</v>
      </c>
      <c r="L264" s="831">
        <v>1</v>
      </c>
      <c r="M264" s="831">
        <v>975.77727856225931</v>
      </c>
      <c r="N264" s="831">
        <v>8499</v>
      </c>
      <c r="O264" s="831">
        <v>8358665</v>
      </c>
      <c r="P264" s="819">
        <v>0.78545394507916733</v>
      </c>
      <c r="Q264" s="832">
        <v>983.48805741851982</v>
      </c>
    </row>
    <row r="265" spans="1:17" ht="14.45" customHeight="1" x14ac:dyDescent="0.2">
      <c r="A265" s="813" t="s">
        <v>575</v>
      </c>
      <c r="B265" s="814" t="s">
        <v>3567</v>
      </c>
      <c r="C265" s="814" t="s">
        <v>3409</v>
      </c>
      <c r="D265" s="814" t="s">
        <v>3577</v>
      </c>
      <c r="E265" s="814" t="s">
        <v>3578</v>
      </c>
      <c r="F265" s="831">
        <v>1</v>
      </c>
      <c r="G265" s="831">
        <v>196</v>
      </c>
      <c r="H265" s="831">
        <v>0.98492462311557794</v>
      </c>
      <c r="I265" s="831">
        <v>196</v>
      </c>
      <c r="J265" s="831">
        <v>1</v>
      </c>
      <c r="K265" s="831">
        <v>199</v>
      </c>
      <c r="L265" s="831">
        <v>1</v>
      </c>
      <c r="M265" s="831">
        <v>199</v>
      </c>
      <c r="N265" s="831">
        <v>1</v>
      </c>
      <c r="O265" s="831">
        <v>201</v>
      </c>
      <c r="P265" s="819">
        <v>1.0100502512562815</v>
      </c>
      <c r="Q265" s="832">
        <v>201</v>
      </c>
    </row>
    <row r="266" spans="1:17" ht="14.45" customHeight="1" x14ac:dyDescent="0.2">
      <c r="A266" s="813" t="s">
        <v>575</v>
      </c>
      <c r="B266" s="814" t="s">
        <v>3567</v>
      </c>
      <c r="C266" s="814" t="s">
        <v>3409</v>
      </c>
      <c r="D266" s="814" t="s">
        <v>3439</v>
      </c>
      <c r="E266" s="814" t="s">
        <v>3440</v>
      </c>
      <c r="F266" s="831">
        <v>5697</v>
      </c>
      <c r="G266" s="831">
        <v>1001523</v>
      </c>
      <c r="H266" s="831">
        <v>0.92168312130046826</v>
      </c>
      <c r="I266" s="831">
        <v>175.7983149025803</v>
      </c>
      <c r="J266" s="831">
        <v>6174</v>
      </c>
      <c r="K266" s="831">
        <v>1086624</v>
      </c>
      <c r="L266" s="831">
        <v>1</v>
      </c>
      <c r="M266" s="831">
        <v>176</v>
      </c>
      <c r="N266" s="831">
        <v>4800</v>
      </c>
      <c r="O266" s="831">
        <v>849600</v>
      </c>
      <c r="P266" s="819">
        <v>0.78187119003445538</v>
      </c>
      <c r="Q266" s="832">
        <v>177</v>
      </c>
    </row>
    <row r="267" spans="1:17" ht="14.45" customHeight="1" x14ac:dyDescent="0.2">
      <c r="A267" s="813" t="s">
        <v>575</v>
      </c>
      <c r="B267" s="814" t="s">
        <v>3567</v>
      </c>
      <c r="C267" s="814" t="s">
        <v>3409</v>
      </c>
      <c r="D267" s="814" t="s">
        <v>3441</v>
      </c>
      <c r="E267" s="814" t="s">
        <v>3442</v>
      </c>
      <c r="F267" s="831">
        <v>1417</v>
      </c>
      <c r="G267" s="831">
        <v>163979</v>
      </c>
      <c r="H267" s="831">
        <v>0.71071496680015955</v>
      </c>
      <c r="I267" s="831">
        <v>115.7226534932957</v>
      </c>
      <c r="J267" s="831">
        <v>1989</v>
      </c>
      <c r="K267" s="831">
        <v>230724</v>
      </c>
      <c r="L267" s="831">
        <v>1</v>
      </c>
      <c r="M267" s="831">
        <v>116</v>
      </c>
      <c r="N267" s="831">
        <v>1552</v>
      </c>
      <c r="O267" s="831">
        <v>181584</v>
      </c>
      <c r="P267" s="819">
        <v>0.78701825557809335</v>
      </c>
      <c r="Q267" s="832">
        <v>117</v>
      </c>
    </row>
    <row r="268" spans="1:17" ht="14.45" customHeight="1" x14ac:dyDescent="0.2">
      <c r="A268" s="813" t="s">
        <v>575</v>
      </c>
      <c r="B268" s="814" t="s">
        <v>3567</v>
      </c>
      <c r="C268" s="814" t="s">
        <v>3409</v>
      </c>
      <c r="D268" s="814" t="s">
        <v>3579</v>
      </c>
      <c r="E268" s="814" t="s">
        <v>3580</v>
      </c>
      <c r="F268" s="831">
        <v>291</v>
      </c>
      <c r="G268" s="831">
        <v>228726</v>
      </c>
      <c r="H268" s="831">
        <v>1.7480683251175055</v>
      </c>
      <c r="I268" s="831">
        <v>786</v>
      </c>
      <c r="J268" s="831">
        <v>165</v>
      </c>
      <c r="K268" s="831">
        <v>130845</v>
      </c>
      <c r="L268" s="831">
        <v>1</v>
      </c>
      <c r="M268" s="831">
        <v>793</v>
      </c>
      <c r="N268" s="831">
        <v>13</v>
      </c>
      <c r="O268" s="831">
        <v>10387</v>
      </c>
      <c r="P268" s="819">
        <v>7.9384003974167908E-2</v>
      </c>
      <c r="Q268" s="832">
        <v>799</v>
      </c>
    </row>
    <row r="269" spans="1:17" ht="14.45" customHeight="1" x14ac:dyDescent="0.2">
      <c r="A269" s="813" t="s">
        <v>575</v>
      </c>
      <c r="B269" s="814" t="s">
        <v>3567</v>
      </c>
      <c r="C269" s="814" t="s">
        <v>3409</v>
      </c>
      <c r="D269" s="814" t="s">
        <v>3443</v>
      </c>
      <c r="E269" s="814" t="s">
        <v>3444</v>
      </c>
      <c r="F269" s="831">
        <v>1090</v>
      </c>
      <c r="G269" s="831">
        <v>252880</v>
      </c>
      <c r="H269" s="831">
        <v>0.92683338036893015</v>
      </c>
      <c r="I269" s="831">
        <v>232</v>
      </c>
      <c r="J269" s="831">
        <v>1171</v>
      </c>
      <c r="K269" s="831">
        <v>272843</v>
      </c>
      <c r="L269" s="831">
        <v>1</v>
      </c>
      <c r="M269" s="831">
        <v>233</v>
      </c>
      <c r="N269" s="831">
        <v>948</v>
      </c>
      <c r="O269" s="831">
        <v>222780</v>
      </c>
      <c r="P269" s="819">
        <v>0.81651352609376093</v>
      </c>
      <c r="Q269" s="832">
        <v>235</v>
      </c>
    </row>
    <row r="270" spans="1:17" ht="14.45" customHeight="1" x14ac:dyDescent="0.2">
      <c r="A270" s="813" t="s">
        <v>575</v>
      </c>
      <c r="B270" s="814" t="s">
        <v>3567</v>
      </c>
      <c r="C270" s="814" t="s">
        <v>3409</v>
      </c>
      <c r="D270" s="814" t="s">
        <v>3581</v>
      </c>
      <c r="E270" s="814" t="s">
        <v>3582</v>
      </c>
      <c r="F270" s="831">
        <v>0</v>
      </c>
      <c r="G270" s="831">
        <v>0</v>
      </c>
      <c r="H270" s="831"/>
      <c r="I270" s="831"/>
      <c r="J270" s="831">
        <v>0</v>
      </c>
      <c r="K270" s="831">
        <v>0</v>
      </c>
      <c r="L270" s="831"/>
      <c r="M270" s="831"/>
      <c r="N270" s="831">
        <v>0</v>
      </c>
      <c r="O270" s="831">
        <v>0</v>
      </c>
      <c r="P270" s="819"/>
      <c r="Q270" s="832"/>
    </row>
    <row r="271" spans="1:17" ht="14.45" customHeight="1" x14ac:dyDescent="0.2">
      <c r="A271" s="813" t="s">
        <v>575</v>
      </c>
      <c r="B271" s="814" t="s">
        <v>3567</v>
      </c>
      <c r="C271" s="814" t="s">
        <v>3409</v>
      </c>
      <c r="D271" s="814" t="s">
        <v>3583</v>
      </c>
      <c r="E271" s="814" t="s">
        <v>3584</v>
      </c>
      <c r="F271" s="831">
        <v>1708</v>
      </c>
      <c r="G271" s="831">
        <v>0</v>
      </c>
      <c r="H271" s="831"/>
      <c r="I271" s="831">
        <v>0</v>
      </c>
      <c r="J271" s="831">
        <v>1593</v>
      </c>
      <c r="K271" s="831">
        <v>0</v>
      </c>
      <c r="L271" s="831"/>
      <c r="M271" s="831">
        <v>0</v>
      </c>
      <c r="N271" s="831">
        <v>352</v>
      </c>
      <c r="O271" s="831">
        <v>0</v>
      </c>
      <c r="P271" s="819"/>
      <c r="Q271" s="832">
        <v>0</v>
      </c>
    </row>
    <row r="272" spans="1:17" ht="14.45" customHeight="1" x14ac:dyDescent="0.2">
      <c r="A272" s="813" t="s">
        <v>575</v>
      </c>
      <c r="B272" s="814" t="s">
        <v>3567</v>
      </c>
      <c r="C272" s="814" t="s">
        <v>3409</v>
      </c>
      <c r="D272" s="814" t="s">
        <v>3585</v>
      </c>
      <c r="E272" s="814" t="s">
        <v>3586</v>
      </c>
      <c r="F272" s="831">
        <v>236</v>
      </c>
      <c r="G272" s="831">
        <v>0</v>
      </c>
      <c r="H272" s="831"/>
      <c r="I272" s="831">
        <v>0</v>
      </c>
      <c r="J272" s="831">
        <v>271</v>
      </c>
      <c r="K272" s="831">
        <v>0</v>
      </c>
      <c r="L272" s="831"/>
      <c r="M272" s="831">
        <v>0</v>
      </c>
      <c r="N272" s="831">
        <v>182</v>
      </c>
      <c r="O272" s="831">
        <v>0</v>
      </c>
      <c r="P272" s="819"/>
      <c r="Q272" s="832">
        <v>0</v>
      </c>
    </row>
    <row r="273" spans="1:17" ht="14.45" customHeight="1" x14ac:dyDescent="0.2">
      <c r="A273" s="813" t="s">
        <v>575</v>
      </c>
      <c r="B273" s="814" t="s">
        <v>3567</v>
      </c>
      <c r="C273" s="814" t="s">
        <v>3409</v>
      </c>
      <c r="D273" s="814" t="s">
        <v>3587</v>
      </c>
      <c r="E273" s="814" t="s">
        <v>3588</v>
      </c>
      <c r="F273" s="831">
        <v>242</v>
      </c>
      <c r="G273" s="831">
        <v>0</v>
      </c>
      <c r="H273" s="831"/>
      <c r="I273" s="831">
        <v>0</v>
      </c>
      <c r="J273" s="831">
        <v>304</v>
      </c>
      <c r="K273" s="831">
        <v>0</v>
      </c>
      <c r="L273" s="831"/>
      <c r="M273" s="831">
        <v>0</v>
      </c>
      <c r="N273" s="831">
        <v>211</v>
      </c>
      <c r="O273" s="831">
        <v>0</v>
      </c>
      <c r="P273" s="819"/>
      <c r="Q273" s="832">
        <v>0</v>
      </c>
    </row>
    <row r="274" spans="1:17" ht="14.45" customHeight="1" x14ac:dyDescent="0.2">
      <c r="A274" s="813" t="s">
        <v>575</v>
      </c>
      <c r="B274" s="814" t="s">
        <v>3567</v>
      </c>
      <c r="C274" s="814" t="s">
        <v>3409</v>
      </c>
      <c r="D274" s="814" t="s">
        <v>3459</v>
      </c>
      <c r="E274" s="814" t="s">
        <v>3460</v>
      </c>
      <c r="F274" s="831">
        <v>773</v>
      </c>
      <c r="G274" s="831">
        <v>274415</v>
      </c>
      <c r="H274" s="831">
        <v>0.89130505391711057</v>
      </c>
      <c r="I274" s="831">
        <v>355</v>
      </c>
      <c r="J274" s="831">
        <v>860</v>
      </c>
      <c r="K274" s="831">
        <v>307880</v>
      </c>
      <c r="L274" s="831">
        <v>1</v>
      </c>
      <c r="M274" s="831">
        <v>358</v>
      </c>
      <c r="N274" s="831">
        <v>575</v>
      </c>
      <c r="O274" s="831">
        <v>207000</v>
      </c>
      <c r="P274" s="819">
        <v>0.67233987267766659</v>
      </c>
      <c r="Q274" s="832">
        <v>360</v>
      </c>
    </row>
    <row r="275" spans="1:17" ht="14.45" customHeight="1" x14ac:dyDescent="0.2">
      <c r="A275" s="813" t="s">
        <v>575</v>
      </c>
      <c r="B275" s="814" t="s">
        <v>3567</v>
      </c>
      <c r="C275" s="814" t="s">
        <v>3409</v>
      </c>
      <c r="D275" s="814" t="s">
        <v>3589</v>
      </c>
      <c r="E275" s="814" t="s">
        <v>3590</v>
      </c>
      <c r="F275" s="831">
        <v>1</v>
      </c>
      <c r="G275" s="831">
        <v>1544</v>
      </c>
      <c r="H275" s="831"/>
      <c r="I275" s="831">
        <v>1544</v>
      </c>
      <c r="J275" s="831"/>
      <c r="K275" s="831"/>
      <c r="L275" s="831"/>
      <c r="M275" s="831"/>
      <c r="N275" s="831"/>
      <c r="O275" s="831"/>
      <c r="P275" s="819"/>
      <c r="Q275" s="832"/>
    </row>
    <row r="276" spans="1:17" ht="14.45" customHeight="1" x14ac:dyDescent="0.2">
      <c r="A276" s="813" t="s">
        <v>575</v>
      </c>
      <c r="B276" s="814" t="s">
        <v>3567</v>
      </c>
      <c r="C276" s="814" t="s">
        <v>3409</v>
      </c>
      <c r="D276" s="814" t="s">
        <v>3591</v>
      </c>
      <c r="E276" s="814" t="s">
        <v>3592</v>
      </c>
      <c r="F276" s="831">
        <v>2</v>
      </c>
      <c r="G276" s="831">
        <v>1012</v>
      </c>
      <c r="H276" s="831"/>
      <c r="I276" s="831">
        <v>506</v>
      </c>
      <c r="J276" s="831"/>
      <c r="K276" s="831"/>
      <c r="L276" s="831"/>
      <c r="M276" s="831"/>
      <c r="N276" s="831"/>
      <c r="O276" s="831"/>
      <c r="P276" s="819"/>
      <c r="Q276" s="832"/>
    </row>
    <row r="277" spans="1:17" ht="14.45" customHeight="1" x14ac:dyDescent="0.2">
      <c r="A277" s="813" t="s">
        <v>575</v>
      </c>
      <c r="B277" s="814" t="s">
        <v>3567</v>
      </c>
      <c r="C277" s="814" t="s">
        <v>3409</v>
      </c>
      <c r="D277" s="814" t="s">
        <v>3410</v>
      </c>
      <c r="E277" s="814" t="s">
        <v>3411</v>
      </c>
      <c r="F277" s="831">
        <v>1182</v>
      </c>
      <c r="G277" s="831">
        <v>239946</v>
      </c>
      <c r="H277" s="831">
        <v>0.7500234435073988</v>
      </c>
      <c r="I277" s="831">
        <v>203</v>
      </c>
      <c r="J277" s="831">
        <v>1553</v>
      </c>
      <c r="K277" s="831">
        <v>319918</v>
      </c>
      <c r="L277" s="831">
        <v>1</v>
      </c>
      <c r="M277" s="831">
        <v>206</v>
      </c>
      <c r="N277" s="831">
        <v>910</v>
      </c>
      <c r="O277" s="831">
        <v>189280</v>
      </c>
      <c r="P277" s="819">
        <v>0.5916516107252483</v>
      </c>
      <c r="Q277" s="832">
        <v>208</v>
      </c>
    </row>
    <row r="278" spans="1:17" ht="14.45" customHeight="1" x14ac:dyDescent="0.2">
      <c r="A278" s="813" t="s">
        <v>575</v>
      </c>
      <c r="B278" s="814" t="s">
        <v>3567</v>
      </c>
      <c r="C278" s="814" t="s">
        <v>3409</v>
      </c>
      <c r="D278" s="814" t="s">
        <v>3593</v>
      </c>
      <c r="E278" s="814" t="s">
        <v>3594</v>
      </c>
      <c r="F278" s="831">
        <v>7</v>
      </c>
      <c r="G278" s="831">
        <v>0</v>
      </c>
      <c r="H278" s="831"/>
      <c r="I278" s="831">
        <v>0</v>
      </c>
      <c r="J278" s="831">
        <v>1</v>
      </c>
      <c r="K278" s="831">
        <v>0</v>
      </c>
      <c r="L278" s="831"/>
      <c r="M278" s="831">
        <v>0</v>
      </c>
      <c r="N278" s="831"/>
      <c r="O278" s="831"/>
      <c r="P278" s="819"/>
      <c r="Q278" s="832"/>
    </row>
    <row r="279" spans="1:17" ht="14.45" customHeight="1" x14ac:dyDescent="0.2">
      <c r="A279" s="813" t="s">
        <v>575</v>
      </c>
      <c r="B279" s="814" t="s">
        <v>3567</v>
      </c>
      <c r="C279" s="814" t="s">
        <v>3409</v>
      </c>
      <c r="D279" s="814" t="s">
        <v>3595</v>
      </c>
      <c r="E279" s="814" t="s">
        <v>3596</v>
      </c>
      <c r="F279" s="831">
        <v>1</v>
      </c>
      <c r="G279" s="831">
        <v>311</v>
      </c>
      <c r="H279" s="831"/>
      <c r="I279" s="831">
        <v>311</v>
      </c>
      <c r="J279" s="831"/>
      <c r="K279" s="831"/>
      <c r="L279" s="831"/>
      <c r="M279" s="831"/>
      <c r="N279" s="831"/>
      <c r="O279" s="831"/>
      <c r="P279" s="819"/>
      <c r="Q279" s="832"/>
    </row>
    <row r="280" spans="1:17" ht="14.45" customHeight="1" x14ac:dyDescent="0.2">
      <c r="A280" s="813" t="s">
        <v>575</v>
      </c>
      <c r="B280" s="814" t="s">
        <v>3567</v>
      </c>
      <c r="C280" s="814" t="s">
        <v>3409</v>
      </c>
      <c r="D280" s="814" t="s">
        <v>3557</v>
      </c>
      <c r="E280" s="814" t="s">
        <v>3558</v>
      </c>
      <c r="F280" s="831">
        <v>548</v>
      </c>
      <c r="G280" s="831">
        <v>384696</v>
      </c>
      <c r="H280" s="831">
        <v>0.87762011224163894</v>
      </c>
      <c r="I280" s="831">
        <v>702</v>
      </c>
      <c r="J280" s="831">
        <v>620</v>
      </c>
      <c r="K280" s="831">
        <v>438340</v>
      </c>
      <c r="L280" s="831">
        <v>1</v>
      </c>
      <c r="M280" s="831">
        <v>707</v>
      </c>
      <c r="N280" s="831">
        <v>509</v>
      </c>
      <c r="O280" s="831">
        <v>361899</v>
      </c>
      <c r="P280" s="819">
        <v>0.82561253821234659</v>
      </c>
      <c r="Q280" s="832">
        <v>711</v>
      </c>
    </row>
    <row r="281" spans="1:17" ht="14.45" customHeight="1" x14ac:dyDescent="0.2">
      <c r="A281" s="813" t="s">
        <v>575</v>
      </c>
      <c r="B281" s="814" t="s">
        <v>3567</v>
      </c>
      <c r="C281" s="814" t="s">
        <v>3409</v>
      </c>
      <c r="D281" s="814" t="s">
        <v>3412</v>
      </c>
      <c r="E281" s="814" t="s">
        <v>3413</v>
      </c>
      <c r="F281" s="831">
        <v>147</v>
      </c>
      <c r="G281" s="831">
        <v>24843</v>
      </c>
      <c r="H281" s="831">
        <v>0.90840280824923214</v>
      </c>
      <c r="I281" s="831">
        <v>169</v>
      </c>
      <c r="J281" s="831">
        <v>159</v>
      </c>
      <c r="K281" s="831">
        <v>27348</v>
      </c>
      <c r="L281" s="831">
        <v>1</v>
      </c>
      <c r="M281" s="831">
        <v>172</v>
      </c>
      <c r="N281" s="831">
        <v>92</v>
      </c>
      <c r="O281" s="831">
        <v>16008</v>
      </c>
      <c r="P281" s="819">
        <v>0.58534444931987717</v>
      </c>
      <c r="Q281" s="832">
        <v>174</v>
      </c>
    </row>
    <row r="282" spans="1:17" ht="14.45" customHeight="1" x14ac:dyDescent="0.2">
      <c r="A282" s="813" t="s">
        <v>575</v>
      </c>
      <c r="B282" s="814" t="s">
        <v>3567</v>
      </c>
      <c r="C282" s="814" t="s">
        <v>3409</v>
      </c>
      <c r="D282" s="814" t="s">
        <v>3414</v>
      </c>
      <c r="E282" s="814" t="s">
        <v>3415</v>
      </c>
      <c r="F282" s="831">
        <v>145</v>
      </c>
      <c r="G282" s="831">
        <v>36975</v>
      </c>
      <c r="H282" s="831">
        <v>0.90705033853400063</v>
      </c>
      <c r="I282" s="831">
        <v>255</v>
      </c>
      <c r="J282" s="831">
        <v>158</v>
      </c>
      <c r="K282" s="831">
        <v>40764</v>
      </c>
      <c r="L282" s="831">
        <v>1</v>
      </c>
      <c r="M282" s="831">
        <v>258</v>
      </c>
      <c r="N282" s="831">
        <v>102</v>
      </c>
      <c r="O282" s="831">
        <v>26724</v>
      </c>
      <c r="P282" s="819">
        <v>0.65557845157491901</v>
      </c>
      <c r="Q282" s="832">
        <v>262</v>
      </c>
    </row>
    <row r="283" spans="1:17" ht="14.45" customHeight="1" x14ac:dyDescent="0.2">
      <c r="A283" s="813" t="s">
        <v>575</v>
      </c>
      <c r="B283" s="814" t="s">
        <v>3567</v>
      </c>
      <c r="C283" s="814" t="s">
        <v>3409</v>
      </c>
      <c r="D283" s="814" t="s">
        <v>3597</v>
      </c>
      <c r="E283" s="814" t="s">
        <v>3598</v>
      </c>
      <c r="F283" s="831">
        <v>137</v>
      </c>
      <c r="G283" s="831">
        <v>0</v>
      </c>
      <c r="H283" s="831"/>
      <c r="I283" s="831">
        <v>0</v>
      </c>
      <c r="J283" s="831">
        <v>130</v>
      </c>
      <c r="K283" s="831">
        <v>0</v>
      </c>
      <c r="L283" s="831"/>
      <c r="M283" s="831">
        <v>0</v>
      </c>
      <c r="N283" s="831">
        <v>90</v>
      </c>
      <c r="O283" s="831">
        <v>0</v>
      </c>
      <c r="P283" s="819"/>
      <c r="Q283" s="832">
        <v>0</v>
      </c>
    </row>
    <row r="284" spans="1:17" ht="14.45" customHeight="1" x14ac:dyDescent="0.2">
      <c r="A284" s="813" t="s">
        <v>575</v>
      </c>
      <c r="B284" s="814" t="s">
        <v>3567</v>
      </c>
      <c r="C284" s="814" t="s">
        <v>3409</v>
      </c>
      <c r="D284" s="814" t="s">
        <v>3599</v>
      </c>
      <c r="E284" s="814" t="s">
        <v>3600</v>
      </c>
      <c r="F284" s="831">
        <v>3</v>
      </c>
      <c r="G284" s="831">
        <v>0</v>
      </c>
      <c r="H284" s="831"/>
      <c r="I284" s="831">
        <v>0</v>
      </c>
      <c r="J284" s="831">
        <v>2</v>
      </c>
      <c r="K284" s="831">
        <v>0</v>
      </c>
      <c r="L284" s="831"/>
      <c r="M284" s="831">
        <v>0</v>
      </c>
      <c r="N284" s="831">
        <v>9</v>
      </c>
      <c r="O284" s="831">
        <v>0</v>
      </c>
      <c r="P284" s="819"/>
      <c r="Q284" s="832">
        <v>0</v>
      </c>
    </row>
    <row r="285" spans="1:17" ht="14.45" customHeight="1" x14ac:dyDescent="0.2">
      <c r="A285" s="813" t="s">
        <v>575</v>
      </c>
      <c r="B285" s="814" t="s">
        <v>3567</v>
      </c>
      <c r="C285" s="814" t="s">
        <v>3409</v>
      </c>
      <c r="D285" s="814" t="s">
        <v>3601</v>
      </c>
      <c r="E285" s="814" t="s">
        <v>3602</v>
      </c>
      <c r="F285" s="831">
        <v>33</v>
      </c>
      <c r="G285" s="831">
        <v>0</v>
      </c>
      <c r="H285" s="831"/>
      <c r="I285" s="831">
        <v>0</v>
      </c>
      <c r="J285" s="831">
        <v>21</v>
      </c>
      <c r="K285" s="831">
        <v>0</v>
      </c>
      <c r="L285" s="831"/>
      <c r="M285" s="831">
        <v>0</v>
      </c>
      <c r="N285" s="831">
        <v>33</v>
      </c>
      <c r="O285" s="831">
        <v>0</v>
      </c>
      <c r="P285" s="819"/>
      <c r="Q285" s="832">
        <v>0</v>
      </c>
    </row>
    <row r="286" spans="1:17" ht="14.45" customHeight="1" x14ac:dyDescent="0.2">
      <c r="A286" s="813" t="s">
        <v>575</v>
      </c>
      <c r="B286" s="814" t="s">
        <v>3567</v>
      </c>
      <c r="C286" s="814" t="s">
        <v>3409</v>
      </c>
      <c r="D286" s="814" t="s">
        <v>3603</v>
      </c>
      <c r="E286" s="814" t="s">
        <v>3604</v>
      </c>
      <c r="F286" s="831">
        <v>5</v>
      </c>
      <c r="G286" s="831">
        <v>425</v>
      </c>
      <c r="H286" s="831"/>
      <c r="I286" s="831">
        <v>85</v>
      </c>
      <c r="J286" s="831"/>
      <c r="K286" s="831"/>
      <c r="L286" s="831"/>
      <c r="M286" s="831"/>
      <c r="N286" s="831"/>
      <c r="O286" s="831"/>
      <c r="P286" s="819"/>
      <c r="Q286" s="832"/>
    </row>
    <row r="287" spans="1:17" ht="14.45" customHeight="1" x14ac:dyDescent="0.2">
      <c r="A287" s="813" t="s">
        <v>575</v>
      </c>
      <c r="B287" s="814" t="s">
        <v>3567</v>
      </c>
      <c r="C287" s="814" t="s">
        <v>3409</v>
      </c>
      <c r="D287" s="814" t="s">
        <v>3416</v>
      </c>
      <c r="E287" s="814" t="s">
        <v>3417</v>
      </c>
      <c r="F287" s="831">
        <v>1157</v>
      </c>
      <c r="G287" s="831">
        <v>205099</v>
      </c>
      <c r="H287" s="831">
        <v>0.73153237340790178</v>
      </c>
      <c r="I287" s="831">
        <v>177.26793431287814</v>
      </c>
      <c r="J287" s="831">
        <v>1549</v>
      </c>
      <c r="K287" s="831">
        <v>280369</v>
      </c>
      <c r="L287" s="831">
        <v>1</v>
      </c>
      <c r="M287" s="831">
        <v>181</v>
      </c>
      <c r="N287" s="831">
        <v>954</v>
      </c>
      <c r="O287" s="831">
        <v>174582</v>
      </c>
      <c r="P287" s="819">
        <v>0.62268653096455029</v>
      </c>
      <c r="Q287" s="832">
        <v>183</v>
      </c>
    </row>
    <row r="288" spans="1:17" ht="14.45" customHeight="1" x14ac:dyDescent="0.2">
      <c r="A288" s="813" t="s">
        <v>575</v>
      </c>
      <c r="B288" s="814" t="s">
        <v>3567</v>
      </c>
      <c r="C288" s="814" t="s">
        <v>3409</v>
      </c>
      <c r="D288" s="814" t="s">
        <v>3605</v>
      </c>
      <c r="E288" s="814" t="s">
        <v>3606</v>
      </c>
      <c r="F288" s="831">
        <v>3</v>
      </c>
      <c r="G288" s="831">
        <v>0</v>
      </c>
      <c r="H288" s="831"/>
      <c r="I288" s="831">
        <v>0</v>
      </c>
      <c r="J288" s="831"/>
      <c r="K288" s="831"/>
      <c r="L288" s="831"/>
      <c r="M288" s="831"/>
      <c r="N288" s="831">
        <v>3</v>
      </c>
      <c r="O288" s="831">
        <v>0</v>
      </c>
      <c r="P288" s="819"/>
      <c r="Q288" s="832">
        <v>0</v>
      </c>
    </row>
    <row r="289" spans="1:17" ht="14.45" customHeight="1" x14ac:dyDescent="0.2">
      <c r="A289" s="813" t="s">
        <v>575</v>
      </c>
      <c r="B289" s="814" t="s">
        <v>3567</v>
      </c>
      <c r="C289" s="814" t="s">
        <v>3409</v>
      </c>
      <c r="D289" s="814" t="s">
        <v>3418</v>
      </c>
      <c r="E289" s="814" t="s">
        <v>3419</v>
      </c>
      <c r="F289" s="831">
        <v>66</v>
      </c>
      <c r="G289" s="831">
        <v>18744</v>
      </c>
      <c r="H289" s="831">
        <v>65.310104529616723</v>
      </c>
      <c r="I289" s="831">
        <v>284</v>
      </c>
      <c r="J289" s="831">
        <v>1</v>
      </c>
      <c r="K289" s="831">
        <v>287</v>
      </c>
      <c r="L289" s="831">
        <v>1</v>
      </c>
      <c r="M289" s="831">
        <v>287</v>
      </c>
      <c r="N289" s="831">
        <v>20</v>
      </c>
      <c r="O289" s="831">
        <v>5820</v>
      </c>
      <c r="P289" s="819">
        <v>20.278745644599304</v>
      </c>
      <c r="Q289" s="832">
        <v>291</v>
      </c>
    </row>
    <row r="290" spans="1:17" ht="14.45" customHeight="1" x14ac:dyDescent="0.2">
      <c r="A290" s="813" t="s">
        <v>575</v>
      </c>
      <c r="B290" s="814" t="s">
        <v>3567</v>
      </c>
      <c r="C290" s="814" t="s">
        <v>3409</v>
      </c>
      <c r="D290" s="814" t="s">
        <v>3420</v>
      </c>
      <c r="E290" s="814" t="s">
        <v>3421</v>
      </c>
      <c r="F290" s="831">
        <v>42</v>
      </c>
      <c r="G290" s="831">
        <v>7938</v>
      </c>
      <c r="H290" s="831">
        <v>2.296875</v>
      </c>
      <c r="I290" s="831">
        <v>189</v>
      </c>
      <c r="J290" s="831">
        <v>18</v>
      </c>
      <c r="K290" s="831">
        <v>3456</v>
      </c>
      <c r="L290" s="831">
        <v>1</v>
      </c>
      <c r="M290" s="831">
        <v>192</v>
      </c>
      <c r="N290" s="831">
        <v>17</v>
      </c>
      <c r="O290" s="831">
        <v>3298</v>
      </c>
      <c r="P290" s="819">
        <v>0.95428240740740744</v>
      </c>
      <c r="Q290" s="832">
        <v>194</v>
      </c>
    </row>
    <row r="291" spans="1:17" ht="14.45" customHeight="1" x14ac:dyDescent="0.2">
      <c r="A291" s="813" t="s">
        <v>575</v>
      </c>
      <c r="B291" s="814" t="s">
        <v>3567</v>
      </c>
      <c r="C291" s="814" t="s">
        <v>3409</v>
      </c>
      <c r="D291" s="814" t="s">
        <v>3607</v>
      </c>
      <c r="E291" s="814" t="s">
        <v>3608</v>
      </c>
      <c r="F291" s="831">
        <v>5</v>
      </c>
      <c r="G291" s="831">
        <v>567</v>
      </c>
      <c r="H291" s="831">
        <v>1.6578947368421053</v>
      </c>
      <c r="I291" s="831">
        <v>113.4</v>
      </c>
      <c r="J291" s="831">
        <v>3</v>
      </c>
      <c r="K291" s="831">
        <v>342</v>
      </c>
      <c r="L291" s="831">
        <v>1</v>
      </c>
      <c r="M291" s="831">
        <v>114</v>
      </c>
      <c r="N291" s="831">
        <v>1</v>
      </c>
      <c r="O291" s="831">
        <v>116</v>
      </c>
      <c r="P291" s="819">
        <v>0.33918128654970758</v>
      </c>
      <c r="Q291" s="832">
        <v>116</v>
      </c>
    </row>
    <row r="292" spans="1:17" ht="14.45" customHeight="1" x14ac:dyDescent="0.2">
      <c r="A292" s="813" t="s">
        <v>575</v>
      </c>
      <c r="B292" s="814" t="s">
        <v>3567</v>
      </c>
      <c r="C292" s="814" t="s">
        <v>3409</v>
      </c>
      <c r="D292" s="814" t="s">
        <v>3609</v>
      </c>
      <c r="E292" s="814" t="s">
        <v>3610</v>
      </c>
      <c r="F292" s="831">
        <v>139</v>
      </c>
      <c r="G292" s="831">
        <v>0</v>
      </c>
      <c r="H292" s="831"/>
      <c r="I292" s="831">
        <v>0</v>
      </c>
      <c r="J292" s="831">
        <v>128</v>
      </c>
      <c r="K292" s="831">
        <v>0</v>
      </c>
      <c r="L292" s="831"/>
      <c r="M292" s="831">
        <v>0</v>
      </c>
      <c r="N292" s="831">
        <v>87</v>
      </c>
      <c r="O292" s="831">
        <v>0</v>
      </c>
      <c r="P292" s="819"/>
      <c r="Q292" s="832">
        <v>0</v>
      </c>
    </row>
    <row r="293" spans="1:17" ht="14.45" customHeight="1" x14ac:dyDescent="0.2">
      <c r="A293" s="813" t="s">
        <v>575</v>
      </c>
      <c r="B293" s="814" t="s">
        <v>3567</v>
      </c>
      <c r="C293" s="814" t="s">
        <v>3409</v>
      </c>
      <c r="D293" s="814" t="s">
        <v>3611</v>
      </c>
      <c r="E293" s="814" t="s">
        <v>3612</v>
      </c>
      <c r="F293" s="831">
        <v>327</v>
      </c>
      <c r="G293" s="831">
        <v>0</v>
      </c>
      <c r="H293" s="831"/>
      <c r="I293" s="831">
        <v>0</v>
      </c>
      <c r="J293" s="831">
        <v>287</v>
      </c>
      <c r="K293" s="831">
        <v>0</v>
      </c>
      <c r="L293" s="831"/>
      <c r="M293" s="831">
        <v>0</v>
      </c>
      <c r="N293" s="831">
        <v>210</v>
      </c>
      <c r="O293" s="831">
        <v>0</v>
      </c>
      <c r="P293" s="819"/>
      <c r="Q293" s="832">
        <v>0</v>
      </c>
    </row>
    <row r="294" spans="1:17" ht="14.45" customHeight="1" x14ac:dyDescent="0.2">
      <c r="A294" s="813" t="s">
        <v>575</v>
      </c>
      <c r="B294" s="814" t="s">
        <v>3567</v>
      </c>
      <c r="C294" s="814" t="s">
        <v>3409</v>
      </c>
      <c r="D294" s="814" t="s">
        <v>3613</v>
      </c>
      <c r="E294" s="814" t="s">
        <v>3614</v>
      </c>
      <c r="F294" s="831">
        <v>37</v>
      </c>
      <c r="G294" s="831">
        <v>0</v>
      </c>
      <c r="H294" s="831"/>
      <c r="I294" s="831">
        <v>0</v>
      </c>
      <c r="J294" s="831">
        <v>18</v>
      </c>
      <c r="K294" s="831">
        <v>0</v>
      </c>
      <c r="L294" s="831"/>
      <c r="M294" s="831">
        <v>0</v>
      </c>
      <c r="N294" s="831">
        <v>22</v>
      </c>
      <c r="O294" s="831">
        <v>0</v>
      </c>
      <c r="P294" s="819"/>
      <c r="Q294" s="832">
        <v>0</v>
      </c>
    </row>
    <row r="295" spans="1:17" ht="14.45" customHeight="1" x14ac:dyDescent="0.2">
      <c r="A295" s="813" t="s">
        <v>575</v>
      </c>
      <c r="B295" s="814" t="s">
        <v>3567</v>
      </c>
      <c r="C295" s="814" t="s">
        <v>3409</v>
      </c>
      <c r="D295" s="814" t="s">
        <v>3615</v>
      </c>
      <c r="E295" s="814" t="s">
        <v>3616</v>
      </c>
      <c r="F295" s="831">
        <v>17</v>
      </c>
      <c r="G295" s="831">
        <v>0</v>
      </c>
      <c r="H295" s="831"/>
      <c r="I295" s="831">
        <v>0</v>
      </c>
      <c r="J295" s="831">
        <v>12</v>
      </c>
      <c r="K295" s="831">
        <v>0</v>
      </c>
      <c r="L295" s="831"/>
      <c r="M295" s="831">
        <v>0</v>
      </c>
      <c r="N295" s="831">
        <v>7</v>
      </c>
      <c r="O295" s="831">
        <v>0</v>
      </c>
      <c r="P295" s="819"/>
      <c r="Q295" s="832">
        <v>0</v>
      </c>
    </row>
    <row r="296" spans="1:17" ht="14.45" customHeight="1" x14ac:dyDescent="0.2">
      <c r="A296" s="813" t="s">
        <v>575</v>
      </c>
      <c r="B296" s="814" t="s">
        <v>3567</v>
      </c>
      <c r="C296" s="814" t="s">
        <v>3409</v>
      </c>
      <c r="D296" s="814" t="s">
        <v>3617</v>
      </c>
      <c r="E296" s="814" t="s">
        <v>3618</v>
      </c>
      <c r="F296" s="831">
        <v>3</v>
      </c>
      <c r="G296" s="831">
        <v>852</v>
      </c>
      <c r="H296" s="831"/>
      <c r="I296" s="831">
        <v>284</v>
      </c>
      <c r="J296" s="831"/>
      <c r="K296" s="831"/>
      <c r="L296" s="831"/>
      <c r="M296" s="831"/>
      <c r="N296" s="831">
        <v>1</v>
      </c>
      <c r="O296" s="831">
        <v>291</v>
      </c>
      <c r="P296" s="819"/>
      <c r="Q296" s="832">
        <v>291</v>
      </c>
    </row>
    <row r="297" spans="1:17" ht="14.45" customHeight="1" x14ac:dyDescent="0.2">
      <c r="A297" s="813" t="s">
        <v>575</v>
      </c>
      <c r="B297" s="814" t="s">
        <v>3567</v>
      </c>
      <c r="C297" s="814" t="s">
        <v>3409</v>
      </c>
      <c r="D297" s="814" t="s">
        <v>3619</v>
      </c>
      <c r="E297" s="814" t="s">
        <v>3620</v>
      </c>
      <c r="F297" s="831"/>
      <c r="G297" s="831"/>
      <c r="H297" s="831"/>
      <c r="I297" s="831"/>
      <c r="J297" s="831">
        <v>675</v>
      </c>
      <c r="K297" s="831">
        <v>0</v>
      </c>
      <c r="L297" s="831"/>
      <c r="M297" s="831">
        <v>0</v>
      </c>
      <c r="N297" s="831">
        <v>495</v>
      </c>
      <c r="O297" s="831">
        <v>0</v>
      </c>
      <c r="P297" s="819"/>
      <c r="Q297" s="832">
        <v>0</v>
      </c>
    </row>
    <row r="298" spans="1:17" ht="14.45" customHeight="1" x14ac:dyDescent="0.2">
      <c r="A298" s="813" t="s">
        <v>575</v>
      </c>
      <c r="B298" s="814" t="s">
        <v>3567</v>
      </c>
      <c r="C298" s="814" t="s">
        <v>3409</v>
      </c>
      <c r="D298" s="814" t="s">
        <v>3621</v>
      </c>
      <c r="E298" s="814" t="s">
        <v>3622</v>
      </c>
      <c r="F298" s="831"/>
      <c r="G298" s="831"/>
      <c r="H298" s="831"/>
      <c r="I298" s="831"/>
      <c r="J298" s="831">
        <v>70</v>
      </c>
      <c r="K298" s="831">
        <v>0</v>
      </c>
      <c r="L298" s="831"/>
      <c r="M298" s="831">
        <v>0</v>
      </c>
      <c r="N298" s="831">
        <v>45</v>
      </c>
      <c r="O298" s="831">
        <v>0</v>
      </c>
      <c r="P298" s="819"/>
      <c r="Q298" s="832">
        <v>0</v>
      </c>
    </row>
    <row r="299" spans="1:17" ht="14.45" customHeight="1" x14ac:dyDescent="0.2">
      <c r="A299" s="813" t="s">
        <v>575</v>
      </c>
      <c r="B299" s="814" t="s">
        <v>3567</v>
      </c>
      <c r="C299" s="814" t="s">
        <v>3409</v>
      </c>
      <c r="D299" s="814" t="s">
        <v>3623</v>
      </c>
      <c r="E299" s="814" t="s">
        <v>3624</v>
      </c>
      <c r="F299" s="831">
        <v>2</v>
      </c>
      <c r="G299" s="831">
        <v>568</v>
      </c>
      <c r="H299" s="831"/>
      <c r="I299" s="831">
        <v>284</v>
      </c>
      <c r="J299" s="831"/>
      <c r="K299" s="831"/>
      <c r="L299" s="831"/>
      <c r="M299" s="831"/>
      <c r="N299" s="831"/>
      <c r="O299" s="831"/>
      <c r="P299" s="819"/>
      <c r="Q299" s="832"/>
    </row>
    <row r="300" spans="1:17" ht="14.45" customHeight="1" x14ac:dyDescent="0.2">
      <c r="A300" s="813" t="s">
        <v>575</v>
      </c>
      <c r="B300" s="814" t="s">
        <v>3567</v>
      </c>
      <c r="C300" s="814" t="s">
        <v>3409</v>
      </c>
      <c r="D300" s="814" t="s">
        <v>3625</v>
      </c>
      <c r="E300" s="814" t="s">
        <v>3626</v>
      </c>
      <c r="F300" s="831"/>
      <c r="G300" s="831"/>
      <c r="H300" s="831"/>
      <c r="I300" s="831"/>
      <c r="J300" s="831"/>
      <c r="K300" s="831"/>
      <c r="L300" s="831"/>
      <c r="M300" s="831"/>
      <c r="N300" s="831">
        <v>1</v>
      </c>
      <c r="O300" s="831">
        <v>0</v>
      </c>
      <c r="P300" s="819"/>
      <c r="Q300" s="832">
        <v>0</v>
      </c>
    </row>
    <row r="301" spans="1:17" ht="14.45" customHeight="1" x14ac:dyDescent="0.2">
      <c r="A301" s="813" t="s">
        <v>575</v>
      </c>
      <c r="B301" s="814" t="s">
        <v>3475</v>
      </c>
      <c r="C301" s="814" t="s">
        <v>3409</v>
      </c>
      <c r="D301" s="814" t="s">
        <v>3476</v>
      </c>
      <c r="E301" s="814" t="s">
        <v>3477</v>
      </c>
      <c r="F301" s="831">
        <v>11</v>
      </c>
      <c r="G301" s="831">
        <v>7947</v>
      </c>
      <c r="H301" s="831">
        <v>0.68508620689655175</v>
      </c>
      <c r="I301" s="831">
        <v>722.4545454545455</v>
      </c>
      <c r="J301" s="831">
        <v>16</v>
      </c>
      <c r="K301" s="831">
        <v>11600</v>
      </c>
      <c r="L301" s="831">
        <v>1</v>
      </c>
      <c r="M301" s="831">
        <v>725</v>
      </c>
      <c r="N301" s="831">
        <v>10</v>
      </c>
      <c r="O301" s="831">
        <v>7290</v>
      </c>
      <c r="P301" s="819">
        <v>0.62844827586206897</v>
      </c>
      <c r="Q301" s="832">
        <v>729</v>
      </c>
    </row>
    <row r="302" spans="1:17" ht="14.45" customHeight="1" x14ac:dyDescent="0.2">
      <c r="A302" s="813" t="s">
        <v>575</v>
      </c>
      <c r="B302" s="814" t="s">
        <v>3475</v>
      </c>
      <c r="C302" s="814" t="s">
        <v>3409</v>
      </c>
      <c r="D302" s="814" t="s">
        <v>3478</v>
      </c>
      <c r="E302" s="814" t="s">
        <v>3479</v>
      </c>
      <c r="F302" s="831">
        <v>83</v>
      </c>
      <c r="G302" s="831">
        <v>10066</v>
      </c>
      <c r="H302" s="831">
        <v>0.82508196721311478</v>
      </c>
      <c r="I302" s="831">
        <v>121.27710843373494</v>
      </c>
      <c r="J302" s="831">
        <v>100</v>
      </c>
      <c r="K302" s="831">
        <v>12200</v>
      </c>
      <c r="L302" s="831">
        <v>1</v>
      </c>
      <c r="M302" s="831">
        <v>122</v>
      </c>
      <c r="N302" s="831">
        <v>58</v>
      </c>
      <c r="O302" s="831">
        <v>7134</v>
      </c>
      <c r="P302" s="819">
        <v>0.58475409836065573</v>
      </c>
      <c r="Q302" s="832">
        <v>123</v>
      </c>
    </row>
    <row r="303" spans="1:17" ht="14.45" customHeight="1" x14ac:dyDescent="0.2">
      <c r="A303" s="813" t="s">
        <v>575</v>
      </c>
      <c r="B303" s="814" t="s">
        <v>3475</v>
      </c>
      <c r="C303" s="814" t="s">
        <v>3409</v>
      </c>
      <c r="D303" s="814" t="s">
        <v>3480</v>
      </c>
      <c r="E303" s="814" t="s">
        <v>3481</v>
      </c>
      <c r="F303" s="831">
        <v>218</v>
      </c>
      <c r="G303" s="831">
        <v>35752</v>
      </c>
      <c r="H303" s="831">
        <v>0.84953901720368785</v>
      </c>
      <c r="I303" s="831">
        <v>164</v>
      </c>
      <c r="J303" s="831">
        <v>252</v>
      </c>
      <c r="K303" s="831">
        <v>42084</v>
      </c>
      <c r="L303" s="831">
        <v>1</v>
      </c>
      <c r="M303" s="831">
        <v>167</v>
      </c>
      <c r="N303" s="831">
        <v>189</v>
      </c>
      <c r="O303" s="831">
        <v>31941</v>
      </c>
      <c r="P303" s="819">
        <v>0.75898203592814373</v>
      </c>
      <c r="Q303" s="832">
        <v>169</v>
      </c>
    </row>
    <row r="304" spans="1:17" ht="14.45" customHeight="1" x14ac:dyDescent="0.2">
      <c r="A304" s="813" t="s">
        <v>575</v>
      </c>
      <c r="B304" s="814" t="s">
        <v>3475</v>
      </c>
      <c r="C304" s="814" t="s">
        <v>3409</v>
      </c>
      <c r="D304" s="814" t="s">
        <v>3482</v>
      </c>
      <c r="E304" s="814" t="s">
        <v>3483</v>
      </c>
      <c r="F304" s="831">
        <v>4431</v>
      </c>
      <c r="G304" s="831">
        <v>386441</v>
      </c>
      <c r="H304" s="831">
        <v>0.94248615321579521</v>
      </c>
      <c r="I304" s="831">
        <v>87.21304445948995</v>
      </c>
      <c r="J304" s="831">
        <v>4607</v>
      </c>
      <c r="K304" s="831">
        <v>410023</v>
      </c>
      <c r="L304" s="831">
        <v>1</v>
      </c>
      <c r="M304" s="831">
        <v>89</v>
      </c>
      <c r="N304" s="831">
        <v>4756</v>
      </c>
      <c r="O304" s="831">
        <v>428040</v>
      </c>
      <c r="P304" s="819">
        <v>1.0439414374315588</v>
      </c>
      <c r="Q304" s="832">
        <v>90</v>
      </c>
    </row>
    <row r="305" spans="1:17" ht="14.45" customHeight="1" x14ac:dyDescent="0.2">
      <c r="A305" s="813" t="s">
        <v>575</v>
      </c>
      <c r="B305" s="814" t="s">
        <v>3475</v>
      </c>
      <c r="C305" s="814" t="s">
        <v>3409</v>
      </c>
      <c r="D305" s="814" t="s">
        <v>3484</v>
      </c>
      <c r="E305" s="814" t="s">
        <v>3485</v>
      </c>
      <c r="F305" s="831">
        <v>15452</v>
      </c>
      <c r="G305" s="831">
        <v>1270695</v>
      </c>
      <c r="H305" s="831">
        <v>1.0401073589501808</v>
      </c>
      <c r="I305" s="831">
        <v>82.234985762360864</v>
      </c>
      <c r="J305" s="831">
        <v>14544</v>
      </c>
      <c r="K305" s="831">
        <v>1221696</v>
      </c>
      <c r="L305" s="831">
        <v>1</v>
      </c>
      <c r="M305" s="831">
        <v>84</v>
      </c>
      <c r="N305" s="831">
        <v>12752</v>
      </c>
      <c r="O305" s="831">
        <v>1083920</v>
      </c>
      <c r="P305" s="819">
        <v>0.88722562732463728</v>
      </c>
      <c r="Q305" s="832">
        <v>85</v>
      </c>
    </row>
    <row r="306" spans="1:17" ht="14.45" customHeight="1" x14ac:dyDescent="0.2">
      <c r="A306" s="813" t="s">
        <v>575</v>
      </c>
      <c r="B306" s="814" t="s">
        <v>3475</v>
      </c>
      <c r="C306" s="814" t="s">
        <v>3409</v>
      </c>
      <c r="D306" s="814" t="s">
        <v>3486</v>
      </c>
      <c r="E306" s="814" t="s">
        <v>3487</v>
      </c>
      <c r="F306" s="831">
        <v>57</v>
      </c>
      <c r="G306" s="831">
        <v>6570</v>
      </c>
      <c r="H306" s="831">
        <v>0.57890563045202226</v>
      </c>
      <c r="I306" s="831">
        <v>115.26315789473684</v>
      </c>
      <c r="J306" s="831">
        <v>97</v>
      </c>
      <c r="K306" s="831">
        <v>11349</v>
      </c>
      <c r="L306" s="831">
        <v>1</v>
      </c>
      <c r="M306" s="831">
        <v>117</v>
      </c>
      <c r="N306" s="831">
        <v>37</v>
      </c>
      <c r="O306" s="831">
        <v>4366</v>
      </c>
      <c r="P306" s="819">
        <v>0.38470349810555998</v>
      </c>
      <c r="Q306" s="832">
        <v>118</v>
      </c>
    </row>
    <row r="307" spans="1:17" ht="14.45" customHeight="1" x14ac:dyDescent="0.2">
      <c r="A307" s="813" t="s">
        <v>575</v>
      </c>
      <c r="B307" s="814" t="s">
        <v>3475</v>
      </c>
      <c r="C307" s="814" t="s">
        <v>3409</v>
      </c>
      <c r="D307" s="814" t="s">
        <v>3488</v>
      </c>
      <c r="E307" s="814" t="s">
        <v>3489</v>
      </c>
      <c r="F307" s="831">
        <v>9319</v>
      </c>
      <c r="G307" s="831">
        <v>1621506</v>
      </c>
      <c r="H307" s="831">
        <v>1.1425090716927955</v>
      </c>
      <c r="I307" s="831">
        <v>174</v>
      </c>
      <c r="J307" s="831">
        <v>8110</v>
      </c>
      <c r="K307" s="831">
        <v>1419250</v>
      </c>
      <c r="L307" s="831">
        <v>1</v>
      </c>
      <c r="M307" s="831">
        <v>175</v>
      </c>
      <c r="N307" s="831">
        <v>7252</v>
      </c>
      <c r="O307" s="831">
        <v>1276352</v>
      </c>
      <c r="P307" s="819">
        <v>0.89931442663378547</v>
      </c>
      <c r="Q307" s="832">
        <v>176</v>
      </c>
    </row>
    <row r="308" spans="1:17" ht="14.45" customHeight="1" x14ac:dyDescent="0.2">
      <c r="A308" s="813" t="s">
        <v>575</v>
      </c>
      <c r="B308" s="814" t="s">
        <v>3475</v>
      </c>
      <c r="C308" s="814" t="s">
        <v>3409</v>
      </c>
      <c r="D308" s="814" t="s">
        <v>3490</v>
      </c>
      <c r="E308" s="814" t="s">
        <v>3491</v>
      </c>
      <c r="F308" s="831">
        <v>15565</v>
      </c>
      <c r="G308" s="831">
        <v>8109365</v>
      </c>
      <c r="H308" s="831">
        <v>1.0447503817309223</v>
      </c>
      <c r="I308" s="831">
        <v>521</v>
      </c>
      <c r="J308" s="831">
        <v>14813</v>
      </c>
      <c r="K308" s="831">
        <v>7762012</v>
      </c>
      <c r="L308" s="831">
        <v>1</v>
      </c>
      <c r="M308" s="831">
        <v>524</v>
      </c>
      <c r="N308" s="831">
        <v>13052</v>
      </c>
      <c r="O308" s="831">
        <v>6891456</v>
      </c>
      <c r="P308" s="819">
        <v>0.88784402806901097</v>
      </c>
      <c r="Q308" s="832">
        <v>528</v>
      </c>
    </row>
    <row r="309" spans="1:17" ht="14.45" customHeight="1" x14ac:dyDescent="0.2">
      <c r="A309" s="813" t="s">
        <v>575</v>
      </c>
      <c r="B309" s="814" t="s">
        <v>3475</v>
      </c>
      <c r="C309" s="814" t="s">
        <v>3409</v>
      </c>
      <c r="D309" s="814" t="s">
        <v>3492</v>
      </c>
      <c r="E309" s="814" t="s">
        <v>3493</v>
      </c>
      <c r="F309" s="831">
        <v>45</v>
      </c>
      <c r="G309" s="831">
        <v>3691</v>
      </c>
      <c r="H309" s="831">
        <v>1.0462018140589568</v>
      </c>
      <c r="I309" s="831">
        <v>82.022222222222226</v>
      </c>
      <c r="J309" s="831">
        <v>42</v>
      </c>
      <c r="K309" s="831">
        <v>3528</v>
      </c>
      <c r="L309" s="831">
        <v>1</v>
      </c>
      <c r="M309" s="831">
        <v>84</v>
      </c>
      <c r="N309" s="831">
        <v>48</v>
      </c>
      <c r="O309" s="831">
        <v>4080</v>
      </c>
      <c r="P309" s="819">
        <v>1.1564625850340136</v>
      </c>
      <c r="Q309" s="832">
        <v>85</v>
      </c>
    </row>
    <row r="310" spans="1:17" ht="14.45" customHeight="1" x14ac:dyDescent="0.2">
      <c r="A310" s="813" t="s">
        <v>575</v>
      </c>
      <c r="B310" s="814" t="s">
        <v>3475</v>
      </c>
      <c r="C310" s="814" t="s">
        <v>3409</v>
      </c>
      <c r="D310" s="814" t="s">
        <v>3494</v>
      </c>
      <c r="E310" s="814" t="s">
        <v>3495</v>
      </c>
      <c r="F310" s="831">
        <v>22</v>
      </c>
      <c r="G310" s="831">
        <v>9042</v>
      </c>
      <c r="H310" s="831">
        <v>1.5600414078674949</v>
      </c>
      <c r="I310" s="831">
        <v>411</v>
      </c>
      <c r="J310" s="831">
        <v>14</v>
      </c>
      <c r="K310" s="831">
        <v>5796</v>
      </c>
      <c r="L310" s="831">
        <v>1</v>
      </c>
      <c r="M310" s="831">
        <v>414</v>
      </c>
      <c r="N310" s="831">
        <v>8</v>
      </c>
      <c r="O310" s="831">
        <v>3344</v>
      </c>
      <c r="P310" s="819">
        <v>0.57694962042788134</v>
      </c>
      <c r="Q310" s="832">
        <v>418</v>
      </c>
    </row>
    <row r="311" spans="1:17" ht="14.45" customHeight="1" x14ac:dyDescent="0.2">
      <c r="A311" s="813" t="s">
        <v>575</v>
      </c>
      <c r="B311" s="814" t="s">
        <v>3475</v>
      </c>
      <c r="C311" s="814" t="s">
        <v>3409</v>
      </c>
      <c r="D311" s="814" t="s">
        <v>3496</v>
      </c>
      <c r="E311" s="814" t="s">
        <v>3497</v>
      </c>
      <c r="F311" s="831">
        <v>8122</v>
      </c>
      <c r="G311" s="831">
        <v>668167</v>
      </c>
      <c r="H311" s="831">
        <v>0.91471585184211679</v>
      </c>
      <c r="I311" s="831">
        <v>82.266313715833533</v>
      </c>
      <c r="J311" s="831">
        <v>8696</v>
      </c>
      <c r="K311" s="831">
        <v>730464</v>
      </c>
      <c r="L311" s="831">
        <v>1</v>
      </c>
      <c r="M311" s="831">
        <v>84</v>
      </c>
      <c r="N311" s="831">
        <v>7626</v>
      </c>
      <c r="O311" s="831">
        <v>648210</v>
      </c>
      <c r="P311" s="819">
        <v>0.88739486134840317</v>
      </c>
      <c r="Q311" s="832">
        <v>85</v>
      </c>
    </row>
    <row r="312" spans="1:17" ht="14.45" customHeight="1" x14ac:dyDescent="0.2">
      <c r="A312" s="813" t="s">
        <v>575</v>
      </c>
      <c r="B312" s="814" t="s">
        <v>3475</v>
      </c>
      <c r="C312" s="814" t="s">
        <v>3409</v>
      </c>
      <c r="D312" s="814" t="s">
        <v>3504</v>
      </c>
      <c r="E312" s="814" t="s">
        <v>3505</v>
      </c>
      <c r="F312" s="831">
        <v>1</v>
      </c>
      <c r="G312" s="831">
        <v>278</v>
      </c>
      <c r="H312" s="831">
        <v>0.99285714285714288</v>
      </c>
      <c r="I312" s="831">
        <v>278</v>
      </c>
      <c r="J312" s="831">
        <v>1</v>
      </c>
      <c r="K312" s="831">
        <v>280</v>
      </c>
      <c r="L312" s="831">
        <v>1</v>
      </c>
      <c r="M312" s="831">
        <v>280</v>
      </c>
      <c r="N312" s="831"/>
      <c r="O312" s="831"/>
      <c r="P312" s="819"/>
      <c r="Q312" s="832"/>
    </row>
    <row r="313" spans="1:17" ht="14.45" customHeight="1" x14ac:dyDescent="0.2">
      <c r="A313" s="813" t="s">
        <v>575</v>
      </c>
      <c r="B313" s="814" t="s">
        <v>3475</v>
      </c>
      <c r="C313" s="814" t="s">
        <v>3409</v>
      </c>
      <c r="D313" s="814" t="s">
        <v>3506</v>
      </c>
      <c r="E313" s="814" t="s">
        <v>3507</v>
      </c>
      <c r="F313" s="831">
        <v>350</v>
      </c>
      <c r="G313" s="831">
        <v>15750</v>
      </c>
      <c r="H313" s="831">
        <v>1.0670731707317074</v>
      </c>
      <c r="I313" s="831">
        <v>45</v>
      </c>
      <c r="J313" s="831">
        <v>328</v>
      </c>
      <c r="K313" s="831">
        <v>14760</v>
      </c>
      <c r="L313" s="831">
        <v>1</v>
      </c>
      <c r="M313" s="831">
        <v>45</v>
      </c>
      <c r="N313" s="831">
        <v>212</v>
      </c>
      <c r="O313" s="831">
        <v>9752</v>
      </c>
      <c r="P313" s="819">
        <v>0.66070460704607048</v>
      </c>
      <c r="Q313" s="832">
        <v>46</v>
      </c>
    </row>
    <row r="314" spans="1:17" ht="14.45" customHeight="1" x14ac:dyDescent="0.2">
      <c r="A314" s="813" t="s">
        <v>575</v>
      </c>
      <c r="B314" s="814" t="s">
        <v>3475</v>
      </c>
      <c r="C314" s="814" t="s">
        <v>3409</v>
      </c>
      <c r="D314" s="814" t="s">
        <v>3508</v>
      </c>
      <c r="E314" s="814" t="s">
        <v>3509</v>
      </c>
      <c r="F314" s="831">
        <v>200</v>
      </c>
      <c r="G314" s="831">
        <v>38216</v>
      </c>
      <c r="H314" s="831">
        <v>0.8049201735540672</v>
      </c>
      <c r="I314" s="831">
        <v>191.08</v>
      </c>
      <c r="J314" s="831">
        <v>246</v>
      </c>
      <c r="K314" s="831">
        <v>47478</v>
      </c>
      <c r="L314" s="831">
        <v>1</v>
      </c>
      <c r="M314" s="831">
        <v>193</v>
      </c>
      <c r="N314" s="831">
        <v>166</v>
      </c>
      <c r="O314" s="831">
        <v>32204</v>
      </c>
      <c r="P314" s="819">
        <v>0.67829310417456501</v>
      </c>
      <c r="Q314" s="832">
        <v>194</v>
      </c>
    </row>
    <row r="315" spans="1:17" ht="14.45" customHeight="1" x14ac:dyDescent="0.2">
      <c r="A315" s="813" t="s">
        <v>575</v>
      </c>
      <c r="B315" s="814" t="s">
        <v>3475</v>
      </c>
      <c r="C315" s="814" t="s">
        <v>3409</v>
      </c>
      <c r="D315" s="814" t="s">
        <v>3510</v>
      </c>
      <c r="E315" s="814" t="s">
        <v>3511</v>
      </c>
      <c r="F315" s="831">
        <v>107</v>
      </c>
      <c r="G315" s="831">
        <v>30816</v>
      </c>
      <c r="H315" s="831">
        <v>0.48134957825679475</v>
      </c>
      <c r="I315" s="831">
        <v>288</v>
      </c>
      <c r="J315" s="831">
        <v>220</v>
      </c>
      <c r="K315" s="831">
        <v>64020</v>
      </c>
      <c r="L315" s="831">
        <v>1</v>
      </c>
      <c r="M315" s="831">
        <v>291</v>
      </c>
      <c r="N315" s="831">
        <v>81</v>
      </c>
      <c r="O315" s="831">
        <v>23733</v>
      </c>
      <c r="P315" s="819">
        <v>0.37071227741330837</v>
      </c>
      <c r="Q315" s="832">
        <v>293</v>
      </c>
    </row>
    <row r="316" spans="1:17" ht="14.45" customHeight="1" x14ac:dyDescent="0.2">
      <c r="A316" s="813" t="s">
        <v>575</v>
      </c>
      <c r="B316" s="814" t="s">
        <v>3475</v>
      </c>
      <c r="C316" s="814" t="s">
        <v>3409</v>
      </c>
      <c r="D316" s="814" t="s">
        <v>3512</v>
      </c>
      <c r="E316" s="814" t="s">
        <v>3513</v>
      </c>
      <c r="F316" s="831">
        <v>2</v>
      </c>
      <c r="G316" s="831">
        <v>20</v>
      </c>
      <c r="H316" s="831"/>
      <c r="I316" s="831">
        <v>10</v>
      </c>
      <c r="J316" s="831"/>
      <c r="K316" s="831"/>
      <c r="L316" s="831"/>
      <c r="M316" s="831"/>
      <c r="N316" s="831"/>
      <c r="O316" s="831"/>
      <c r="P316" s="819"/>
      <c r="Q316" s="832"/>
    </row>
    <row r="317" spans="1:17" ht="14.45" customHeight="1" x14ac:dyDescent="0.2">
      <c r="A317" s="813" t="s">
        <v>575</v>
      </c>
      <c r="B317" s="814" t="s">
        <v>3475</v>
      </c>
      <c r="C317" s="814" t="s">
        <v>3409</v>
      </c>
      <c r="D317" s="814" t="s">
        <v>3514</v>
      </c>
      <c r="E317" s="814" t="s">
        <v>3515</v>
      </c>
      <c r="F317" s="831">
        <v>25</v>
      </c>
      <c r="G317" s="831">
        <v>18000</v>
      </c>
      <c r="H317" s="831">
        <v>0.46974085962577311</v>
      </c>
      <c r="I317" s="831">
        <v>720</v>
      </c>
      <c r="J317" s="831">
        <v>53</v>
      </c>
      <c r="K317" s="831">
        <v>38319</v>
      </c>
      <c r="L317" s="831">
        <v>1</v>
      </c>
      <c r="M317" s="831">
        <v>723</v>
      </c>
      <c r="N317" s="831">
        <v>26</v>
      </c>
      <c r="O317" s="831">
        <v>18902</v>
      </c>
      <c r="P317" s="819">
        <v>0.49328009603590905</v>
      </c>
      <c r="Q317" s="832">
        <v>727</v>
      </c>
    </row>
    <row r="318" spans="1:17" ht="14.45" customHeight="1" x14ac:dyDescent="0.2">
      <c r="A318" s="813" t="s">
        <v>575</v>
      </c>
      <c r="B318" s="814" t="s">
        <v>3475</v>
      </c>
      <c r="C318" s="814" t="s">
        <v>3409</v>
      </c>
      <c r="D318" s="814" t="s">
        <v>3516</v>
      </c>
      <c r="E318" s="814" t="s">
        <v>3517</v>
      </c>
      <c r="F318" s="831">
        <v>1188</v>
      </c>
      <c r="G318" s="831">
        <v>167508</v>
      </c>
      <c r="H318" s="831">
        <v>0.35181443567459036</v>
      </c>
      <c r="I318" s="831">
        <v>141</v>
      </c>
      <c r="J318" s="831">
        <v>3353</v>
      </c>
      <c r="K318" s="831">
        <v>476126</v>
      </c>
      <c r="L318" s="831">
        <v>1</v>
      </c>
      <c r="M318" s="831">
        <v>142</v>
      </c>
      <c r="N318" s="831">
        <v>3657</v>
      </c>
      <c r="O318" s="831">
        <v>522951</v>
      </c>
      <c r="P318" s="819">
        <v>1.0983458160234896</v>
      </c>
      <c r="Q318" s="832">
        <v>143</v>
      </c>
    </row>
    <row r="319" spans="1:17" ht="14.45" customHeight="1" x14ac:dyDescent="0.2">
      <c r="A319" s="813" t="s">
        <v>575</v>
      </c>
      <c r="B319" s="814" t="s">
        <v>3475</v>
      </c>
      <c r="C319" s="814" t="s">
        <v>3409</v>
      </c>
      <c r="D319" s="814" t="s">
        <v>3518</v>
      </c>
      <c r="E319" s="814" t="s">
        <v>3519</v>
      </c>
      <c r="F319" s="831"/>
      <c r="G319" s="831"/>
      <c r="H319" s="831"/>
      <c r="I319" s="831"/>
      <c r="J319" s="831">
        <v>42</v>
      </c>
      <c r="K319" s="831">
        <v>15078</v>
      </c>
      <c r="L319" s="831">
        <v>1</v>
      </c>
      <c r="M319" s="831">
        <v>359</v>
      </c>
      <c r="N319" s="831">
        <v>52</v>
      </c>
      <c r="O319" s="831">
        <v>18772</v>
      </c>
      <c r="P319" s="819">
        <v>1.2449927046027325</v>
      </c>
      <c r="Q319" s="832">
        <v>361</v>
      </c>
    </row>
    <row r="320" spans="1:17" ht="14.45" customHeight="1" x14ac:dyDescent="0.2">
      <c r="A320" s="813" t="s">
        <v>575</v>
      </c>
      <c r="B320" s="814" t="s">
        <v>3475</v>
      </c>
      <c r="C320" s="814" t="s">
        <v>3409</v>
      </c>
      <c r="D320" s="814" t="s">
        <v>3520</v>
      </c>
      <c r="E320" s="814" t="s">
        <v>3521</v>
      </c>
      <c r="F320" s="831"/>
      <c r="G320" s="831"/>
      <c r="H320" s="831"/>
      <c r="I320" s="831"/>
      <c r="J320" s="831">
        <v>7</v>
      </c>
      <c r="K320" s="831">
        <v>3255</v>
      </c>
      <c r="L320" s="831">
        <v>1</v>
      </c>
      <c r="M320" s="831">
        <v>465</v>
      </c>
      <c r="N320" s="831">
        <v>32</v>
      </c>
      <c r="O320" s="831">
        <v>14944</v>
      </c>
      <c r="P320" s="819">
        <v>4.5910906298003074</v>
      </c>
      <c r="Q320" s="832">
        <v>467</v>
      </c>
    </row>
    <row r="321" spans="1:17" ht="14.45" customHeight="1" x14ac:dyDescent="0.2">
      <c r="A321" s="813" t="s">
        <v>575</v>
      </c>
      <c r="B321" s="814" t="s">
        <v>3408</v>
      </c>
      <c r="C321" s="814" t="s">
        <v>3409</v>
      </c>
      <c r="D321" s="814" t="s">
        <v>3412</v>
      </c>
      <c r="E321" s="814" t="s">
        <v>3413</v>
      </c>
      <c r="F321" s="831"/>
      <c r="G321" s="831"/>
      <c r="H321" s="831"/>
      <c r="I321" s="831"/>
      <c r="J321" s="831"/>
      <c r="K321" s="831"/>
      <c r="L321" s="831"/>
      <c r="M321" s="831"/>
      <c r="N321" s="831">
        <v>9</v>
      </c>
      <c r="O321" s="831">
        <v>1566</v>
      </c>
      <c r="P321" s="819"/>
      <c r="Q321" s="832">
        <v>174</v>
      </c>
    </row>
    <row r="322" spans="1:17" ht="14.45" customHeight="1" x14ac:dyDescent="0.2">
      <c r="A322" s="813" t="s">
        <v>575</v>
      </c>
      <c r="B322" s="814" t="s">
        <v>3408</v>
      </c>
      <c r="C322" s="814" t="s">
        <v>3409</v>
      </c>
      <c r="D322" s="814" t="s">
        <v>3420</v>
      </c>
      <c r="E322" s="814" t="s">
        <v>3421</v>
      </c>
      <c r="F322" s="831"/>
      <c r="G322" s="831"/>
      <c r="H322" s="831"/>
      <c r="I322" s="831"/>
      <c r="J322" s="831"/>
      <c r="K322" s="831"/>
      <c r="L322" s="831"/>
      <c r="M322" s="831"/>
      <c r="N322" s="831">
        <v>3</v>
      </c>
      <c r="O322" s="831">
        <v>582</v>
      </c>
      <c r="P322" s="819"/>
      <c r="Q322" s="832">
        <v>194</v>
      </c>
    </row>
    <row r="323" spans="1:17" ht="14.45" customHeight="1" x14ac:dyDescent="0.2">
      <c r="A323" s="813" t="s">
        <v>3627</v>
      </c>
      <c r="B323" s="814" t="s">
        <v>3423</v>
      </c>
      <c r="C323" s="814" t="s">
        <v>3409</v>
      </c>
      <c r="D323" s="814" t="s">
        <v>3459</v>
      </c>
      <c r="E323" s="814" t="s">
        <v>3460</v>
      </c>
      <c r="F323" s="831">
        <v>8</v>
      </c>
      <c r="G323" s="831">
        <v>2840</v>
      </c>
      <c r="H323" s="831">
        <v>2.644320297951583</v>
      </c>
      <c r="I323" s="831">
        <v>355</v>
      </c>
      <c r="J323" s="831">
        <v>3</v>
      </c>
      <c r="K323" s="831">
        <v>1074</v>
      </c>
      <c r="L323" s="831">
        <v>1</v>
      </c>
      <c r="M323" s="831">
        <v>358</v>
      </c>
      <c r="N323" s="831"/>
      <c r="O323" s="831"/>
      <c r="P323" s="819"/>
      <c r="Q323" s="832"/>
    </row>
    <row r="324" spans="1:17" ht="14.45" customHeight="1" x14ac:dyDescent="0.2">
      <c r="A324" s="813" t="s">
        <v>3627</v>
      </c>
      <c r="B324" s="814" t="s">
        <v>3423</v>
      </c>
      <c r="C324" s="814" t="s">
        <v>3409</v>
      </c>
      <c r="D324" s="814" t="s">
        <v>3461</v>
      </c>
      <c r="E324" s="814" t="s">
        <v>3462</v>
      </c>
      <c r="F324" s="831">
        <v>1</v>
      </c>
      <c r="G324" s="831">
        <v>178</v>
      </c>
      <c r="H324" s="831"/>
      <c r="I324" s="831">
        <v>178</v>
      </c>
      <c r="J324" s="831"/>
      <c r="K324" s="831"/>
      <c r="L324" s="831"/>
      <c r="M324" s="831"/>
      <c r="N324" s="831"/>
      <c r="O324" s="831"/>
      <c r="P324" s="819"/>
      <c r="Q324" s="832"/>
    </row>
    <row r="325" spans="1:17" ht="14.45" customHeight="1" x14ac:dyDescent="0.2">
      <c r="A325" s="813" t="s">
        <v>3627</v>
      </c>
      <c r="B325" s="814" t="s">
        <v>3475</v>
      </c>
      <c r="C325" s="814" t="s">
        <v>3409</v>
      </c>
      <c r="D325" s="814" t="s">
        <v>3480</v>
      </c>
      <c r="E325" s="814" t="s">
        <v>3481</v>
      </c>
      <c r="F325" s="831">
        <v>361</v>
      </c>
      <c r="G325" s="831">
        <v>59204</v>
      </c>
      <c r="H325" s="831">
        <v>1.5021820765249163</v>
      </c>
      <c r="I325" s="831">
        <v>164</v>
      </c>
      <c r="J325" s="831">
        <v>236</v>
      </c>
      <c r="K325" s="831">
        <v>39412</v>
      </c>
      <c r="L325" s="831">
        <v>1</v>
      </c>
      <c r="M325" s="831">
        <v>167</v>
      </c>
      <c r="N325" s="831">
        <v>184</v>
      </c>
      <c r="O325" s="831">
        <v>31096</v>
      </c>
      <c r="P325" s="819">
        <v>0.78899827463716632</v>
      </c>
      <c r="Q325" s="832">
        <v>169</v>
      </c>
    </row>
    <row r="326" spans="1:17" ht="14.45" customHeight="1" x14ac:dyDescent="0.2">
      <c r="A326" s="813" t="s">
        <v>3627</v>
      </c>
      <c r="B326" s="814" t="s">
        <v>3475</v>
      </c>
      <c r="C326" s="814" t="s">
        <v>3409</v>
      </c>
      <c r="D326" s="814" t="s">
        <v>3482</v>
      </c>
      <c r="E326" s="814" t="s">
        <v>3483</v>
      </c>
      <c r="F326" s="831">
        <v>1001</v>
      </c>
      <c r="G326" s="831">
        <v>87336</v>
      </c>
      <c r="H326" s="831">
        <v>1.4981730851702548</v>
      </c>
      <c r="I326" s="831">
        <v>87.248751248751248</v>
      </c>
      <c r="J326" s="831">
        <v>655</v>
      </c>
      <c r="K326" s="831">
        <v>58295</v>
      </c>
      <c r="L326" s="831">
        <v>1</v>
      </c>
      <c r="M326" s="831">
        <v>89</v>
      </c>
      <c r="N326" s="831">
        <v>586</v>
      </c>
      <c r="O326" s="831">
        <v>52740</v>
      </c>
      <c r="P326" s="819">
        <v>0.90470880864568148</v>
      </c>
      <c r="Q326" s="832">
        <v>90</v>
      </c>
    </row>
    <row r="327" spans="1:17" ht="14.45" customHeight="1" x14ac:dyDescent="0.2">
      <c r="A327" s="813" t="s">
        <v>3627</v>
      </c>
      <c r="B327" s="814" t="s">
        <v>3475</v>
      </c>
      <c r="C327" s="814" t="s">
        <v>3409</v>
      </c>
      <c r="D327" s="814" t="s">
        <v>3484</v>
      </c>
      <c r="E327" s="814" t="s">
        <v>3485</v>
      </c>
      <c r="F327" s="831">
        <v>6829</v>
      </c>
      <c r="G327" s="831">
        <v>561307</v>
      </c>
      <c r="H327" s="831">
        <v>1.4670090429146412</v>
      </c>
      <c r="I327" s="831">
        <v>82.194611216869234</v>
      </c>
      <c r="J327" s="831">
        <v>4555</v>
      </c>
      <c r="K327" s="831">
        <v>382620</v>
      </c>
      <c r="L327" s="831">
        <v>1</v>
      </c>
      <c r="M327" s="831">
        <v>84</v>
      </c>
      <c r="N327" s="831">
        <v>4235</v>
      </c>
      <c r="O327" s="831">
        <v>359975</v>
      </c>
      <c r="P327" s="819">
        <v>0.94081595316502009</v>
      </c>
      <c r="Q327" s="832">
        <v>85</v>
      </c>
    </row>
    <row r="328" spans="1:17" ht="14.45" customHeight="1" x14ac:dyDescent="0.2">
      <c r="A328" s="813" t="s">
        <v>3627</v>
      </c>
      <c r="B328" s="814" t="s">
        <v>3475</v>
      </c>
      <c r="C328" s="814" t="s">
        <v>3409</v>
      </c>
      <c r="D328" s="814" t="s">
        <v>3488</v>
      </c>
      <c r="E328" s="814" t="s">
        <v>3489</v>
      </c>
      <c r="F328" s="831">
        <v>6101</v>
      </c>
      <c r="G328" s="831">
        <v>1061574</v>
      </c>
      <c r="H328" s="831">
        <v>1.4948588326409913</v>
      </c>
      <c r="I328" s="831">
        <v>174</v>
      </c>
      <c r="J328" s="831">
        <v>4058</v>
      </c>
      <c r="K328" s="831">
        <v>710150</v>
      </c>
      <c r="L328" s="831">
        <v>1</v>
      </c>
      <c r="M328" s="831">
        <v>175</v>
      </c>
      <c r="N328" s="831">
        <v>3869</v>
      </c>
      <c r="O328" s="831">
        <v>680944</v>
      </c>
      <c r="P328" s="819">
        <v>0.95887347743434481</v>
      </c>
      <c r="Q328" s="832">
        <v>176</v>
      </c>
    </row>
    <row r="329" spans="1:17" ht="14.45" customHeight="1" x14ac:dyDescent="0.2">
      <c r="A329" s="813" t="s">
        <v>3627</v>
      </c>
      <c r="B329" s="814" t="s">
        <v>3475</v>
      </c>
      <c r="C329" s="814" t="s">
        <v>3409</v>
      </c>
      <c r="D329" s="814" t="s">
        <v>3490</v>
      </c>
      <c r="E329" s="814" t="s">
        <v>3491</v>
      </c>
      <c r="F329" s="831">
        <v>6569</v>
      </c>
      <c r="G329" s="831">
        <v>3422449</v>
      </c>
      <c r="H329" s="831">
        <v>1.4578998261995637</v>
      </c>
      <c r="I329" s="831">
        <v>521</v>
      </c>
      <c r="J329" s="831">
        <v>4480</v>
      </c>
      <c r="K329" s="831">
        <v>2347520</v>
      </c>
      <c r="L329" s="831">
        <v>1</v>
      </c>
      <c r="M329" s="831">
        <v>524</v>
      </c>
      <c r="N329" s="831">
        <v>4161</v>
      </c>
      <c r="O329" s="831">
        <v>2197008</v>
      </c>
      <c r="P329" s="819">
        <v>0.9358846782988004</v>
      </c>
      <c r="Q329" s="832">
        <v>528</v>
      </c>
    </row>
    <row r="330" spans="1:17" ht="14.45" customHeight="1" x14ac:dyDescent="0.2">
      <c r="A330" s="813" t="s">
        <v>3627</v>
      </c>
      <c r="B330" s="814" t="s">
        <v>3475</v>
      </c>
      <c r="C330" s="814" t="s">
        <v>3409</v>
      </c>
      <c r="D330" s="814" t="s">
        <v>3492</v>
      </c>
      <c r="E330" s="814" t="s">
        <v>3493</v>
      </c>
      <c r="F330" s="831">
        <v>90</v>
      </c>
      <c r="G330" s="831">
        <v>7390</v>
      </c>
      <c r="H330" s="831">
        <v>1.188867438867439</v>
      </c>
      <c r="I330" s="831">
        <v>82.111111111111114</v>
      </c>
      <c r="J330" s="831">
        <v>74</v>
      </c>
      <c r="K330" s="831">
        <v>6216</v>
      </c>
      <c r="L330" s="831">
        <v>1</v>
      </c>
      <c r="M330" s="831">
        <v>84</v>
      </c>
      <c r="N330" s="831">
        <v>66</v>
      </c>
      <c r="O330" s="831">
        <v>5610</v>
      </c>
      <c r="P330" s="819">
        <v>0.90250965250965254</v>
      </c>
      <c r="Q330" s="832">
        <v>85</v>
      </c>
    </row>
    <row r="331" spans="1:17" ht="14.45" customHeight="1" x14ac:dyDescent="0.2">
      <c r="A331" s="813" t="s">
        <v>3627</v>
      </c>
      <c r="B331" s="814" t="s">
        <v>3475</v>
      </c>
      <c r="C331" s="814" t="s">
        <v>3409</v>
      </c>
      <c r="D331" s="814" t="s">
        <v>3494</v>
      </c>
      <c r="E331" s="814" t="s">
        <v>3495</v>
      </c>
      <c r="F331" s="831">
        <v>93</v>
      </c>
      <c r="G331" s="831">
        <v>38223</v>
      </c>
      <c r="H331" s="831">
        <v>3.8469202898550723</v>
      </c>
      <c r="I331" s="831">
        <v>411</v>
      </c>
      <c r="J331" s="831">
        <v>24</v>
      </c>
      <c r="K331" s="831">
        <v>9936</v>
      </c>
      <c r="L331" s="831">
        <v>1</v>
      </c>
      <c r="M331" s="831">
        <v>414</v>
      </c>
      <c r="N331" s="831">
        <v>58</v>
      </c>
      <c r="O331" s="831">
        <v>24244</v>
      </c>
      <c r="P331" s="819">
        <v>2.4400161030595813</v>
      </c>
      <c r="Q331" s="832">
        <v>418</v>
      </c>
    </row>
    <row r="332" spans="1:17" ht="14.45" customHeight="1" x14ac:dyDescent="0.2">
      <c r="A332" s="813" t="s">
        <v>3627</v>
      </c>
      <c r="B332" s="814" t="s">
        <v>3475</v>
      </c>
      <c r="C332" s="814" t="s">
        <v>3409</v>
      </c>
      <c r="D332" s="814" t="s">
        <v>3496</v>
      </c>
      <c r="E332" s="814" t="s">
        <v>3497</v>
      </c>
      <c r="F332" s="831">
        <v>6640</v>
      </c>
      <c r="G332" s="831">
        <v>545767</v>
      </c>
      <c r="H332" s="831">
        <v>1.4454340801949255</v>
      </c>
      <c r="I332" s="831">
        <v>82.193825301204825</v>
      </c>
      <c r="J332" s="831">
        <v>4495</v>
      </c>
      <c r="K332" s="831">
        <v>377580</v>
      </c>
      <c r="L332" s="831">
        <v>1</v>
      </c>
      <c r="M332" s="831">
        <v>84</v>
      </c>
      <c r="N332" s="831">
        <v>4195</v>
      </c>
      <c r="O332" s="831">
        <v>356575</v>
      </c>
      <c r="P332" s="819">
        <v>0.94436940515917156</v>
      </c>
      <c r="Q332" s="832">
        <v>85</v>
      </c>
    </row>
    <row r="333" spans="1:17" ht="14.45" customHeight="1" x14ac:dyDescent="0.2">
      <c r="A333" s="813" t="s">
        <v>3627</v>
      </c>
      <c r="B333" s="814" t="s">
        <v>3475</v>
      </c>
      <c r="C333" s="814" t="s">
        <v>3409</v>
      </c>
      <c r="D333" s="814" t="s">
        <v>3498</v>
      </c>
      <c r="E333" s="814" t="s">
        <v>3499</v>
      </c>
      <c r="F333" s="831">
        <v>3</v>
      </c>
      <c r="G333" s="831">
        <v>66</v>
      </c>
      <c r="H333" s="831"/>
      <c r="I333" s="831">
        <v>22</v>
      </c>
      <c r="J333" s="831"/>
      <c r="K333" s="831"/>
      <c r="L333" s="831"/>
      <c r="M333" s="831"/>
      <c r="N333" s="831"/>
      <c r="O333" s="831"/>
      <c r="P333" s="819"/>
      <c r="Q333" s="832"/>
    </row>
    <row r="334" spans="1:17" ht="14.45" customHeight="1" x14ac:dyDescent="0.2">
      <c r="A334" s="813" t="s">
        <v>3627</v>
      </c>
      <c r="B334" s="814" t="s">
        <v>3475</v>
      </c>
      <c r="C334" s="814" t="s">
        <v>3409</v>
      </c>
      <c r="D334" s="814" t="s">
        <v>3510</v>
      </c>
      <c r="E334" s="814" t="s">
        <v>3511</v>
      </c>
      <c r="F334" s="831">
        <v>8</v>
      </c>
      <c r="G334" s="831">
        <v>2304</v>
      </c>
      <c r="H334" s="831"/>
      <c r="I334" s="831">
        <v>288</v>
      </c>
      <c r="J334" s="831"/>
      <c r="K334" s="831"/>
      <c r="L334" s="831"/>
      <c r="M334" s="831"/>
      <c r="N334" s="831"/>
      <c r="O334" s="831"/>
      <c r="P334" s="819"/>
      <c r="Q334" s="832"/>
    </row>
    <row r="335" spans="1:17" ht="14.45" customHeight="1" x14ac:dyDescent="0.2">
      <c r="A335" s="813" t="s">
        <v>3627</v>
      </c>
      <c r="B335" s="814" t="s">
        <v>3408</v>
      </c>
      <c r="C335" s="814" t="s">
        <v>3409</v>
      </c>
      <c r="D335" s="814" t="s">
        <v>3410</v>
      </c>
      <c r="E335" s="814" t="s">
        <v>3411</v>
      </c>
      <c r="F335" s="831"/>
      <c r="G335" s="831"/>
      <c r="H335" s="831"/>
      <c r="I335" s="831"/>
      <c r="J335" s="831"/>
      <c r="K335" s="831"/>
      <c r="L335" s="831"/>
      <c r="M335" s="831"/>
      <c r="N335" s="831">
        <v>1</v>
      </c>
      <c r="O335" s="831">
        <v>208</v>
      </c>
      <c r="P335" s="819"/>
      <c r="Q335" s="832">
        <v>208</v>
      </c>
    </row>
    <row r="336" spans="1:17" ht="14.45" customHeight="1" x14ac:dyDescent="0.2">
      <c r="A336" s="813" t="s">
        <v>3627</v>
      </c>
      <c r="B336" s="814" t="s">
        <v>3408</v>
      </c>
      <c r="C336" s="814" t="s">
        <v>3409</v>
      </c>
      <c r="D336" s="814" t="s">
        <v>3414</v>
      </c>
      <c r="E336" s="814" t="s">
        <v>3415</v>
      </c>
      <c r="F336" s="831"/>
      <c r="G336" s="831"/>
      <c r="H336" s="831"/>
      <c r="I336" s="831"/>
      <c r="J336" s="831"/>
      <c r="K336" s="831"/>
      <c r="L336" s="831"/>
      <c r="M336" s="831"/>
      <c r="N336" s="831">
        <v>1</v>
      </c>
      <c r="O336" s="831">
        <v>262</v>
      </c>
      <c r="P336" s="819"/>
      <c r="Q336" s="832">
        <v>262</v>
      </c>
    </row>
    <row r="337" spans="1:17" ht="14.45" customHeight="1" x14ac:dyDescent="0.2">
      <c r="A337" s="813" t="s">
        <v>3627</v>
      </c>
      <c r="B337" s="814" t="s">
        <v>3408</v>
      </c>
      <c r="C337" s="814" t="s">
        <v>3409</v>
      </c>
      <c r="D337" s="814" t="s">
        <v>3416</v>
      </c>
      <c r="E337" s="814" t="s">
        <v>3417</v>
      </c>
      <c r="F337" s="831"/>
      <c r="G337" s="831"/>
      <c r="H337" s="831"/>
      <c r="I337" s="831"/>
      <c r="J337" s="831"/>
      <c r="K337" s="831"/>
      <c r="L337" s="831"/>
      <c r="M337" s="831"/>
      <c r="N337" s="831">
        <v>1</v>
      </c>
      <c r="O337" s="831">
        <v>183</v>
      </c>
      <c r="P337" s="819"/>
      <c r="Q337" s="832">
        <v>183</v>
      </c>
    </row>
    <row r="338" spans="1:17" ht="14.45" customHeight="1" x14ac:dyDescent="0.2">
      <c r="A338" s="813" t="s">
        <v>3628</v>
      </c>
      <c r="B338" s="814" t="s">
        <v>3423</v>
      </c>
      <c r="C338" s="814" t="s">
        <v>3409</v>
      </c>
      <c r="D338" s="814" t="s">
        <v>3439</v>
      </c>
      <c r="E338" s="814" t="s">
        <v>3440</v>
      </c>
      <c r="F338" s="831">
        <v>2</v>
      </c>
      <c r="G338" s="831">
        <v>352</v>
      </c>
      <c r="H338" s="831">
        <v>0.5</v>
      </c>
      <c r="I338" s="831">
        <v>176</v>
      </c>
      <c r="J338" s="831">
        <v>4</v>
      </c>
      <c r="K338" s="831">
        <v>704</v>
      </c>
      <c r="L338" s="831">
        <v>1</v>
      </c>
      <c r="M338" s="831">
        <v>176</v>
      </c>
      <c r="N338" s="831">
        <v>2</v>
      </c>
      <c r="O338" s="831">
        <v>354</v>
      </c>
      <c r="P338" s="819">
        <v>0.50284090909090906</v>
      </c>
      <c r="Q338" s="832">
        <v>177</v>
      </c>
    </row>
    <row r="339" spans="1:17" ht="14.45" customHeight="1" x14ac:dyDescent="0.2">
      <c r="A339" s="813" t="s">
        <v>3628</v>
      </c>
      <c r="B339" s="814" t="s">
        <v>3423</v>
      </c>
      <c r="C339" s="814" t="s">
        <v>3409</v>
      </c>
      <c r="D339" s="814" t="s">
        <v>3441</v>
      </c>
      <c r="E339" s="814" t="s">
        <v>3442</v>
      </c>
      <c r="F339" s="831">
        <v>2</v>
      </c>
      <c r="G339" s="831">
        <v>232</v>
      </c>
      <c r="H339" s="831">
        <v>0.66666666666666663</v>
      </c>
      <c r="I339" s="831">
        <v>116</v>
      </c>
      <c r="J339" s="831">
        <v>3</v>
      </c>
      <c r="K339" s="831">
        <v>348</v>
      </c>
      <c r="L339" s="831">
        <v>1</v>
      </c>
      <c r="M339" s="831">
        <v>116</v>
      </c>
      <c r="N339" s="831">
        <v>2</v>
      </c>
      <c r="O339" s="831">
        <v>234</v>
      </c>
      <c r="P339" s="819">
        <v>0.67241379310344829</v>
      </c>
      <c r="Q339" s="832">
        <v>117</v>
      </c>
    </row>
    <row r="340" spans="1:17" ht="14.45" customHeight="1" x14ac:dyDescent="0.2">
      <c r="A340" s="813" t="s">
        <v>3628</v>
      </c>
      <c r="B340" s="814" t="s">
        <v>3423</v>
      </c>
      <c r="C340" s="814" t="s">
        <v>3409</v>
      </c>
      <c r="D340" s="814" t="s">
        <v>3443</v>
      </c>
      <c r="E340" s="814" t="s">
        <v>3444</v>
      </c>
      <c r="F340" s="831">
        <v>2</v>
      </c>
      <c r="G340" s="831">
        <v>464</v>
      </c>
      <c r="H340" s="831">
        <v>0.4978540772532189</v>
      </c>
      <c r="I340" s="831">
        <v>232</v>
      </c>
      <c r="J340" s="831">
        <v>4</v>
      </c>
      <c r="K340" s="831">
        <v>932</v>
      </c>
      <c r="L340" s="831">
        <v>1</v>
      </c>
      <c r="M340" s="831">
        <v>233</v>
      </c>
      <c r="N340" s="831">
        <v>2</v>
      </c>
      <c r="O340" s="831">
        <v>470</v>
      </c>
      <c r="P340" s="819">
        <v>0.50429184549356221</v>
      </c>
      <c r="Q340" s="832">
        <v>235</v>
      </c>
    </row>
    <row r="341" spans="1:17" ht="14.45" customHeight="1" x14ac:dyDescent="0.2">
      <c r="A341" s="813" t="s">
        <v>3628</v>
      </c>
      <c r="B341" s="814" t="s">
        <v>3423</v>
      </c>
      <c r="C341" s="814" t="s">
        <v>3409</v>
      </c>
      <c r="D341" s="814" t="s">
        <v>3459</v>
      </c>
      <c r="E341" s="814" t="s">
        <v>3460</v>
      </c>
      <c r="F341" s="831">
        <v>7</v>
      </c>
      <c r="G341" s="831">
        <v>2485</v>
      </c>
      <c r="H341" s="831">
        <v>0.69413407821229045</v>
      </c>
      <c r="I341" s="831">
        <v>355</v>
      </c>
      <c r="J341" s="831">
        <v>10</v>
      </c>
      <c r="K341" s="831">
        <v>3580</v>
      </c>
      <c r="L341" s="831">
        <v>1</v>
      </c>
      <c r="M341" s="831">
        <v>358</v>
      </c>
      <c r="N341" s="831">
        <v>10</v>
      </c>
      <c r="O341" s="831">
        <v>3600</v>
      </c>
      <c r="P341" s="819">
        <v>1.005586592178771</v>
      </c>
      <c r="Q341" s="832">
        <v>360</v>
      </c>
    </row>
    <row r="342" spans="1:17" ht="14.45" customHeight="1" x14ac:dyDescent="0.2">
      <c r="A342" s="813" t="s">
        <v>3628</v>
      </c>
      <c r="B342" s="814" t="s">
        <v>3475</v>
      </c>
      <c r="C342" s="814" t="s">
        <v>3409</v>
      </c>
      <c r="D342" s="814" t="s">
        <v>3480</v>
      </c>
      <c r="E342" s="814" t="s">
        <v>3481</v>
      </c>
      <c r="F342" s="831">
        <v>326</v>
      </c>
      <c r="G342" s="831">
        <v>53464</v>
      </c>
      <c r="H342" s="831">
        <v>1.1433704020530369</v>
      </c>
      <c r="I342" s="831">
        <v>164</v>
      </c>
      <c r="J342" s="831">
        <v>280</v>
      </c>
      <c r="K342" s="831">
        <v>46760</v>
      </c>
      <c r="L342" s="831">
        <v>1</v>
      </c>
      <c r="M342" s="831">
        <v>167</v>
      </c>
      <c r="N342" s="831">
        <v>448</v>
      </c>
      <c r="O342" s="831">
        <v>75712</v>
      </c>
      <c r="P342" s="819">
        <v>1.6191616766467065</v>
      </c>
      <c r="Q342" s="832">
        <v>169</v>
      </c>
    </row>
    <row r="343" spans="1:17" ht="14.45" customHeight="1" x14ac:dyDescent="0.2">
      <c r="A343" s="813" t="s">
        <v>3628</v>
      </c>
      <c r="B343" s="814" t="s">
        <v>3475</v>
      </c>
      <c r="C343" s="814" t="s">
        <v>3409</v>
      </c>
      <c r="D343" s="814" t="s">
        <v>3482</v>
      </c>
      <c r="E343" s="814" t="s">
        <v>3483</v>
      </c>
      <c r="F343" s="831">
        <v>426</v>
      </c>
      <c r="G343" s="831">
        <v>37215</v>
      </c>
      <c r="H343" s="831">
        <v>1.0003494435783022</v>
      </c>
      <c r="I343" s="831">
        <v>87.359154929577471</v>
      </c>
      <c r="J343" s="831">
        <v>418</v>
      </c>
      <c r="K343" s="831">
        <v>37202</v>
      </c>
      <c r="L343" s="831">
        <v>1</v>
      </c>
      <c r="M343" s="831">
        <v>89</v>
      </c>
      <c r="N343" s="831">
        <v>454</v>
      </c>
      <c r="O343" s="831">
        <v>40860</v>
      </c>
      <c r="P343" s="819">
        <v>1.0983280468792</v>
      </c>
      <c r="Q343" s="832">
        <v>90</v>
      </c>
    </row>
    <row r="344" spans="1:17" ht="14.45" customHeight="1" x14ac:dyDescent="0.2">
      <c r="A344" s="813" t="s">
        <v>3628</v>
      </c>
      <c r="B344" s="814" t="s">
        <v>3475</v>
      </c>
      <c r="C344" s="814" t="s">
        <v>3409</v>
      </c>
      <c r="D344" s="814" t="s">
        <v>3484</v>
      </c>
      <c r="E344" s="814" t="s">
        <v>3485</v>
      </c>
      <c r="F344" s="831">
        <v>1400</v>
      </c>
      <c r="G344" s="831">
        <v>115224</v>
      </c>
      <c r="H344" s="831">
        <v>0.91204407294832823</v>
      </c>
      <c r="I344" s="831">
        <v>82.30285714285715</v>
      </c>
      <c r="J344" s="831">
        <v>1504</v>
      </c>
      <c r="K344" s="831">
        <v>126336</v>
      </c>
      <c r="L344" s="831">
        <v>1</v>
      </c>
      <c r="M344" s="831">
        <v>84</v>
      </c>
      <c r="N344" s="831">
        <v>1267</v>
      </c>
      <c r="O344" s="831">
        <v>107695</v>
      </c>
      <c r="P344" s="819">
        <v>0.85244902482269502</v>
      </c>
      <c r="Q344" s="832">
        <v>85</v>
      </c>
    </row>
    <row r="345" spans="1:17" ht="14.45" customHeight="1" x14ac:dyDescent="0.2">
      <c r="A345" s="813" t="s">
        <v>3628</v>
      </c>
      <c r="B345" s="814" t="s">
        <v>3475</v>
      </c>
      <c r="C345" s="814" t="s">
        <v>3409</v>
      </c>
      <c r="D345" s="814" t="s">
        <v>3488</v>
      </c>
      <c r="E345" s="814" t="s">
        <v>3489</v>
      </c>
      <c r="F345" s="831">
        <v>1391</v>
      </c>
      <c r="G345" s="831">
        <v>242034</v>
      </c>
      <c r="H345" s="831">
        <v>0.96920212233456804</v>
      </c>
      <c r="I345" s="831">
        <v>174</v>
      </c>
      <c r="J345" s="831">
        <v>1427</v>
      </c>
      <c r="K345" s="831">
        <v>249725</v>
      </c>
      <c r="L345" s="831">
        <v>1</v>
      </c>
      <c r="M345" s="831">
        <v>175</v>
      </c>
      <c r="N345" s="831">
        <v>1263</v>
      </c>
      <c r="O345" s="831">
        <v>222288</v>
      </c>
      <c r="P345" s="819">
        <v>0.89013114425868456</v>
      </c>
      <c r="Q345" s="832">
        <v>176</v>
      </c>
    </row>
    <row r="346" spans="1:17" ht="14.45" customHeight="1" x14ac:dyDescent="0.2">
      <c r="A346" s="813" t="s">
        <v>3628</v>
      </c>
      <c r="B346" s="814" t="s">
        <v>3475</v>
      </c>
      <c r="C346" s="814" t="s">
        <v>3409</v>
      </c>
      <c r="D346" s="814" t="s">
        <v>3490</v>
      </c>
      <c r="E346" s="814" t="s">
        <v>3491</v>
      </c>
      <c r="F346" s="831">
        <v>1637</v>
      </c>
      <c r="G346" s="831">
        <v>852877</v>
      </c>
      <c r="H346" s="831">
        <v>1.0638090605198822</v>
      </c>
      <c r="I346" s="831">
        <v>521</v>
      </c>
      <c r="J346" s="831">
        <v>1530</v>
      </c>
      <c r="K346" s="831">
        <v>801720</v>
      </c>
      <c r="L346" s="831">
        <v>1</v>
      </c>
      <c r="M346" s="831">
        <v>524</v>
      </c>
      <c r="N346" s="831">
        <v>1562</v>
      </c>
      <c r="O346" s="831">
        <v>824736</v>
      </c>
      <c r="P346" s="819">
        <v>1.0287082772040115</v>
      </c>
      <c r="Q346" s="832">
        <v>528</v>
      </c>
    </row>
    <row r="347" spans="1:17" ht="14.45" customHeight="1" x14ac:dyDescent="0.2">
      <c r="A347" s="813" t="s">
        <v>3628</v>
      </c>
      <c r="B347" s="814" t="s">
        <v>3475</v>
      </c>
      <c r="C347" s="814" t="s">
        <v>3409</v>
      </c>
      <c r="D347" s="814" t="s">
        <v>3492</v>
      </c>
      <c r="E347" s="814" t="s">
        <v>3493</v>
      </c>
      <c r="F347" s="831">
        <v>591</v>
      </c>
      <c r="G347" s="831">
        <v>48641</v>
      </c>
      <c r="H347" s="831">
        <v>0.85030767079225233</v>
      </c>
      <c r="I347" s="831">
        <v>82.302876480541457</v>
      </c>
      <c r="J347" s="831">
        <v>681</v>
      </c>
      <c r="K347" s="831">
        <v>57204</v>
      </c>
      <c r="L347" s="831">
        <v>1</v>
      </c>
      <c r="M347" s="831">
        <v>84</v>
      </c>
      <c r="N347" s="831">
        <v>559</v>
      </c>
      <c r="O347" s="831">
        <v>47515</v>
      </c>
      <c r="P347" s="819">
        <v>0.83062373260611144</v>
      </c>
      <c r="Q347" s="832">
        <v>85</v>
      </c>
    </row>
    <row r="348" spans="1:17" ht="14.45" customHeight="1" x14ac:dyDescent="0.2">
      <c r="A348" s="813" t="s">
        <v>3628</v>
      </c>
      <c r="B348" s="814" t="s">
        <v>3475</v>
      </c>
      <c r="C348" s="814" t="s">
        <v>3409</v>
      </c>
      <c r="D348" s="814" t="s">
        <v>3494</v>
      </c>
      <c r="E348" s="814" t="s">
        <v>3495</v>
      </c>
      <c r="F348" s="831">
        <v>226</v>
      </c>
      <c r="G348" s="831">
        <v>92886</v>
      </c>
      <c r="H348" s="831">
        <v>0.82486146632566071</v>
      </c>
      <c r="I348" s="831">
        <v>411</v>
      </c>
      <c r="J348" s="831">
        <v>272</v>
      </c>
      <c r="K348" s="831">
        <v>112608</v>
      </c>
      <c r="L348" s="831">
        <v>1</v>
      </c>
      <c r="M348" s="831">
        <v>414</v>
      </c>
      <c r="N348" s="831">
        <v>413</v>
      </c>
      <c r="O348" s="831">
        <v>172634</v>
      </c>
      <c r="P348" s="819">
        <v>1.5330527138391588</v>
      </c>
      <c r="Q348" s="832">
        <v>418</v>
      </c>
    </row>
    <row r="349" spans="1:17" ht="14.45" customHeight="1" x14ac:dyDescent="0.2">
      <c r="A349" s="813" t="s">
        <v>3628</v>
      </c>
      <c r="B349" s="814" t="s">
        <v>3475</v>
      </c>
      <c r="C349" s="814" t="s">
        <v>3409</v>
      </c>
      <c r="D349" s="814" t="s">
        <v>3496</v>
      </c>
      <c r="E349" s="814" t="s">
        <v>3497</v>
      </c>
      <c r="F349" s="831">
        <v>1376</v>
      </c>
      <c r="G349" s="831">
        <v>113257</v>
      </c>
      <c r="H349" s="831">
        <v>0.99212481166123545</v>
      </c>
      <c r="I349" s="831">
        <v>82.308866279069761</v>
      </c>
      <c r="J349" s="831">
        <v>1359</v>
      </c>
      <c r="K349" s="831">
        <v>114156</v>
      </c>
      <c r="L349" s="831">
        <v>1</v>
      </c>
      <c r="M349" s="831">
        <v>84</v>
      </c>
      <c r="N349" s="831">
        <v>1263</v>
      </c>
      <c r="O349" s="831">
        <v>107355</v>
      </c>
      <c r="P349" s="819">
        <v>0.94042363082098179</v>
      </c>
      <c r="Q349" s="832">
        <v>85</v>
      </c>
    </row>
    <row r="350" spans="1:17" ht="14.45" customHeight="1" x14ac:dyDescent="0.2">
      <c r="A350" s="813" t="s">
        <v>3628</v>
      </c>
      <c r="B350" s="814" t="s">
        <v>3475</v>
      </c>
      <c r="C350" s="814" t="s">
        <v>3409</v>
      </c>
      <c r="D350" s="814" t="s">
        <v>3498</v>
      </c>
      <c r="E350" s="814" t="s">
        <v>3499</v>
      </c>
      <c r="F350" s="831"/>
      <c r="G350" s="831"/>
      <c r="H350" s="831"/>
      <c r="I350" s="831"/>
      <c r="J350" s="831"/>
      <c r="K350" s="831"/>
      <c r="L350" s="831"/>
      <c r="M350" s="831"/>
      <c r="N350" s="831">
        <v>1</v>
      </c>
      <c r="O350" s="831">
        <v>23</v>
      </c>
      <c r="P350" s="819"/>
      <c r="Q350" s="832">
        <v>23</v>
      </c>
    </row>
    <row r="351" spans="1:17" ht="14.45" customHeight="1" x14ac:dyDescent="0.2">
      <c r="A351" s="813" t="s">
        <v>3628</v>
      </c>
      <c r="B351" s="814" t="s">
        <v>3475</v>
      </c>
      <c r="C351" s="814" t="s">
        <v>3409</v>
      </c>
      <c r="D351" s="814" t="s">
        <v>3500</v>
      </c>
      <c r="E351" s="814" t="s">
        <v>3501</v>
      </c>
      <c r="F351" s="831">
        <v>1</v>
      </c>
      <c r="G351" s="831">
        <v>110</v>
      </c>
      <c r="H351" s="831">
        <v>0.99099099099099097</v>
      </c>
      <c r="I351" s="831">
        <v>110</v>
      </c>
      <c r="J351" s="831">
        <v>1</v>
      </c>
      <c r="K351" s="831">
        <v>111</v>
      </c>
      <c r="L351" s="831">
        <v>1</v>
      </c>
      <c r="M351" s="831">
        <v>111</v>
      </c>
      <c r="N351" s="831"/>
      <c r="O351" s="831"/>
      <c r="P351" s="819"/>
      <c r="Q351" s="832"/>
    </row>
    <row r="352" spans="1:17" ht="14.45" customHeight="1" x14ac:dyDescent="0.2">
      <c r="A352" s="813" t="s">
        <v>3628</v>
      </c>
      <c r="B352" s="814" t="s">
        <v>3475</v>
      </c>
      <c r="C352" s="814" t="s">
        <v>3409</v>
      </c>
      <c r="D352" s="814" t="s">
        <v>3506</v>
      </c>
      <c r="E352" s="814" t="s">
        <v>3507</v>
      </c>
      <c r="F352" s="831"/>
      <c r="G352" s="831"/>
      <c r="H352" s="831"/>
      <c r="I352" s="831"/>
      <c r="J352" s="831"/>
      <c r="K352" s="831"/>
      <c r="L352" s="831"/>
      <c r="M352" s="831"/>
      <c r="N352" s="831">
        <v>3</v>
      </c>
      <c r="O352" s="831">
        <v>138</v>
      </c>
      <c r="P352" s="819"/>
      <c r="Q352" s="832">
        <v>46</v>
      </c>
    </row>
    <row r="353" spans="1:17" ht="14.45" customHeight="1" x14ac:dyDescent="0.2">
      <c r="A353" s="813" t="s">
        <v>3628</v>
      </c>
      <c r="B353" s="814" t="s">
        <v>3475</v>
      </c>
      <c r="C353" s="814" t="s">
        <v>3409</v>
      </c>
      <c r="D353" s="814" t="s">
        <v>3510</v>
      </c>
      <c r="E353" s="814" t="s">
        <v>3511</v>
      </c>
      <c r="F353" s="831">
        <v>11</v>
      </c>
      <c r="G353" s="831">
        <v>3168</v>
      </c>
      <c r="H353" s="831">
        <v>0.47333034513671002</v>
      </c>
      <c r="I353" s="831">
        <v>288</v>
      </c>
      <c r="J353" s="831">
        <v>23</v>
      </c>
      <c r="K353" s="831">
        <v>6693</v>
      </c>
      <c r="L353" s="831">
        <v>1</v>
      </c>
      <c r="M353" s="831">
        <v>291</v>
      </c>
      <c r="N353" s="831">
        <v>39</v>
      </c>
      <c r="O353" s="831">
        <v>11427</v>
      </c>
      <c r="P353" s="819">
        <v>1.7073061407440611</v>
      </c>
      <c r="Q353" s="832">
        <v>293</v>
      </c>
    </row>
    <row r="354" spans="1:17" ht="14.45" customHeight="1" x14ac:dyDescent="0.2">
      <c r="A354" s="813" t="s">
        <v>3629</v>
      </c>
      <c r="B354" s="814" t="s">
        <v>3423</v>
      </c>
      <c r="C354" s="814" t="s">
        <v>3409</v>
      </c>
      <c r="D354" s="814" t="s">
        <v>3459</v>
      </c>
      <c r="E354" s="814" t="s">
        <v>3460</v>
      </c>
      <c r="F354" s="831"/>
      <c r="G354" s="831"/>
      <c r="H354" s="831"/>
      <c r="I354" s="831"/>
      <c r="J354" s="831">
        <v>1</v>
      </c>
      <c r="K354" s="831">
        <v>358</v>
      </c>
      <c r="L354" s="831">
        <v>1</v>
      </c>
      <c r="M354" s="831">
        <v>358</v>
      </c>
      <c r="N354" s="831"/>
      <c r="O354" s="831"/>
      <c r="P354" s="819"/>
      <c r="Q354" s="832"/>
    </row>
    <row r="355" spans="1:17" ht="14.45" customHeight="1" x14ac:dyDescent="0.2">
      <c r="A355" s="813" t="s">
        <v>3629</v>
      </c>
      <c r="B355" s="814" t="s">
        <v>3475</v>
      </c>
      <c r="C355" s="814" t="s">
        <v>3409</v>
      </c>
      <c r="D355" s="814" t="s">
        <v>3480</v>
      </c>
      <c r="E355" s="814" t="s">
        <v>3481</v>
      </c>
      <c r="F355" s="831">
        <v>37</v>
      </c>
      <c r="G355" s="831">
        <v>6068</v>
      </c>
      <c r="H355" s="831">
        <v>1.0381522668947818</v>
      </c>
      <c r="I355" s="831">
        <v>164</v>
      </c>
      <c r="J355" s="831">
        <v>35</v>
      </c>
      <c r="K355" s="831">
        <v>5845</v>
      </c>
      <c r="L355" s="831">
        <v>1</v>
      </c>
      <c r="M355" s="831">
        <v>167</v>
      </c>
      <c r="N355" s="831">
        <v>18</v>
      </c>
      <c r="O355" s="831">
        <v>3042</v>
      </c>
      <c r="P355" s="819">
        <v>0.52044482463644137</v>
      </c>
      <c r="Q355" s="832">
        <v>169</v>
      </c>
    </row>
    <row r="356" spans="1:17" ht="14.45" customHeight="1" x14ac:dyDescent="0.2">
      <c r="A356" s="813" t="s">
        <v>3629</v>
      </c>
      <c r="B356" s="814" t="s">
        <v>3475</v>
      </c>
      <c r="C356" s="814" t="s">
        <v>3409</v>
      </c>
      <c r="D356" s="814" t="s">
        <v>3482</v>
      </c>
      <c r="E356" s="814" t="s">
        <v>3483</v>
      </c>
      <c r="F356" s="831">
        <v>31</v>
      </c>
      <c r="G356" s="831">
        <v>2703</v>
      </c>
      <c r="H356" s="831">
        <v>0.50617977528089886</v>
      </c>
      <c r="I356" s="831">
        <v>87.193548387096769</v>
      </c>
      <c r="J356" s="831">
        <v>60</v>
      </c>
      <c r="K356" s="831">
        <v>5340</v>
      </c>
      <c r="L356" s="831">
        <v>1</v>
      </c>
      <c r="M356" s="831">
        <v>89</v>
      </c>
      <c r="N356" s="831">
        <v>6</v>
      </c>
      <c r="O356" s="831">
        <v>540</v>
      </c>
      <c r="P356" s="819">
        <v>0.10112359550561797</v>
      </c>
      <c r="Q356" s="832">
        <v>90</v>
      </c>
    </row>
    <row r="357" spans="1:17" ht="14.45" customHeight="1" x14ac:dyDescent="0.2">
      <c r="A357" s="813" t="s">
        <v>3629</v>
      </c>
      <c r="B357" s="814" t="s">
        <v>3475</v>
      </c>
      <c r="C357" s="814" t="s">
        <v>3409</v>
      </c>
      <c r="D357" s="814" t="s">
        <v>3484</v>
      </c>
      <c r="E357" s="814" t="s">
        <v>3485</v>
      </c>
      <c r="F357" s="831">
        <v>967</v>
      </c>
      <c r="G357" s="831">
        <v>79638</v>
      </c>
      <c r="H357" s="831">
        <v>0.80824503714529294</v>
      </c>
      <c r="I357" s="831">
        <v>82.355739400206829</v>
      </c>
      <c r="J357" s="831">
        <v>1173</v>
      </c>
      <c r="K357" s="831">
        <v>98532</v>
      </c>
      <c r="L357" s="831">
        <v>1</v>
      </c>
      <c r="M357" s="831">
        <v>84</v>
      </c>
      <c r="N357" s="831">
        <v>924</v>
      </c>
      <c r="O357" s="831">
        <v>78540</v>
      </c>
      <c r="P357" s="819">
        <v>0.79710144927536231</v>
      </c>
      <c r="Q357" s="832">
        <v>85</v>
      </c>
    </row>
    <row r="358" spans="1:17" ht="14.45" customHeight="1" x14ac:dyDescent="0.2">
      <c r="A358" s="813" t="s">
        <v>3629</v>
      </c>
      <c r="B358" s="814" t="s">
        <v>3475</v>
      </c>
      <c r="C358" s="814" t="s">
        <v>3409</v>
      </c>
      <c r="D358" s="814" t="s">
        <v>3488</v>
      </c>
      <c r="E358" s="814" t="s">
        <v>3489</v>
      </c>
      <c r="F358" s="831">
        <v>690</v>
      </c>
      <c r="G358" s="831">
        <v>120060</v>
      </c>
      <c r="H358" s="831">
        <v>0.75807419100236784</v>
      </c>
      <c r="I358" s="831">
        <v>174</v>
      </c>
      <c r="J358" s="831">
        <v>905</v>
      </c>
      <c r="K358" s="831">
        <v>158375</v>
      </c>
      <c r="L358" s="831">
        <v>1</v>
      </c>
      <c r="M358" s="831">
        <v>175</v>
      </c>
      <c r="N358" s="831">
        <v>730</v>
      </c>
      <c r="O358" s="831">
        <v>128480</v>
      </c>
      <c r="P358" s="819">
        <v>0.81123914759273874</v>
      </c>
      <c r="Q358" s="832">
        <v>176</v>
      </c>
    </row>
    <row r="359" spans="1:17" ht="14.45" customHeight="1" x14ac:dyDescent="0.2">
      <c r="A359" s="813" t="s">
        <v>3629</v>
      </c>
      <c r="B359" s="814" t="s">
        <v>3475</v>
      </c>
      <c r="C359" s="814" t="s">
        <v>3409</v>
      </c>
      <c r="D359" s="814" t="s">
        <v>3490</v>
      </c>
      <c r="E359" s="814" t="s">
        <v>3491</v>
      </c>
      <c r="F359" s="831">
        <v>1008</v>
      </c>
      <c r="G359" s="831">
        <v>525168</v>
      </c>
      <c r="H359" s="831">
        <v>0.82149918658490806</v>
      </c>
      <c r="I359" s="831">
        <v>521</v>
      </c>
      <c r="J359" s="831">
        <v>1220</v>
      </c>
      <c r="K359" s="831">
        <v>639280</v>
      </c>
      <c r="L359" s="831">
        <v>1</v>
      </c>
      <c r="M359" s="831">
        <v>524</v>
      </c>
      <c r="N359" s="831">
        <v>941</v>
      </c>
      <c r="O359" s="831">
        <v>496848</v>
      </c>
      <c r="P359" s="819">
        <v>0.77719934926792644</v>
      </c>
      <c r="Q359" s="832">
        <v>528</v>
      </c>
    </row>
    <row r="360" spans="1:17" ht="14.45" customHeight="1" x14ac:dyDescent="0.2">
      <c r="A360" s="813" t="s">
        <v>3629</v>
      </c>
      <c r="B360" s="814" t="s">
        <v>3475</v>
      </c>
      <c r="C360" s="814" t="s">
        <v>3409</v>
      </c>
      <c r="D360" s="814" t="s">
        <v>3492</v>
      </c>
      <c r="E360" s="814" t="s">
        <v>3493</v>
      </c>
      <c r="F360" s="831">
        <v>65</v>
      </c>
      <c r="G360" s="831">
        <v>5331</v>
      </c>
      <c r="H360" s="831">
        <v>6.3464285714285715</v>
      </c>
      <c r="I360" s="831">
        <v>82.015384615384619</v>
      </c>
      <c r="J360" s="831">
        <v>10</v>
      </c>
      <c r="K360" s="831">
        <v>840</v>
      </c>
      <c r="L360" s="831">
        <v>1</v>
      </c>
      <c r="M360" s="831">
        <v>84</v>
      </c>
      <c r="N360" s="831">
        <v>31</v>
      </c>
      <c r="O360" s="831">
        <v>2635</v>
      </c>
      <c r="P360" s="819">
        <v>3.1369047619047619</v>
      </c>
      <c r="Q360" s="832">
        <v>85</v>
      </c>
    </row>
    <row r="361" spans="1:17" ht="14.45" customHeight="1" x14ac:dyDescent="0.2">
      <c r="A361" s="813" t="s">
        <v>3629</v>
      </c>
      <c r="B361" s="814" t="s">
        <v>3475</v>
      </c>
      <c r="C361" s="814" t="s">
        <v>3409</v>
      </c>
      <c r="D361" s="814" t="s">
        <v>3494</v>
      </c>
      <c r="E361" s="814" t="s">
        <v>3495</v>
      </c>
      <c r="F361" s="831">
        <v>55</v>
      </c>
      <c r="G361" s="831">
        <v>22605</v>
      </c>
      <c r="H361" s="831">
        <v>0.72801932367149758</v>
      </c>
      <c r="I361" s="831">
        <v>411</v>
      </c>
      <c r="J361" s="831">
        <v>75</v>
      </c>
      <c r="K361" s="831">
        <v>31050</v>
      </c>
      <c r="L361" s="831">
        <v>1</v>
      </c>
      <c r="M361" s="831">
        <v>414</v>
      </c>
      <c r="N361" s="831">
        <v>75</v>
      </c>
      <c r="O361" s="831">
        <v>31350</v>
      </c>
      <c r="P361" s="819">
        <v>1.0096618357487923</v>
      </c>
      <c r="Q361" s="832">
        <v>418</v>
      </c>
    </row>
    <row r="362" spans="1:17" ht="14.45" customHeight="1" x14ac:dyDescent="0.2">
      <c r="A362" s="813" t="s">
        <v>3629</v>
      </c>
      <c r="B362" s="814" t="s">
        <v>3475</v>
      </c>
      <c r="C362" s="814" t="s">
        <v>3409</v>
      </c>
      <c r="D362" s="814" t="s">
        <v>3496</v>
      </c>
      <c r="E362" s="814" t="s">
        <v>3497</v>
      </c>
      <c r="F362" s="831">
        <v>949</v>
      </c>
      <c r="G362" s="831">
        <v>78197</v>
      </c>
      <c r="H362" s="831">
        <v>0.76367240907847966</v>
      </c>
      <c r="I362" s="831">
        <v>82.39936775553214</v>
      </c>
      <c r="J362" s="831">
        <v>1219</v>
      </c>
      <c r="K362" s="831">
        <v>102396</v>
      </c>
      <c r="L362" s="831">
        <v>1</v>
      </c>
      <c r="M362" s="831">
        <v>84</v>
      </c>
      <c r="N362" s="831">
        <v>937</v>
      </c>
      <c r="O362" s="831">
        <v>79645</v>
      </c>
      <c r="P362" s="819">
        <v>0.77781358646822141</v>
      </c>
      <c r="Q362" s="832">
        <v>85</v>
      </c>
    </row>
    <row r="363" spans="1:17" ht="14.45" customHeight="1" x14ac:dyDescent="0.2">
      <c r="A363" s="813" t="s">
        <v>3630</v>
      </c>
      <c r="B363" s="814" t="s">
        <v>3423</v>
      </c>
      <c r="C363" s="814" t="s">
        <v>3409</v>
      </c>
      <c r="D363" s="814" t="s">
        <v>3459</v>
      </c>
      <c r="E363" s="814" t="s">
        <v>3460</v>
      </c>
      <c r="F363" s="831">
        <v>1</v>
      </c>
      <c r="G363" s="831">
        <v>355</v>
      </c>
      <c r="H363" s="831"/>
      <c r="I363" s="831">
        <v>355</v>
      </c>
      <c r="J363" s="831"/>
      <c r="K363" s="831"/>
      <c r="L363" s="831"/>
      <c r="M363" s="831"/>
      <c r="N363" s="831">
        <v>2</v>
      </c>
      <c r="O363" s="831">
        <v>720</v>
      </c>
      <c r="P363" s="819"/>
      <c r="Q363" s="832">
        <v>360</v>
      </c>
    </row>
    <row r="364" spans="1:17" ht="14.45" customHeight="1" x14ac:dyDescent="0.2">
      <c r="A364" s="813" t="s">
        <v>3630</v>
      </c>
      <c r="B364" s="814" t="s">
        <v>3475</v>
      </c>
      <c r="C364" s="814" t="s">
        <v>3409</v>
      </c>
      <c r="D364" s="814" t="s">
        <v>3480</v>
      </c>
      <c r="E364" s="814" t="s">
        <v>3481</v>
      </c>
      <c r="F364" s="831">
        <v>306</v>
      </c>
      <c r="G364" s="831">
        <v>50184</v>
      </c>
      <c r="H364" s="831">
        <v>1.6602375359777681</v>
      </c>
      <c r="I364" s="831">
        <v>164</v>
      </c>
      <c r="J364" s="831">
        <v>181</v>
      </c>
      <c r="K364" s="831">
        <v>30227</v>
      </c>
      <c r="L364" s="831">
        <v>1</v>
      </c>
      <c r="M364" s="831">
        <v>167</v>
      </c>
      <c r="N364" s="831">
        <v>141</v>
      </c>
      <c r="O364" s="831">
        <v>23829</v>
      </c>
      <c r="P364" s="819">
        <v>0.7883349323452542</v>
      </c>
      <c r="Q364" s="832">
        <v>169</v>
      </c>
    </row>
    <row r="365" spans="1:17" ht="14.45" customHeight="1" x14ac:dyDescent="0.2">
      <c r="A365" s="813" t="s">
        <v>3630</v>
      </c>
      <c r="B365" s="814" t="s">
        <v>3475</v>
      </c>
      <c r="C365" s="814" t="s">
        <v>3409</v>
      </c>
      <c r="D365" s="814" t="s">
        <v>3482</v>
      </c>
      <c r="E365" s="814" t="s">
        <v>3483</v>
      </c>
      <c r="F365" s="831">
        <v>19</v>
      </c>
      <c r="G365" s="831">
        <v>1654</v>
      </c>
      <c r="H365" s="831"/>
      <c r="I365" s="831">
        <v>87.05263157894737</v>
      </c>
      <c r="J365" s="831"/>
      <c r="K365" s="831"/>
      <c r="L365" s="831"/>
      <c r="M365" s="831"/>
      <c r="N365" s="831">
        <v>5</v>
      </c>
      <c r="O365" s="831">
        <v>450</v>
      </c>
      <c r="P365" s="819"/>
      <c r="Q365" s="832">
        <v>90</v>
      </c>
    </row>
    <row r="366" spans="1:17" ht="14.45" customHeight="1" x14ac:dyDescent="0.2">
      <c r="A366" s="813" t="s">
        <v>3630</v>
      </c>
      <c r="B366" s="814" t="s">
        <v>3475</v>
      </c>
      <c r="C366" s="814" t="s">
        <v>3409</v>
      </c>
      <c r="D366" s="814" t="s">
        <v>3484</v>
      </c>
      <c r="E366" s="814" t="s">
        <v>3485</v>
      </c>
      <c r="F366" s="831">
        <v>2709</v>
      </c>
      <c r="G366" s="831">
        <v>222965</v>
      </c>
      <c r="H366" s="831">
        <v>0.95445711546035172</v>
      </c>
      <c r="I366" s="831">
        <v>82.305278700627539</v>
      </c>
      <c r="J366" s="831">
        <v>2781</v>
      </c>
      <c r="K366" s="831">
        <v>233604</v>
      </c>
      <c r="L366" s="831">
        <v>1</v>
      </c>
      <c r="M366" s="831">
        <v>84</v>
      </c>
      <c r="N366" s="831">
        <v>3025</v>
      </c>
      <c r="O366" s="831">
        <v>257125</v>
      </c>
      <c r="P366" s="819">
        <v>1.1006874882279414</v>
      </c>
      <c r="Q366" s="832">
        <v>85</v>
      </c>
    </row>
    <row r="367" spans="1:17" ht="14.45" customHeight="1" x14ac:dyDescent="0.2">
      <c r="A367" s="813" t="s">
        <v>3630</v>
      </c>
      <c r="B367" s="814" t="s">
        <v>3475</v>
      </c>
      <c r="C367" s="814" t="s">
        <v>3409</v>
      </c>
      <c r="D367" s="814" t="s">
        <v>3488</v>
      </c>
      <c r="E367" s="814" t="s">
        <v>3489</v>
      </c>
      <c r="F367" s="831">
        <v>2678</v>
      </c>
      <c r="G367" s="831">
        <v>465972</v>
      </c>
      <c r="H367" s="831">
        <v>0.9485917858415186</v>
      </c>
      <c r="I367" s="831">
        <v>174</v>
      </c>
      <c r="J367" s="831">
        <v>2807</v>
      </c>
      <c r="K367" s="831">
        <v>491225</v>
      </c>
      <c r="L367" s="831">
        <v>1</v>
      </c>
      <c r="M367" s="831">
        <v>175</v>
      </c>
      <c r="N367" s="831">
        <v>2912</v>
      </c>
      <c r="O367" s="831">
        <v>512512</v>
      </c>
      <c r="P367" s="819">
        <v>1.0433345208407552</v>
      </c>
      <c r="Q367" s="832">
        <v>176</v>
      </c>
    </row>
    <row r="368" spans="1:17" ht="14.45" customHeight="1" x14ac:dyDescent="0.2">
      <c r="A368" s="813" t="s">
        <v>3630</v>
      </c>
      <c r="B368" s="814" t="s">
        <v>3475</v>
      </c>
      <c r="C368" s="814" t="s">
        <v>3409</v>
      </c>
      <c r="D368" s="814" t="s">
        <v>3490</v>
      </c>
      <c r="E368" s="814" t="s">
        <v>3491</v>
      </c>
      <c r="F368" s="831">
        <v>3032</v>
      </c>
      <c r="G368" s="831">
        <v>1579672</v>
      </c>
      <c r="H368" s="831">
        <v>1.0153725905604736</v>
      </c>
      <c r="I368" s="831">
        <v>521</v>
      </c>
      <c r="J368" s="831">
        <v>2969</v>
      </c>
      <c r="K368" s="831">
        <v>1555756</v>
      </c>
      <c r="L368" s="831">
        <v>1</v>
      </c>
      <c r="M368" s="831">
        <v>524</v>
      </c>
      <c r="N368" s="831">
        <v>2683</v>
      </c>
      <c r="O368" s="831">
        <v>1416624</v>
      </c>
      <c r="P368" s="819">
        <v>0.91056952375565325</v>
      </c>
      <c r="Q368" s="832">
        <v>528</v>
      </c>
    </row>
    <row r="369" spans="1:17" ht="14.45" customHeight="1" x14ac:dyDescent="0.2">
      <c r="A369" s="813" t="s">
        <v>3630</v>
      </c>
      <c r="B369" s="814" t="s">
        <v>3475</v>
      </c>
      <c r="C369" s="814" t="s">
        <v>3409</v>
      </c>
      <c r="D369" s="814" t="s">
        <v>3492</v>
      </c>
      <c r="E369" s="814" t="s">
        <v>3493</v>
      </c>
      <c r="F369" s="831">
        <v>38</v>
      </c>
      <c r="G369" s="831">
        <v>3116</v>
      </c>
      <c r="H369" s="831">
        <v>1.6861471861471862</v>
      </c>
      <c r="I369" s="831">
        <v>82</v>
      </c>
      <c r="J369" s="831">
        <v>22</v>
      </c>
      <c r="K369" s="831">
        <v>1848</v>
      </c>
      <c r="L369" s="831">
        <v>1</v>
      </c>
      <c r="M369" s="831">
        <v>84</v>
      </c>
      <c r="N369" s="831">
        <v>10</v>
      </c>
      <c r="O369" s="831">
        <v>850</v>
      </c>
      <c r="P369" s="819">
        <v>0.45995670995670995</v>
      </c>
      <c r="Q369" s="832">
        <v>85</v>
      </c>
    </row>
    <row r="370" spans="1:17" ht="14.45" customHeight="1" x14ac:dyDescent="0.2">
      <c r="A370" s="813" t="s">
        <v>3630</v>
      </c>
      <c r="B370" s="814" t="s">
        <v>3475</v>
      </c>
      <c r="C370" s="814" t="s">
        <v>3409</v>
      </c>
      <c r="D370" s="814" t="s">
        <v>3494</v>
      </c>
      <c r="E370" s="814" t="s">
        <v>3495</v>
      </c>
      <c r="F370" s="831">
        <v>534</v>
      </c>
      <c r="G370" s="831">
        <v>219474</v>
      </c>
      <c r="H370" s="831">
        <v>1.0908033637502237</v>
      </c>
      <c r="I370" s="831">
        <v>411</v>
      </c>
      <c r="J370" s="831">
        <v>486</v>
      </c>
      <c r="K370" s="831">
        <v>201204</v>
      </c>
      <c r="L370" s="831">
        <v>1</v>
      </c>
      <c r="M370" s="831">
        <v>414</v>
      </c>
      <c r="N370" s="831">
        <v>492</v>
      </c>
      <c r="O370" s="831">
        <v>205656</v>
      </c>
      <c r="P370" s="819">
        <v>1.0221267966839624</v>
      </c>
      <c r="Q370" s="832">
        <v>418</v>
      </c>
    </row>
    <row r="371" spans="1:17" ht="14.45" customHeight="1" x14ac:dyDescent="0.2">
      <c r="A371" s="813" t="s">
        <v>3630</v>
      </c>
      <c r="B371" s="814" t="s">
        <v>3475</v>
      </c>
      <c r="C371" s="814" t="s">
        <v>3409</v>
      </c>
      <c r="D371" s="814" t="s">
        <v>3496</v>
      </c>
      <c r="E371" s="814" t="s">
        <v>3497</v>
      </c>
      <c r="F371" s="831">
        <v>3233</v>
      </c>
      <c r="G371" s="831">
        <v>266117</v>
      </c>
      <c r="H371" s="831">
        <v>1.020309025381489</v>
      </c>
      <c r="I371" s="831">
        <v>82.31271265078874</v>
      </c>
      <c r="J371" s="831">
        <v>3105</v>
      </c>
      <c r="K371" s="831">
        <v>260820</v>
      </c>
      <c r="L371" s="831">
        <v>1</v>
      </c>
      <c r="M371" s="831">
        <v>84</v>
      </c>
      <c r="N371" s="831">
        <v>3080</v>
      </c>
      <c r="O371" s="831">
        <v>261800</v>
      </c>
      <c r="P371" s="819">
        <v>1.0037573805689748</v>
      </c>
      <c r="Q371" s="832">
        <v>85</v>
      </c>
    </row>
    <row r="372" spans="1:17" ht="14.45" customHeight="1" x14ac:dyDescent="0.2">
      <c r="A372" s="813" t="s">
        <v>3630</v>
      </c>
      <c r="B372" s="814" t="s">
        <v>3475</v>
      </c>
      <c r="C372" s="814" t="s">
        <v>3409</v>
      </c>
      <c r="D372" s="814" t="s">
        <v>3504</v>
      </c>
      <c r="E372" s="814" t="s">
        <v>3505</v>
      </c>
      <c r="F372" s="831">
        <v>1</v>
      </c>
      <c r="G372" s="831">
        <v>278</v>
      </c>
      <c r="H372" s="831"/>
      <c r="I372" s="831">
        <v>278</v>
      </c>
      <c r="J372" s="831"/>
      <c r="K372" s="831"/>
      <c r="L372" s="831"/>
      <c r="M372" s="831"/>
      <c r="N372" s="831"/>
      <c r="O372" s="831"/>
      <c r="P372" s="819"/>
      <c r="Q372" s="832"/>
    </row>
    <row r="373" spans="1:17" ht="14.45" customHeight="1" x14ac:dyDescent="0.2">
      <c r="A373" s="813" t="s">
        <v>3631</v>
      </c>
      <c r="B373" s="814" t="s">
        <v>3423</v>
      </c>
      <c r="C373" s="814" t="s">
        <v>3409</v>
      </c>
      <c r="D373" s="814" t="s">
        <v>3459</v>
      </c>
      <c r="E373" s="814" t="s">
        <v>3460</v>
      </c>
      <c r="F373" s="831">
        <v>1</v>
      </c>
      <c r="G373" s="831">
        <v>355</v>
      </c>
      <c r="H373" s="831"/>
      <c r="I373" s="831">
        <v>355</v>
      </c>
      <c r="J373" s="831"/>
      <c r="K373" s="831"/>
      <c r="L373" s="831"/>
      <c r="M373" s="831"/>
      <c r="N373" s="831"/>
      <c r="O373" s="831"/>
      <c r="P373" s="819"/>
      <c r="Q373" s="832"/>
    </row>
    <row r="374" spans="1:17" ht="14.45" customHeight="1" x14ac:dyDescent="0.2">
      <c r="A374" s="813" t="s">
        <v>3631</v>
      </c>
      <c r="B374" s="814" t="s">
        <v>3475</v>
      </c>
      <c r="C374" s="814" t="s">
        <v>3409</v>
      </c>
      <c r="D374" s="814" t="s">
        <v>3480</v>
      </c>
      <c r="E374" s="814" t="s">
        <v>3481</v>
      </c>
      <c r="F374" s="831">
        <v>4</v>
      </c>
      <c r="G374" s="831">
        <v>656</v>
      </c>
      <c r="H374" s="831">
        <v>1.3093812375249501</v>
      </c>
      <c r="I374" s="831">
        <v>164</v>
      </c>
      <c r="J374" s="831">
        <v>3</v>
      </c>
      <c r="K374" s="831">
        <v>501</v>
      </c>
      <c r="L374" s="831">
        <v>1</v>
      </c>
      <c r="M374" s="831">
        <v>167</v>
      </c>
      <c r="N374" s="831">
        <v>4</v>
      </c>
      <c r="O374" s="831">
        <v>676</v>
      </c>
      <c r="P374" s="819">
        <v>1.3493013972055887</v>
      </c>
      <c r="Q374" s="832">
        <v>169</v>
      </c>
    </row>
    <row r="375" spans="1:17" ht="14.45" customHeight="1" x14ac:dyDescent="0.2">
      <c r="A375" s="813" t="s">
        <v>3631</v>
      </c>
      <c r="B375" s="814" t="s">
        <v>3475</v>
      </c>
      <c r="C375" s="814" t="s">
        <v>3409</v>
      </c>
      <c r="D375" s="814" t="s">
        <v>3482</v>
      </c>
      <c r="E375" s="814" t="s">
        <v>3483</v>
      </c>
      <c r="F375" s="831">
        <v>1</v>
      </c>
      <c r="G375" s="831">
        <v>87</v>
      </c>
      <c r="H375" s="831">
        <v>0.97752808988764039</v>
      </c>
      <c r="I375" s="831">
        <v>87</v>
      </c>
      <c r="J375" s="831">
        <v>1</v>
      </c>
      <c r="K375" s="831">
        <v>89</v>
      </c>
      <c r="L375" s="831">
        <v>1</v>
      </c>
      <c r="M375" s="831">
        <v>89</v>
      </c>
      <c r="N375" s="831">
        <v>1</v>
      </c>
      <c r="O375" s="831">
        <v>90</v>
      </c>
      <c r="P375" s="819">
        <v>1.0112359550561798</v>
      </c>
      <c r="Q375" s="832">
        <v>90</v>
      </c>
    </row>
    <row r="376" spans="1:17" ht="14.45" customHeight="1" x14ac:dyDescent="0.2">
      <c r="A376" s="813" t="s">
        <v>3631</v>
      </c>
      <c r="B376" s="814" t="s">
        <v>3475</v>
      </c>
      <c r="C376" s="814" t="s">
        <v>3409</v>
      </c>
      <c r="D376" s="814" t="s">
        <v>3484</v>
      </c>
      <c r="E376" s="814" t="s">
        <v>3485</v>
      </c>
      <c r="F376" s="831">
        <v>1223</v>
      </c>
      <c r="G376" s="831">
        <v>100646</v>
      </c>
      <c r="H376" s="831">
        <v>1.1002448729721457</v>
      </c>
      <c r="I376" s="831">
        <v>82.294358135731812</v>
      </c>
      <c r="J376" s="831">
        <v>1089</v>
      </c>
      <c r="K376" s="831">
        <v>91476</v>
      </c>
      <c r="L376" s="831">
        <v>1</v>
      </c>
      <c r="M376" s="831">
        <v>84</v>
      </c>
      <c r="N376" s="831">
        <v>1543</v>
      </c>
      <c r="O376" s="831">
        <v>131155</v>
      </c>
      <c r="P376" s="819">
        <v>1.433764047400411</v>
      </c>
      <c r="Q376" s="832">
        <v>85</v>
      </c>
    </row>
    <row r="377" spans="1:17" ht="14.45" customHeight="1" x14ac:dyDescent="0.2">
      <c r="A377" s="813" t="s">
        <v>3631</v>
      </c>
      <c r="B377" s="814" t="s">
        <v>3475</v>
      </c>
      <c r="C377" s="814" t="s">
        <v>3409</v>
      </c>
      <c r="D377" s="814" t="s">
        <v>3488</v>
      </c>
      <c r="E377" s="814" t="s">
        <v>3489</v>
      </c>
      <c r="F377" s="831">
        <v>895</v>
      </c>
      <c r="G377" s="831">
        <v>155730</v>
      </c>
      <c r="H377" s="831">
        <v>1.1423436640381441</v>
      </c>
      <c r="I377" s="831">
        <v>174</v>
      </c>
      <c r="J377" s="831">
        <v>779</v>
      </c>
      <c r="K377" s="831">
        <v>136325</v>
      </c>
      <c r="L377" s="831">
        <v>1</v>
      </c>
      <c r="M377" s="831">
        <v>175</v>
      </c>
      <c r="N377" s="831">
        <v>1288</v>
      </c>
      <c r="O377" s="831">
        <v>226688</v>
      </c>
      <c r="P377" s="819">
        <v>1.662849807445443</v>
      </c>
      <c r="Q377" s="832">
        <v>176</v>
      </c>
    </row>
    <row r="378" spans="1:17" ht="14.45" customHeight="1" x14ac:dyDescent="0.2">
      <c r="A378" s="813" t="s">
        <v>3631</v>
      </c>
      <c r="B378" s="814" t="s">
        <v>3475</v>
      </c>
      <c r="C378" s="814" t="s">
        <v>3409</v>
      </c>
      <c r="D378" s="814" t="s">
        <v>3490</v>
      </c>
      <c r="E378" s="814" t="s">
        <v>3491</v>
      </c>
      <c r="F378" s="831">
        <v>1122</v>
      </c>
      <c r="G378" s="831">
        <v>584562</v>
      </c>
      <c r="H378" s="831">
        <v>1.2367808601750139</v>
      </c>
      <c r="I378" s="831">
        <v>521</v>
      </c>
      <c r="J378" s="831">
        <v>902</v>
      </c>
      <c r="K378" s="831">
        <v>472648</v>
      </c>
      <c r="L378" s="831">
        <v>1</v>
      </c>
      <c r="M378" s="831">
        <v>524</v>
      </c>
      <c r="N378" s="831">
        <v>1336</v>
      </c>
      <c r="O378" s="831">
        <v>705408</v>
      </c>
      <c r="P378" s="819">
        <v>1.4924595047477192</v>
      </c>
      <c r="Q378" s="832">
        <v>528</v>
      </c>
    </row>
    <row r="379" spans="1:17" ht="14.45" customHeight="1" x14ac:dyDescent="0.2">
      <c r="A379" s="813" t="s">
        <v>3631</v>
      </c>
      <c r="B379" s="814" t="s">
        <v>3475</v>
      </c>
      <c r="C379" s="814" t="s">
        <v>3409</v>
      </c>
      <c r="D379" s="814" t="s">
        <v>3492</v>
      </c>
      <c r="E379" s="814" t="s">
        <v>3493</v>
      </c>
      <c r="F379" s="831">
        <v>18</v>
      </c>
      <c r="G379" s="831">
        <v>1483</v>
      </c>
      <c r="H379" s="831">
        <v>0.84070294784580502</v>
      </c>
      <c r="I379" s="831">
        <v>82.388888888888886</v>
      </c>
      <c r="J379" s="831">
        <v>21</v>
      </c>
      <c r="K379" s="831">
        <v>1764</v>
      </c>
      <c r="L379" s="831">
        <v>1</v>
      </c>
      <c r="M379" s="831">
        <v>84</v>
      </c>
      <c r="N379" s="831">
        <v>6</v>
      </c>
      <c r="O379" s="831">
        <v>510</v>
      </c>
      <c r="P379" s="819">
        <v>0.28911564625850339</v>
      </c>
      <c r="Q379" s="832">
        <v>85</v>
      </c>
    </row>
    <row r="380" spans="1:17" ht="14.45" customHeight="1" x14ac:dyDescent="0.2">
      <c r="A380" s="813" t="s">
        <v>3631</v>
      </c>
      <c r="B380" s="814" t="s">
        <v>3475</v>
      </c>
      <c r="C380" s="814" t="s">
        <v>3409</v>
      </c>
      <c r="D380" s="814" t="s">
        <v>3494</v>
      </c>
      <c r="E380" s="814" t="s">
        <v>3495</v>
      </c>
      <c r="F380" s="831">
        <v>216</v>
      </c>
      <c r="G380" s="831">
        <v>88776</v>
      </c>
      <c r="H380" s="831">
        <v>0.8091878589007383</v>
      </c>
      <c r="I380" s="831">
        <v>411</v>
      </c>
      <c r="J380" s="831">
        <v>265</v>
      </c>
      <c r="K380" s="831">
        <v>109710</v>
      </c>
      <c r="L380" s="831">
        <v>1</v>
      </c>
      <c r="M380" s="831">
        <v>414</v>
      </c>
      <c r="N380" s="831">
        <v>283</v>
      </c>
      <c r="O380" s="831">
        <v>118294</v>
      </c>
      <c r="P380" s="819">
        <v>1.0782426396864462</v>
      </c>
      <c r="Q380" s="832">
        <v>418</v>
      </c>
    </row>
    <row r="381" spans="1:17" ht="14.45" customHeight="1" x14ac:dyDescent="0.2">
      <c r="A381" s="813" t="s">
        <v>3631</v>
      </c>
      <c r="B381" s="814" t="s">
        <v>3475</v>
      </c>
      <c r="C381" s="814" t="s">
        <v>3409</v>
      </c>
      <c r="D381" s="814" t="s">
        <v>3496</v>
      </c>
      <c r="E381" s="814" t="s">
        <v>3497</v>
      </c>
      <c r="F381" s="831">
        <v>1257</v>
      </c>
      <c r="G381" s="831">
        <v>103442</v>
      </c>
      <c r="H381" s="831">
        <v>1.126671894741428</v>
      </c>
      <c r="I381" s="831">
        <v>82.292760540970562</v>
      </c>
      <c r="J381" s="831">
        <v>1093</v>
      </c>
      <c r="K381" s="831">
        <v>91812</v>
      </c>
      <c r="L381" s="831">
        <v>1</v>
      </c>
      <c r="M381" s="831">
        <v>84</v>
      </c>
      <c r="N381" s="831">
        <v>1569</v>
      </c>
      <c r="O381" s="831">
        <v>133365</v>
      </c>
      <c r="P381" s="819">
        <v>1.4525878970069273</v>
      </c>
      <c r="Q381" s="832">
        <v>85</v>
      </c>
    </row>
    <row r="382" spans="1:17" ht="14.45" customHeight="1" thickBot="1" x14ac:dyDescent="0.25">
      <c r="A382" s="821" t="s">
        <v>3631</v>
      </c>
      <c r="B382" s="822" t="s">
        <v>3475</v>
      </c>
      <c r="C382" s="822" t="s">
        <v>3409</v>
      </c>
      <c r="D382" s="822" t="s">
        <v>3498</v>
      </c>
      <c r="E382" s="822" t="s">
        <v>3499</v>
      </c>
      <c r="F382" s="833">
        <v>1</v>
      </c>
      <c r="G382" s="833">
        <v>22</v>
      </c>
      <c r="H382" s="833"/>
      <c r="I382" s="833">
        <v>22</v>
      </c>
      <c r="J382" s="833"/>
      <c r="K382" s="833"/>
      <c r="L382" s="833"/>
      <c r="M382" s="833"/>
      <c r="N382" s="833"/>
      <c r="O382" s="833"/>
      <c r="P382" s="827"/>
      <c r="Q382" s="834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341E5D07-334D-48EB-8293-116BA4764D07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9.28515625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61" t="s">
        <v>134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51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52"/>
      <c r="B4" s="124">
        <v>2018</v>
      </c>
      <c r="C4" s="125">
        <v>2019</v>
      </c>
      <c r="D4" s="125">
        <v>2020</v>
      </c>
      <c r="E4" s="418" t="s">
        <v>324</v>
      </c>
      <c r="F4" s="419" t="s">
        <v>2</v>
      </c>
      <c r="G4" s="124">
        <v>2018</v>
      </c>
      <c r="H4" s="125">
        <v>2019</v>
      </c>
      <c r="I4" s="125">
        <v>2020</v>
      </c>
      <c r="J4" s="508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40" t="s">
        <v>167</v>
      </c>
      <c r="B5" s="119">
        <v>421.26</v>
      </c>
      <c r="C5" s="114">
        <v>361.94499999999999</v>
      </c>
      <c r="D5" s="114">
        <v>290.00400000000002</v>
      </c>
      <c r="E5" s="424">
        <f>IF(OR(D5=0,B5=0),"",D5/B5)</f>
        <v>0.68842045292693355</v>
      </c>
      <c r="F5" s="129">
        <f>IF(OR(D5=0,C5=0),"",D5/C5)</f>
        <v>0.80123775711779421</v>
      </c>
      <c r="G5" s="130">
        <v>332</v>
      </c>
      <c r="H5" s="114">
        <v>303</v>
      </c>
      <c r="I5" s="114">
        <v>234</v>
      </c>
      <c r="J5" s="424">
        <f>IF(OR(I5=0,G5=0),"",I5/G5)</f>
        <v>0.70481927710843373</v>
      </c>
      <c r="K5" s="131">
        <f>IF(OR(I5=0,H5=0),"",I5/H5)</f>
        <v>0.7722772277227723</v>
      </c>
      <c r="L5" s="121"/>
      <c r="M5" s="121"/>
      <c r="N5" s="7">
        <f>D5-C5</f>
        <v>-71.940999999999974</v>
      </c>
      <c r="O5" s="8">
        <f>I5-H5</f>
        <v>-69</v>
      </c>
      <c r="P5" s="7">
        <f>D5-B5</f>
        <v>-131.25599999999997</v>
      </c>
      <c r="Q5" s="8">
        <f>I5-G5</f>
        <v>-98</v>
      </c>
    </row>
    <row r="6" spans="1:17" ht="14.45" hidden="1" customHeight="1" outlineLevel="1" x14ac:dyDescent="0.2">
      <c r="A6" s="441" t="s">
        <v>168</v>
      </c>
      <c r="B6" s="120">
        <v>93.18</v>
      </c>
      <c r="C6" s="113">
        <v>132.84399999999999</v>
      </c>
      <c r="D6" s="113">
        <v>90.417000000000002</v>
      </c>
      <c r="E6" s="424">
        <f t="shared" ref="E6:E12" si="0">IF(OR(D6=0,B6=0),"",D6/B6)</f>
        <v>0.97034771410173848</v>
      </c>
      <c r="F6" s="129">
        <f t="shared" ref="F6:F12" si="1">IF(OR(D6=0,C6=0),"",D6/C6)</f>
        <v>0.68062539520038545</v>
      </c>
      <c r="G6" s="133">
        <v>68</v>
      </c>
      <c r="H6" s="113">
        <v>107</v>
      </c>
      <c r="I6" s="113">
        <v>75</v>
      </c>
      <c r="J6" s="425">
        <f t="shared" ref="J6:J12" si="2">IF(OR(I6=0,G6=0),"",I6/G6)</f>
        <v>1.1029411764705883</v>
      </c>
      <c r="K6" s="134">
        <f t="shared" ref="K6:K12" si="3">IF(OR(I6=0,H6=0),"",I6/H6)</f>
        <v>0.7009345794392523</v>
      </c>
      <c r="L6" s="121"/>
      <c r="M6" s="121"/>
      <c r="N6" s="5">
        <f t="shared" ref="N6:N13" si="4">D6-C6</f>
        <v>-42.426999999999992</v>
      </c>
      <c r="O6" s="6">
        <f t="shared" ref="O6:O13" si="5">I6-H6</f>
        <v>-32</v>
      </c>
      <c r="P6" s="5">
        <f t="shared" ref="P6:P13" si="6">D6-B6</f>
        <v>-2.7630000000000052</v>
      </c>
      <c r="Q6" s="6">
        <f t="shared" ref="Q6:Q13" si="7">I6-G6</f>
        <v>7</v>
      </c>
    </row>
    <row r="7" spans="1:17" ht="14.45" hidden="1" customHeight="1" outlineLevel="1" x14ac:dyDescent="0.2">
      <c r="A7" s="441" t="s">
        <v>169</v>
      </c>
      <c r="B7" s="120">
        <v>315.81200000000001</v>
      </c>
      <c r="C7" s="113">
        <v>286.976</v>
      </c>
      <c r="D7" s="113">
        <v>227.12700000000001</v>
      </c>
      <c r="E7" s="424">
        <f t="shared" si="0"/>
        <v>0.71918419819386215</v>
      </c>
      <c r="F7" s="129">
        <f t="shared" si="1"/>
        <v>0.79144945918822485</v>
      </c>
      <c r="G7" s="133">
        <v>243</v>
      </c>
      <c r="H7" s="113">
        <v>239</v>
      </c>
      <c r="I7" s="113">
        <v>169</v>
      </c>
      <c r="J7" s="425">
        <f t="shared" si="2"/>
        <v>0.69547325102880664</v>
      </c>
      <c r="K7" s="134">
        <f t="shared" si="3"/>
        <v>0.70711297071129708</v>
      </c>
      <c r="L7" s="121"/>
      <c r="M7" s="121"/>
      <c r="N7" s="5">
        <f t="shared" si="4"/>
        <v>-59.84899999999999</v>
      </c>
      <c r="O7" s="6">
        <f t="shared" si="5"/>
        <v>-70</v>
      </c>
      <c r="P7" s="5">
        <f t="shared" si="6"/>
        <v>-88.685000000000002</v>
      </c>
      <c r="Q7" s="6">
        <f t="shared" si="7"/>
        <v>-74</v>
      </c>
    </row>
    <row r="8" spans="1:17" ht="14.45" hidden="1" customHeight="1" outlineLevel="1" x14ac:dyDescent="0.2">
      <c r="A8" s="441" t="s">
        <v>170</v>
      </c>
      <c r="B8" s="120">
        <v>65.668000000000006</v>
      </c>
      <c r="C8" s="113">
        <v>30.343</v>
      </c>
      <c r="D8" s="113">
        <v>26.654</v>
      </c>
      <c r="E8" s="424">
        <f t="shared" si="0"/>
        <v>0.40589023573125416</v>
      </c>
      <c r="F8" s="129">
        <f t="shared" si="1"/>
        <v>0.87842335958870255</v>
      </c>
      <c r="G8" s="133">
        <v>50</v>
      </c>
      <c r="H8" s="113">
        <v>24</v>
      </c>
      <c r="I8" s="113">
        <v>17</v>
      </c>
      <c r="J8" s="425">
        <f t="shared" si="2"/>
        <v>0.34</v>
      </c>
      <c r="K8" s="134">
        <f t="shared" si="3"/>
        <v>0.70833333333333337</v>
      </c>
      <c r="L8" s="121"/>
      <c r="M8" s="121"/>
      <c r="N8" s="5">
        <f t="shared" si="4"/>
        <v>-3.6890000000000001</v>
      </c>
      <c r="O8" s="6">
        <f t="shared" si="5"/>
        <v>-7</v>
      </c>
      <c r="P8" s="5">
        <f t="shared" si="6"/>
        <v>-39.01400000000001</v>
      </c>
      <c r="Q8" s="6">
        <f t="shared" si="7"/>
        <v>-33</v>
      </c>
    </row>
    <row r="9" spans="1:17" ht="14.45" hidden="1" customHeight="1" outlineLevel="1" x14ac:dyDescent="0.2">
      <c r="A9" s="441" t="s">
        <v>171</v>
      </c>
      <c r="B9" s="120">
        <v>1.2649999999999999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1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-1.2649999999999999</v>
      </c>
      <c r="Q9" s="6">
        <f t="shared" si="7"/>
        <v>-1</v>
      </c>
    </row>
    <row r="10" spans="1:17" ht="14.45" hidden="1" customHeight="1" outlineLevel="1" x14ac:dyDescent="0.2">
      <c r="A10" s="441" t="s">
        <v>172</v>
      </c>
      <c r="B10" s="120">
        <v>161.286</v>
      </c>
      <c r="C10" s="113">
        <v>157.636</v>
      </c>
      <c r="D10" s="113">
        <v>98.513999999999996</v>
      </c>
      <c r="E10" s="424">
        <f t="shared" si="0"/>
        <v>0.61080316952494329</v>
      </c>
      <c r="F10" s="129">
        <f t="shared" si="1"/>
        <v>0.62494607830698568</v>
      </c>
      <c r="G10" s="133">
        <v>115</v>
      </c>
      <c r="H10" s="113">
        <v>128</v>
      </c>
      <c r="I10" s="113">
        <v>75</v>
      </c>
      <c r="J10" s="425">
        <f t="shared" si="2"/>
        <v>0.65217391304347827</v>
      </c>
      <c r="K10" s="134">
        <f t="shared" si="3"/>
        <v>0.5859375</v>
      </c>
      <c r="L10" s="121"/>
      <c r="M10" s="121"/>
      <c r="N10" s="5">
        <f t="shared" si="4"/>
        <v>-59.122</v>
      </c>
      <c r="O10" s="6">
        <f t="shared" si="5"/>
        <v>-53</v>
      </c>
      <c r="P10" s="5">
        <f t="shared" si="6"/>
        <v>-62.772000000000006</v>
      </c>
      <c r="Q10" s="6">
        <f t="shared" si="7"/>
        <v>-40</v>
      </c>
    </row>
    <row r="11" spans="1:17" ht="14.45" hidden="1" customHeight="1" outlineLevel="1" x14ac:dyDescent="0.2">
      <c r="A11" s="441" t="s">
        <v>173</v>
      </c>
      <c r="B11" s="120">
        <v>30.384</v>
      </c>
      <c r="C11" s="113">
        <v>21.61</v>
      </c>
      <c r="D11" s="113">
        <v>16.151</v>
      </c>
      <c r="E11" s="424">
        <f t="shared" si="0"/>
        <v>0.53156266456029488</v>
      </c>
      <c r="F11" s="129">
        <f t="shared" si="1"/>
        <v>0.74738546968995834</v>
      </c>
      <c r="G11" s="133">
        <v>24</v>
      </c>
      <c r="H11" s="113">
        <v>20</v>
      </c>
      <c r="I11" s="113">
        <v>16</v>
      </c>
      <c r="J11" s="425">
        <f t="shared" si="2"/>
        <v>0.66666666666666663</v>
      </c>
      <c r="K11" s="134">
        <f t="shared" si="3"/>
        <v>0.8</v>
      </c>
      <c r="L11" s="121"/>
      <c r="M11" s="121"/>
      <c r="N11" s="5">
        <f t="shared" si="4"/>
        <v>-5.4589999999999996</v>
      </c>
      <c r="O11" s="6">
        <f t="shared" si="5"/>
        <v>-4</v>
      </c>
      <c r="P11" s="5">
        <f t="shared" si="6"/>
        <v>-14.233000000000001</v>
      </c>
      <c r="Q11" s="6">
        <f t="shared" si="7"/>
        <v>-8</v>
      </c>
    </row>
    <row r="12" spans="1:17" ht="14.45" hidden="1" customHeight="1" outlineLevel="1" thickBot="1" x14ac:dyDescent="0.25">
      <c r="A12" s="442" t="s">
        <v>208</v>
      </c>
      <c r="B12" s="238">
        <v>0</v>
      </c>
      <c r="C12" s="239">
        <v>0</v>
      </c>
      <c r="D12" s="239">
        <v>3.2919999999999998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3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3.2919999999999998</v>
      </c>
      <c r="O12" s="244">
        <f t="shared" si="5"/>
        <v>3</v>
      </c>
      <c r="P12" s="243">
        <f t="shared" si="6"/>
        <v>3.2919999999999998</v>
      </c>
      <c r="Q12" s="244">
        <f t="shared" si="7"/>
        <v>3</v>
      </c>
    </row>
    <row r="13" spans="1:17" ht="14.45" customHeight="1" collapsed="1" thickBot="1" x14ac:dyDescent="0.25">
      <c r="A13" s="117" t="s">
        <v>3</v>
      </c>
      <c r="B13" s="115">
        <f>SUM(B5:B12)</f>
        <v>1088.855</v>
      </c>
      <c r="C13" s="116">
        <f>SUM(C5:C12)</f>
        <v>991.35399999999993</v>
      </c>
      <c r="D13" s="116">
        <f>SUM(D5:D12)</f>
        <v>752.15899999999999</v>
      </c>
      <c r="E13" s="420">
        <f>IF(OR(D13=0,B13=0),0,D13/B13)</f>
        <v>0.6907797640640857</v>
      </c>
      <c r="F13" s="135">
        <f>IF(OR(D13=0,C13=0),0,D13/C13)</f>
        <v>0.758718883466451</v>
      </c>
      <c r="G13" s="136">
        <f>SUM(G5:G12)</f>
        <v>833</v>
      </c>
      <c r="H13" s="116">
        <f>SUM(H5:H12)</f>
        <v>821</v>
      </c>
      <c r="I13" s="116">
        <f>SUM(I5:I12)</f>
        <v>589</v>
      </c>
      <c r="J13" s="420">
        <f>IF(OR(I13=0,G13=0),0,I13/G13)</f>
        <v>0.70708283313325326</v>
      </c>
      <c r="K13" s="137">
        <f>IF(OR(I13=0,H13=0),0,I13/H13)</f>
        <v>0.71741778319123017</v>
      </c>
      <c r="L13" s="121"/>
      <c r="M13" s="121"/>
      <c r="N13" s="127">
        <f t="shared" si="4"/>
        <v>-239.19499999999994</v>
      </c>
      <c r="O13" s="138">
        <f t="shared" si="5"/>
        <v>-232</v>
      </c>
      <c r="P13" s="127">
        <f t="shared" si="6"/>
        <v>-336.69600000000003</v>
      </c>
      <c r="Q13" s="138">
        <f t="shared" si="7"/>
        <v>-244</v>
      </c>
    </row>
    <row r="14" spans="1:17" ht="14.45" customHeight="1" x14ac:dyDescent="0.2">
      <c r="A14" s="139"/>
      <c r="B14" s="653"/>
      <c r="C14" s="653"/>
      <c r="D14" s="653"/>
      <c r="E14" s="654"/>
      <c r="F14" s="653"/>
      <c r="G14" s="653"/>
      <c r="H14" s="653"/>
      <c r="I14" s="653"/>
      <c r="J14" s="654"/>
      <c r="K14" s="653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5" t="s">
        <v>257</v>
      </c>
      <c r="B16" s="657" t="s">
        <v>70</v>
      </c>
      <c r="C16" s="658"/>
      <c r="D16" s="658"/>
      <c r="E16" s="659"/>
      <c r="F16" s="660"/>
      <c r="G16" s="657" t="s">
        <v>240</v>
      </c>
      <c r="H16" s="658"/>
      <c r="I16" s="658"/>
      <c r="J16" s="659"/>
      <c r="K16" s="660"/>
      <c r="L16" s="676" t="s">
        <v>178</v>
      </c>
      <c r="M16" s="677"/>
      <c r="N16" s="155"/>
      <c r="O16" s="155"/>
      <c r="P16" s="155"/>
      <c r="Q16" s="155"/>
    </row>
    <row r="17" spans="1:17" ht="14.45" customHeight="1" thickBot="1" x14ac:dyDescent="0.25">
      <c r="A17" s="656"/>
      <c r="B17" s="140">
        <v>2018</v>
      </c>
      <c r="C17" s="141">
        <v>2019</v>
      </c>
      <c r="D17" s="141">
        <v>2020</v>
      </c>
      <c r="E17" s="509" t="s">
        <v>324</v>
      </c>
      <c r="F17" s="142" t="s">
        <v>2</v>
      </c>
      <c r="G17" s="140">
        <v>2018</v>
      </c>
      <c r="H17" s="141">
        <v>2019</v>
      </c>
      <c r="I17" s="141">
        <v>2020</v>
      </c>
      <c r="J17" s="509" t="s">
        <v>324</v>
      </c>
      <c r="K17" s="142" t="s">
        <v>2</v>
      </c>
      <c r="L17" s="647" t="s">
        <v>179</v>
      </c>
      <c r="M17" s="64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40" t="s">
        <v>167</v>
      </c>
      <c r="B18" s="119">
        <v>421.26</v>
      </c>
      <c r="C18" s="114">
        <v>361.94499999999999</v>
      </c>
      <c r="D18" s="114">
        <v>290.00400000000002</v>
      </c>
      <c r="E18" s="424">
        <f>IF(OR(D18=0,B18=0),"",D18/B18)</f>
        <v>0.68842045292693355</v>
      </c>
      <c r="F18" s="129">
        <f>IF(OR(D18=0,C18=0),"",D18/C18)</f>
        <v>0.80123775711779421</v>
      </c>
      <c r="G18" s="119">
        <v>332</v>
      </c>
      <c r="H18" s="114">
        <v>303</v>
      </c>
      <c r="I18" s="114">
        <v>234</v>
      </c>
      <c r="J18" s="424">
        <f>IF(OR(I18=0,G18=0),"",I18/G18)</f>
        <v>0.70481927710843373</v>
      </c>
      <c r="K18" s="131">
        <f>IF(OR(I18=0,H18=0),"",I18/H18)</f>
        <v>0.7722772277227723</v>
      </c>
      <c r="L18" s="649">
        <v>0.91871999999999998</v>
      </c>
      <c r="M18" s="650"/>
      <c r="N18" s="145">
        <f t="shared" ref="N18:N26" si="8">D18-C18</f>
        <v>-71.940999999999974</v>
      </c>
      <c r="O18" s="146">
        <f t="shared" ref="O18:O26" si="9">I18-H18</f>
        <v>-69</v>
      </c>
      <c r="P18" s="145">
        <f t="shared" ref="P18:P26" si="10">D18-B18</f>
        <v>-131.25599999999997</v>
      </c>
      <c r="Q18" s="146">
        <f t="shared" ref="Q18:Q26" si="11">I18-G18</f>
        <v>-98</v>
      </c>
    </row>
    <row r="19" spans="1:17" ht="14.45" hidden="1" customHeight="1" outlineLevel="1" x14ac:dyDescent="0.2">
      <c r="A19" s="441" t="s">
        <v>168</v>
      </c>
      <c r="B19" s="120">
        <v>93.18</v>
      </c>
      <c r="C19" s="113">
        <v>132.84399999999999</v>
      </c>
      <c r="D19" s="113">
        <v>90.417000000000002</v>
      </c>
      <c r="E19" s="425">
        <f t="shared" ref="E19:E25" si="12">IF(OR(D19=0,B19=0),"",D19/B19)</f>
        <v>0.97034771410173848</v>
      </c>
      <c r="F19" s="132">
        <f t="shared" ref="F19:F25" si="13">IF(OR(D19=0,C19=0),"",D19/C19)</f>
        <v>0.68062539520038545</v>
      </c>
      <c r="G19" s="120">
        <v>68</v>
      </c>
      <c r="H19" s="113">
        <v>107</v>
      </c>
      <c r="I19" s="113">
        <v>75</v>
      </c>
      <c r="J19" s="425">
        <f t="shared" ref="J19:J25" si="14">IF(OR(I19=0,G19=0),"",I19/G19)</f>
        <v>1.1029411764705883</v>
      </c>
      <c r="K19" s="134">
        <f t="shared" ref="K19:K25" si="15">IF(OR(I19=0,H19=0),"",I19/H19)</f>
        <v>0.7009345794392523</v>
      </c>
      <c r="L19" s="649">
        <v>0.99456</v>
      </c>
      <c r="M19" s="650"/>
      <c r="N19" s="147">
        <f t="shared" si="8"/>
        <v>-42.426999999999992</v>
      </c>
      <c r="O19" s="148">
        <f t="shared" si="9"/>
        <v>-32</v>
      </c>
      <c r="P19" s="147">
        <f t="shared" si="10"/>
        <v>-2.7630000000000052</v>
      </c>
      <c r="Q19" s="148">
        <f t="shared" si="11"/>
        <v>7</v>
      </c>
    </row>
    <row r="20" spans="1:17" ht="14.45" hidden="1" customHeight="1" outlineLevel="1" x14ac:dyDescent="0.2">
      <c r="A20" s="441" t="s">
        <v>169</v>
      </c>
      <c r="B20" s="120">
        <v>315.81200000000001</v>
      </c>
      <c r="C20" s="113">
        <v>286.976</v>
      </c>
      <c r="D20" s="113">
        <v>227.12700000000001</v>
      </c>
      <c r="E20" s="425">
        <f t="shared" si="12"/>
        <v>0.71918419819386215</v>
      </c>
      <c r="F20" s="132">
        <f t="shared" si="13"/>
        <v>0.79144945918822485</v>
      </c>
      <c r="G20" s="120">
        <v>243</v>
      </c>
      <c r="H20" s="113">
        <v>239</v>
      </c>
      <c r="I20" s="113">
        <v>169</v>
      </c>
      <c r="J20" s="425">
        <f t="shared" si="14"/>
        <v>0.69547325102880664</v>
      </c>
      <c r="K20" s="134">
        <f t="shared" si="15"/>
        <v>0.70711297071129708</v>
      </c>
      <c r="L20" s="649">
        <v>0.96671999999999991</v>
      </c>
      <c r="M20" s="650"/>
      <c r="N20" s="147">
        <f t="shared" si="8"/>
        <v>-59.84899999999999</v>
      </c>
      <c r="O20" s="148">
        <f t="shared" si="9"/>
        <v>-70</v>
      </c>
      <c r="P20" s="147">
        <f t="shared" si="10"/>
        <v>-88.685000000000002</v>
      </c>
      <c r="Q20" s="148">
        <f t="shared" si="11"/>
        <v>-74</v>
      </c>
    </row>
    <row r="21" spans="1:17" ht="14.45" hidden="1" customHeight="1" outlineLevel="1" x14ac:dyDescent="0.2">
      <c r="A21" s="441" t="s">
        <v>170</v>
      </c>
      <c r="B21" s="120">
        <v>65.668000000000006</v>
      </c>
      <c r="C21" s="113">
        <v>30.343</v>
      </c>
      <c r="D21" s="113">
        <v>26.654</v>
      </c>
      <c r="E21" s="425">
        <f t="shared" si="12"/>
        <v>0.40589023573125416</v>
      </c>
      <c r="F21" s="132">
        <f t="shared" si="13"/>
        <v>0.87842335958870255</v>
      </c>
      <c r="G21" s="120">
        <v>50</v>
      </c>
      <c r="H21" s="113">
        <v>24</v>
      </c>
      <c r="I21" s="113">
        <v>17</v>
      </c>
      <c r="J21" s="425">
        <f t="shared" si="14"/>
        <v>0.34</v>
      </c>
      <c r="K21" s="134">
        <f t="shared" si="15"/>
        <v>0.70833333333333337</v>
      </c>
      <c r="L21" s="649">
        <v>1.11744</v>
      </c>
      <c r="M21" s="650"/>
      <c r="N21" s="147">
        <f t="shared" si="8"/>
        <v>-3.6890000000000001</v>
      </c>
      <c r="O21" s="148">
        <f t="shared" si="9"/>
        <v>-7</v>
      </c>
      <c r="P21" s="147">
        <f t="shared" si="10"/>
        <v>-39.01400000000001</v>
      </c>
      <c r="Q21" s="148">
        <f t="shared" si="11"/>
        <v>-33</v>
      </c>
    </row>
    <row r="22" spans="1:17" ht="14.45" hidden="1" customHeight="1" outlineLevel="1" x14ac:dyDescent="0.2">
      <c r="A22" s="441" t="s">
        <v>171</v>
      </c>
      <c r="B22" s="120">
        <v>1.2649999999999999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1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9">
        <v>0.96</v>
      </c>
      <c r="M22" s="650"/>
      <c r="N22" s="147">
        <f t="shared" si="8"/>
        <v>0</v>
      </c>
      <c r="O22" s="148">
        <f t="shared" si="9"/>
        <v>0</v>
      </c>
      <c r="P22" s="147">
        <f t="shared" si="10"/>
        <v>-1.2649999999999999</v>
      </c>
      <c r="Q22" s="148">
        <f t="shared" si="11"/>
        <v>-1</v>
      </c>
    </row>
    <row r="23" spans="1:17" ht="14.45" hidden="1" customHeight="1" outlineLevel="1" x14ac:dyDescent="0.2">
      <c r="A23" s="441" t="s">
        <v>172</v>
      </c>
      <c r="B23" s="120">
        <v>161.286</v>
      </c>
      <c r="C23" s="113">
        <v>157.636</v>
      </c>
      <c r="D23" s="113">
        <v>98.513999999999996</v>
      </c>
      <c r="E23" s="425">
        <f t="shared" si="12"/>
        <v>0.61080316952494329</v>
      </c>
      <c r="F23" s="132">
        <f t="shared" si="13"/>
        <v>0.62494607830698568</v>
      </c>
      <c r="G23" s="120">
        <v>115</v>
      </c>
      <c r="H23" s="113">
        <v>128</v>
      </c>
      <c r="I23" s="113">
        <v>75</v>
      </c>
      <c r="J23" s="425">
        <f t="shared" si="14"/>
        <v>0.65217391304347827</v>
      </c>
      <c r="K23" s="134">
        <f t="shared" si="15"/>
        <v>0.5859375</v>
      </c>
      <c r="L23" s="649">
        <v>0.98495999999999995</v>
      </c>
      <c r="M23" s="650"/>
      <c r="N23" s="147">
        <f t="shared" si="8"/>
        <v>-59.122</v>
      </c>
      <c r="O23" s="148">
        <f t="shared" si="9"/>
        <v>-53</v>
      </c>
      <c r="P23" s="147">
        <f t="shared" si="10"/>
        <v>-62.772000000000006</v>
      </c>
      <c r="Q23" s="148">
        <f t="shared" si="11"/>
        <v>-40</v>
      </c>
    </row>
    <row r="24" spans="1:17" ht="14.45" hidden="1" customHeight="1" outlineLevel="1" x14ac:dyDescent="0.2">
      <c r="A24" s="441" t="s">
        <v>173</v>
      </c>
      <c r="B24" s="120">
        <v>30.384</v>
      </c>
      <c r="C24" s="113">
        <v>21.61</v>
      </c>
      <c r="D24" s="113">
        <v>16.151</v>
      </c>
      <c r="E24" s="425">
        <f t="shared" si="12"/>
        <v>0.53156266456029488</v>
      </c>
      <c r="F24" s="132">
        <f t="shared" si="13"/>
        <v>0.74738546968995834</v>
      </c>
      <c r="G24" s="120">
        <v>24</v>
      </c>
      <c r="H24" s="113">
        <v>20</v>
      </c>
      <c r="I24" s="113">
        <v>16</v>
      </c>
      <c r="J24" s="425">
        <f t="shared" si="14"/>
        <v>0.66666666666666663</v>
      </c>
      <c r="K24" s="134">
        <f t="shared" si="15"/>
        <v>0.8</v>
      </c>
      <c r="L24" s="649">
        <v>1.0147199999999998</v>
      </c>
      <c r="M24" s="650"/>
      <c r="N24" s="147">
        <f t="shared" si="8"/>
        <v>-5.4589999999999996</v>
      </c>
      <c r="O24" s="148">
        <f t="shared" si="9"/>
        <v>-4</v>
      </c>
      <c r="P24" s="147">
        <f t="shared" si="10"/>
        <v>-14.233000000000001</v>
      </c>
      <c r="Q24" s="148">
        <f t="shared" si="11"/>
        <v>-8</v>
      </c>
    </row>
    <row r="25" spans="1:17" ht="14.45" hidden="1" customHeight="1" outlineLevel="1" thickBot="1" x14ac:dyDescent="0.25">
      <c r="A25" s="442" t="s">
        <v>208</v>
      </c>
      <c r="B25" s="238">
        <v>0</v>
      </c>
      <c r="C25" s="239">
        <v>0</v>
      </c>
      <c r="D25" s="239">
        <v>3.2919999999999998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3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3.2919999999999998</v>
      </c>
      <c r="O25" s="246">
        <f t="shared" si="9"/>
        <v>3</v>
      </c>
      <c r="P25" s="245">
        <f t="shared" si="10"/>
        <v>3.2919999999999998</v>
      </c>
      <c r="Q25" s="246">
        <f t="shared" si="11"/>
        <v>3</v>
      </c>
    </row>
    <row r="26" spans="1:17" ht="14.45" customHeight="1" collapsed="1" thickBot="1" x14ac:dyDescent="0.25">
      <c r="A26" s="445" t="s">
        <v>3</v>
      </c>
      <c r="B26" s="149">
        <f>SUM(B18:B25)</f>
        <v>1088.855</v>
      </c>
      <c r="C26" s="150">
        <f>SUM(C18:C25)</f>
        <v>991.35399999999993</v>
      </c>
      <c r="D26" s="150">
        <f>SUM(D18:D25)</f>
        <v>752.15899999999999</v>
      </c>
      <c r="E26" s="421">
        <f>IF(OR(D26=0,B26=0),0,D26/B26)</f>
        <v>0.6907797640640857</v>
      </c>
      <c r="F26" s="151">
        <f>IF(OR(D26=0,C26=0),0,D26/C26)</f>
        <v>0.758718883466451</v>
      </c>
      <c r="G26" s="149">
        <f>SUM(G18:G25)</f>
        <v>833</v>
      </c>
      <c r="H26" s="150">
        <f>SUM(H18:H25)</f>
        <v>821</v>
      </c>
      <c r="I26" s="150">
        <f>SUM(I18:I25)</f>
        <v>589</v>
      </c>
      <c r="J26" s="421">
        <f>IF(OR(I26=0,G26=0),0,I26/G26)</f>
        <v>0.70708283313325326</v>
      </c>
      <c r="K26" s="152">
        <f>IF(OR(I26=0,H26=0),0,I26/H26)</f>
        <v>0.71741778319123017</v>
      </c>
      <c r="L26" s="121"/>
      <c r="M26" s="121"/>
      <c r="N26" s="143">
        <f t="shared" si="8"/>
        <v>-239.19499999999994</v>
      </c>
      <c r="O26" s="153">
        <f t="shared" si="9"/>
        <v>-232</v>
      </c>
      <c r="P26" s="143">
        <f t="shared" si="10"/>
        <v>-336.69600000000003</v>
      </c>
      <c r="Q26" s="153">
        <f t="shared" si="11"/>
        <v>-244</v>
      </c>
    </row>
    <row r="27" spans="1:17" ht="14.45" customHeight="1" x14ac:dyDescent="0.2">
      <c r="A27" s="154"/>
      <c r="B27" s="653" t="s">
        <v>206</v>
      </c>
      <c r="C27" s="662"/>
      <c r="D27" s="662"/>
      <c r="E27" s="663"/>
      <c r="F27" s="662"/>
      <c r="G27" s="653" t="s">
        <v>207</v>
      </c>
      <c r="H27" s="662"/>
      <c r="I27" s="662"/>
      <c r="J27" s="663"/>
      <c r="K27" s="662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70" t="s">
        <v>258</v>
      </c>
      <c r="B29" s="672" t="s">
        <v>70</v>
      </c>
      <c r="C29" s="673"/>
      <c r="D29" s="673"/>
      <c r="E29" s="674"/>
      <c r="F29" s="675"/>
      <c r="G29" s="673" t="s">
        <v>240</v>
      </c>
      <c r="H29" s="673"/>
      <c r="I29" s="673"/>
      <c r="J29" s="674"/>
      <c r="K29" s="675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71"/>
      <c r="B30" s="157">
        <v>2018</v>
      </c>
      <c r="C30" s="158">
        <v>2019</v>
      </c>
      <c r="D30" s="158">
        <v>2020</v>
      </c>
      <c r="E30" s="510" t="s">
        <v>324</v>
      </c>
      <c r="F30" s="159" t="s">
        <v>2</v>
      </c>
      <c r="G30" s="158">
        <v>2018</v>
      </c>
      <c r="H30" s="158">
        <v>2019</v>
      </c>
      <c r="I30" s="158">
        <v>2020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4" t="s">
        <v>259</v>
      </c>
      <c r="B42" s="666" t="s">
        <v>70</v>
      </c>
      <c r="C42" s="667"/>
      <c r="D42" s="667"/>
      <c r="E42" s="668"/>
      <c r="F42" s="669"/>
      <c r="G42" s="667" t="s">
        <v>240</v>
      </c>
      <c r="H42" s="667"/>
      <c r="I42" s="667"/>
      <c r="J42" s="668"/>
      <c r="K42" s="669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5"/>
      <c r="B43" s="407">
        <v>2018</v>
      </c>
      <c r="C43" s="408">
        <v>2019</v>
      </c>
      <c r="D43" s="408">
        <v>2020</v>
      </c>
      <c r="E43" s="511" t="s">
        <v>324</v>
      </c>
      <c r="F43" s="409" t="s">
        <v>2</v>
      </c>
      <c r="G43" s="408">
        <v>2018</v>
      </c>
      <c r="H43" s="408">
        <v>2019</v>
      </c>
      <c r="I43" s="408">
        <v>2020</v>
      </c>
      <c r="J43" s="408" t="s">
        <v>324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325</v>
      </c>
      <c r="Q43" s="417" t="s">
        <v>326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296</v>
      </c>
    </row>
    <row r="56" spans="1:17" ht="14.45" customHeight="1" x14ac:dyDescent="0.2">
      <c r="A56" s="386" t="s">
        <v>297</v>
      </c>
    </row>
    <row r="57" spans="1:17" ht="14.45" customHeight="1" x14ac:dyDescent="0.2">
      <c r="A57" s="385" t="s">
        <v>298</v>
      </c>
    </row>
    <row r="58" spans="1:17" ht="14.45" customHeight="1" x14ac:dyDescent="0.2">
      <c r="A58" s="386" t="s">
        <v>299</v>
      </c>
    </row>
    <row r="59" spans="1:17" ht="14.45" customHeight="1" x14ac:dyDescent="0.2">
      <c r="A59" s="386" t="s">
        <v>262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19F54B51-4DE1-4E23-913F-1FED922E2DF7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671</v>
      </c>
      <c r="C33" s="199">
        <v>650</v>
      </c>
      <c r="D33" s="84">
        <f>IF(C33="","",C33-B33)</f>
        <v>-21</v>
      </c>
      <c r="E33" s="85">
        <f>IF(C33="","",C33/B33)</f>
        <v>0.96870342771982121</v>
      </c>
      <c r="F33" s="86">
        <v>26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1580</v>
      </c>
      <c r="C34" s="200">
        <v>1583</v>
      </c>
      <c r="D34" s="87">
        <f t="shared" ref="D34:D45" si="0">IF(C34="","",C34-B34)</f>
        <v>3</v>
      </c>
      <c r="E34" s="88">
        <f t="shared" ref="E34:E45" si="1">IF(C34="","",C34/B34)</f>
        <v>1.0018987341772152</v>
      </c>
      <c r="F34" s="89">
        <v>85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2605</v>
      </c>
      <c r="C35" s="200">
        <v>2543</v>
      </c>
      <c r="D35" s="87">
        <f t="shared" si="0"/>
        <v>-62</v>
      </c>
      <c r="E35" s="88">
        <f t="shared" si="1"/>
        <v>0.97619961612284067</v>
      </c>
      <c r="F35" s="89">
        <v>123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3108</v>
      </c>
      <c r="C36" s="200">
        <v>3036</v>
      </c>
      <c r="D36" s="87">
        <f t="shared" si="0"/>
        <v>-72</v>
      </c>
      <c r="E36" s="88">
        <f t="shared" si="1"/>
        <v>0.97683397683397688</v>
      </c>
      <c r="F36" s="89">
        <v>138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3801</v>
      </c>
      <c r="C37" s="200">
        <v>3729</v>
      </c>
      <c r="D37" s="87">
        <f t="shared" si="0"/>
        <v>-72</v>
      </c>
      <c r="E37" s="88">
        <f t="shared" si="1"/>
        <v>0.98105761641673239</v>
      </c>
      <c r="F37" s="89">
        <v>163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4551</v>
      </c>
      <c r="C38" s="200">
        <v>4507</v>
      </c>
      <c r="D38" s="87">
        <f t="shared" si="0"/>
        <v>-44</v>
      </c>
      <c r="E38" s="88">
        <f t="shared" si="1"/>
        <v>0.99033179520984405</v>
      </c>
      <c r="F38" s="89">
        <v>219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4568</v>
      </c>
      <c r="C39" s="200">
        <v>4526</v>
      </c>
      <c r="D39" s="87">
        <f t="shared" si="0"/>
        <v>-42</v>
      </c>
      <c r="E39" s="88">
        <f t="shared" si="1"/>
        <v>0.99080560420315233</v>
      </c>
      <c r="F39" s="89">
        <v>221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>
        <v>6256</v>
      </c>
      <c r="C40" s="200">
        <v>6165</v>
      </c>
      <c r="D40" s="87">
        <f t="shared" si="0"/>
        <v>-91</v>
      </c>
      <c r="E40" s="88">
        <f t="shared" si="1"/>
        <v>0.98545396419437337</v>
      </c>
      <c r="F40" s="89">
        <v>295</v>
      </c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>
        <v>7527</v>
      </c>
      <c r="C41" s="200">
        <v>7417</v>
      </c>
      <c r="D41" s="87">
        <f t="shared" si="0"/>
        <v>-110</v>
      </c>
      <c r="E41" s="88">
        <f t="shared" si="1"/>
        <v>0.98538594393516676</v>
      </c>
      <c r="F41" s="89">
        <v>367</v>
      </c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>
        <v>8332</v>
      </c>
      <c r="C42" s="200">
        <v>8219</v>
      </c>
      <c r="D42" s="87">
        <f t="shared" si="0"/>
        <v>-113</v>
      </c>
      <c r="E42" s="88">
        <f t="shared" si="1"/>
        <v>0.9864378300528085</v>
      </c>
      <c r="F42" s="89">
        <v>413</v>
      </c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>
        <v>9100</v>
      </c>
      <c r="C43" s="200">
        <v>9076</v>
      </c>
      <c r="D43" s="87">
        <f t="shared" si="0"/>
        <v>-24</v>
      </c>
      <c r="E43" s="88">
        <f t="shared" si="1"/>
        <v>0.99736263736263742</v>
      </c>
      <c r="F43" s="89">
        <v>550</v>
      </c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>
        <v>9945</v>
      </c>
      <c r="C44" s="200">
        <v>9954</v>
      </c>
      <c r="D44" s="87">
        <f t="shared" si="0"/>
        <v>9</v>
      </c>
      <c r="E44" s="88">
        <f t="shared" si="1"/>
        <v>1.0009049773755656</v>
      </c>
      <c r="F44" s="89">
        <v>638</v>
      </c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00C90FFA-A26F-432C-9D0F-DB7E3464063B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36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602" t="s">
        <v>3695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9" t="s">
        <v>74</v>
      </c>
      <c r="B3" s="691">
        <v>2018</v>
      </c>
      <c r="C3" s="692"/>
      <c r="D3" s="693"/>
      <c r="E3" s="691">
        <v>2019</v>
      </c>
      <c r="F3" s="692"/>
      <c r="G3" s="693"/>
      <c r="H3" s="691">
        <v>2020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5"/>
      <c r="L4" s="684"/>
      <c r="M4" s="684"/>
      <c r="N4" s="684"/>
      <c r="O4" s="450"/>
      <c r="P4" s="686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27" t="s">
        <v>3633</v>
      </c>
      <c r="B5" s="928">
        <v>1</v>
      </c>
      <c r="C5" s="929">
        <v>15.62</v>
      </c>
      <c r="D5" s="930">
        <v>17</v>
      </c>
      <c r="E5" s="931"/>
      <c r="F5" s="932"/>
      <c r="G5" s="933"/>
      <c r="H5" s="934"/>
      <c r="I5" s="932"/>
      <c r="J5" s="933"/>
      <c r="K5" s="935">
        <v>37.869999999999997</v>
      </c>
      <c r="L5" s="934">
        <v>43</v>
      </c>
      <c r="M5" s="934">
        <v>207</v>
      </c>
      <c r="N5" s="936">
        <v>69</v>
      </c>
      <c r="O5" s="934" t="s">
        <v>3634</v>
      </c>
      <c r="P5" s="937" t="s">
        <v>3635</v>
      </c>
      <c r="Q5" s="938">
        <f>H5-B5</f>
        <v>-1</v>
      </c>
      <c r="R5" s="954">
        <f>I5-C5</f>
        <v>-15.62</v>
      </c>
      <c r="S5" s="938">
        <f>H5-E5</f>
        <v>0</v>
      </c>
      <c r="T5" s="954">
        <f>I5-F5</f>
        <v>0</v>
      </c>
      <c r="U5" s="964" t="s">
        <v>329</v>
      </c>
      <c r="V5" s="965" t="s">
        <v>329</v>
      </c>
      <c r="W5" s="965" t="s">
        <v>329</v>
      </c>
      <c r="X5" s="966" t="s">
        <v>329</v>
      </c>
      <c r="Y5" s="967"/>
    </row>
    <row r="6" spans="1:25" ht="14.45" customHeight="1" x14ac:dyDescent="0.2">
      <c r="A6" s="925" t="s">
        <v>3636</v>
      </c>
      <c r="B6" s="889">
        <v>1</v>
      </c>
      <c r="C6" s="890">
        <v>0.82</v>
      </c>
      <c r="D6" s="891">
        <v>15</v>
      </c>
      <c r="E6" s="906"/>
      <c r="F6" s="892"/>
      <c r="G6" s="893"/>
      <c r="H6" s="894"/>
      <c r="I6" s="892"/>
      <c r="J6" s="893"/>
      <c r="K6" s="895">
        <v>0.82</v>
      </c>
      <c r="L6" s="894">
        <v>2</v>
      </c>
      <c r="M6" s="894">
        <v>21</v>
      </c>
      <c r="N6" s="896">
        <v>7</v>
      </c>
      <c r="O6" s="894" t="s">
        <v>3634</v>
      </c>
      <c r="P6" s="907" t="s">
        <v>3637</v>
      </c>
      <c r="Q6" s="897">
        <f t="shared" ref="Q6:R36" si="0">H6-B6</f>
        <v>-1</v>
      </c>
      <c r="R6" s="955">
        <f t="shared" si="0"/>
        <v>-0.82</v>
      </c>
      <c r="S6" s="897">
        <f t="shared" ref="S6:S36" si="1">H6-E6</f>
        <v>0</v>
      </c>
      <c r="T6" s="955">
        <f t="shared" ref="T6:T36" si="2">I6-F6</f>
        <v>0</v>
      </c>
      <c r="U6" s="962" t="s">
        <v>329</v>
      </c>
      <c r="V6" s="908" t="s">
        <v>329</v>
      </c>
      <c r="W6" s="908" t="s">
        <v>329</v>
      </c>
      <c r="X6" s="960" t="s">
        <v>329</v>
      </c>
      <c r="Y6" s="958"/>
    </row>
    <row r="7" spans="1:25" ht="14.45" customHeight="1" x14ac:dyDescent="0.2">
      <c r="A7" s="925" t="s">
        <v>3638</v>
      </c>
      <c r="B7" s="908"/>
      <c r="C7" s="909"/>
      <c r="D7" s="910"/>
      <c r="E7" s="898">
        <v>1</v>
      </c>
      <c r="F7" s="899">
        <v>1.99</v>
      </c>
      <c r="G7" s="900">
        <v>27</v>
      </c>
      <c r="H7" s="894"/>
      <c r="I7" s="892"/>
      <c r="J7" s="893"/>
      <c r="K7" s="895">
        <v>0.64</v>
      </c>
      <c r="L7" s="894">
        <v>1</v>
      </c>
      <c r="M7" s="894">
        <v>12</v>
      </c>
      <c r="N7" s="896">
        <v>4</v>
      </c>
      <c r="O7" s="894" t="s">
        <v>3634</v>
      </c>
      <c r="P7" s="907" t="s">
        <v>3639</v>
      </c>
      <c r="Q7" s="897">
        <f t="shared" si="0"/>
        <v>0</v>
      </c>
      <c r="R7" s="955">
        <f t="shared" si="0"/>
        <v>0</v>
      </c>
      <c r="S7" s="897">
        <f t="shared" si="1"/>
        <v>-1</v>
      </c>
      <c r="T7" s="955">
        <f t="shared" si="2"/>
        <v>-1.99</v>
      </c>
      <c r="U7" s="962" t="s">
        <v>329</v>
      </c>
      <c r="V7" s="908" t="s">
        <v>329</v>
      </c>
      <c r="W7" s="908" t="s">
        <v>329</v>
      </c>
      <c r="X7" s="960" t="s">
        <v>329</v>
      </c>
      <c r="Y7" s="958"/>
    </row>
    <row r="8" spans="1:25" ht="14.45" customHeight="1" x14ac:dyDescent="0.2">
      <c r="A8" s="926" t="s">
        <v>3640</v>
      </c>
      <c r="B8" s="912">
        <v>4</v>
      </c>
      <c r="C8" s="913">
        <v>4.5599999999999996</v>
      </c>
      <c r="D8" s="911">
        <v>21.3</v>
      </c>
      <c r="E8" s="914">
        <v>10</v>
      </c>
      <c r="F8" s="915">
        <v>11.4</v>
      </c>
      <c r="G8" s="901">
        <v>15.2</v>
      </c>
      <c r="H8" s="916">
        <v>3</v>
      </c>
      <c r="I8" s="917">
        <v>4.7699999999999996</v>
      </c>
      <c r="J8" s="902">
        <v>20.7</v>
      </c>
      <c r="K8" s="918">
        <v>0.88</v>
      </c>
      <c r="L8" s="916">
        <v>2</v>
      </c>
      <c r="M8" s="916">
        <v>18</v>
      </c>
      <c r="N8" s="919">
        <v>6</v>
      </c>
      <c r="O8" s="916" t="s">
        <v>3634</v>
      </c>
      <c r="P8" s="920" t="s">
        <v>3639</v>
      </c>
      <c r="Q8" s="921">
        <f t="shared" si="0"/>
        <v>-1</v>
      </c>
      <c r="R8" s="956">
        <f t="shared" si="0"/>
        <v>0.20999999999999996</v>
      </c>
      <c r="S8" s="921">
        <f t="shared" si="1"/>
        <v>-7</v>
      </c>
      <c r="T8" s="956">
        <f t="shared" si="2"/>
        <v>-6.6300000000000008</v>
      </c>
      <c r="U8" s="963">
        <v>18</v>
      </c>
      <c r="V8" s="912">
        <v>62.099999999999994</v>
      </c>
      <c r="W8" s="912">
        <v>44.099999999999994</v>
      </c>
      <c r="X8" s="961">
        <v>3.4499999999999997</v>
      </c>
      <c r="Y8" s="959">
        <v>44</v>
      </c>
    </row>
    <row r="9" spans="1:25" ht="14.45" customHeight="1" x14ac:dyDescent="0.2">
      <c r="A9" s="926" t="s">
        <v>3641</v>
      </c>
      <c r="B9" s="912">
        <v>1</v>
      </c>
      <c r="C9" s="913">
        <v>2.17</v>
      </c>
      <c r="D9" s="911">
        <v>7</v>
      </c>
      <c r="E9" s="914">
        <v>4</v>
      </c>
      <c r="F9" s="915">
        <v>11.4</v>
      </c>
      <c r="G9" s="901">
        <v>16.5</v>
      </c>
      <c r="H9" s="916">
        <v>1</v>
      </c>
      <c r="I9" s="917">
        <v>2.17</v>
      </c>
      <c r="J9" s="902">
        <v>16</v>
      </c>
      <c r="K9" s="918">
        <v>2.17</v>
      </c>
      <c r="L9" s="916">
        <v>4</v>
      </c>
      <c r="M9" s="916">
        <v>39</v>
      </c>
      <c r="N9" s="919">
        <v>13</v>
      </c>
      <c r="O9" s="916" t="s">
        <v>3634</v>
      </c>
      <c r="P9" s="920" t="s">
        <v>3639</v>
      </c>
      <c r="Q9" s="921">
        <f t="shared" si="0"/>
        <v>0</v>
      </c>
      <c r="R9" s="956">
        <f t="shared" si="0"/>
        <v>0</v>
      </c>
      <c r="S9" s="921">
        <f t="shared" si="1"/>
        <v>-3</v>
      </c>
      <c r="T9" s="956">
        <f t="shared" si="2"/>
        <v>-9.23</v>
      </c>
      <c r="U9" s="963">
        <v>13</v>
      </c>
      <c r="V9" s="912">
        <v>16</v>
      </c>
      <c r="W9" s="912">
        <v>3</v>
      </c>
      <c r="X9" s="961">
        <v>1.2307692307692308</v>
      </c>
      <c r="Y9" s="959">
        <v>3</v>
      </c>
    </row>
    <row r="10" spans="1:25" ht="14.45" customHeight="1" x14ac:dyDescent="0.2">
      <c r="A10" s="925" t="s">
        <v>3642</v>
      </c>
      <c r="B10" s="908"/>
      <c r="C10" s="909"/>
      <c r="D10" s="910"/>
      <c r="E10" s="898">
        <v>5</v>
      </c>
      <c r="F10" s="899">
        <v>2.91</v>
      </c>
      <c r="G10" s="900">
        <v>4.4000000000000004</v>
      </c>
      <c r="H10" s="894">
        <v>7</v>
      </c>
      <c r="I10" s="892">
        <v>3.78</v>
      </c>
      <c r="J10" s="893">
        <v>4.5999999999999996</v>
      </c>
      <c r="K10" s="895">
        <v>0.57999999999999996</v>
      </c>
      <c r="L10" s="894">
        <v>4</v>
      </c>
      <c r="M10" s="894">
        <v>36</v>
      </c>
      <c r="N10" s="896">
        <v>12</v>
      </c>
      <c r="O10" s="894" t="s">
        <v>3634</v>
      </c>
      <c r="P10" s="907" t="s">
        <v>3643</v>
      </c>
      <c r="Q10" s="897">
        <f t="shared" si="0"/>
        <v>7</v>
      </c>
      <c r="R10" s="955">
        <f t="shared" si="0"/>
        <v>3.78</v>
      </c>
      <c r="S10" s="897">
        <f t="shared" si="1"/>
        <v>2</v>
      </c>
      <c r="T10" s="955">
        <f t="shared" si="2"/>
        <v>0.86999999999999966</v>
      </c>
      <c r="U10" s="962">
        <v>84</v>
      </c>
      <c r="V10" s="908">
        <v>32.199999999999996</v>
      </c>
      <c r="W10" s="908">
        <v>-51.800000000000004</v>
      </c>
      <c r="X10" s="960">
        <v>0.3833333333333333</v>
      </c>
      <c r="Y10" s="958"/>
    </row>
    <row r="11" spans="1:25" ht="14.45" customHeight="1" x14ac:dyDescent="0.2">
      <c r="A11" s="926" t="s">
        <v>3644</v>
      </c>
      <c r="B11" s="912">
        <v>8</v>
      </c>
      <c r="C11" s="913">
        <v>4.6399999999999997</v>
      </c>
      <c r="D11" s="911">
        <v>3.3</v>
      </c>
      <c r="E11" s="914">
        <v>6</v>
      </c>
      <c r="F11" s="915">
        <v>3.7</v>
      </c>
      <c r="G11" s="901">
        <v>4</v>
      </c>
      <c r="H11" s="916">
        <v>4</v>
      </c>
      <c r="I11" s="917">
        <v>2.2000000000000002</v>
      </c>
      <c r="J11" s="903">
        <v>3.5</v>
      </c>
      <c r="K11" s="918">
        <v>0.67</v>
      </c>
      <c r="L11" s="916">
        <v>4</v>
      </c>
      <c r="M11" s="916">
        <v>33</v>
      </c>
      <c r="N11" s="919">
        <v>11</v>
      </c>
      <c r="O11" s="916" t="s">
        <v>3634</v>
      </c>
      <c r="P11" s="920" t="s">
        <v>3645</v>
      </c>
      <c r="Q11" s="921">
        <f t="shared" si="0"/>
        <v>-4</v>
      </c>
      <c r="R11" s="956">
        <f t="shared" si="0"/>
        <v>-2.4399999999999995</v>
      </c>
      <c r="S11" s="921">
        <f t="shared" si="1"/>
        <v>-2</v>
      </c>
      <c r="T11" s="956">
        <f t="shared" si="2"/>
        <v>-1.5</v>
      </c>
      <c r="U11" s="963">
        <v>44</v>
      </c>
      <c r="V11" s="912">
        <v>14</v>
      </c>
      <c r="W11" s="912">
        <v>-30</v>
      </c>
      <c r="X11" s="961">
        <v>0.31818181818181818</v>
      </c>
      <c r="Y11" s="959"/>
    </row>
    <row r="12" spans="1:25" ht="14.45" customHeight="1" x14ac:dyDescent="0.2">
      <c r="A12" s="926" t="s">
        <v>3646</v>
      </c>
      <c r="B12" s="912">
        <v>2</v>
      </c>
      <c r="C12" s="913">
        <v>0.85</v>
      </c>
      <c r="D12" s="911">
        <v>2</v>
      </c>
      <c r="E12" s="914">
        <v>4</v>
      </c>
      <c r="F12" s="915">
        <v>3.14</v>
      </c>
      <c r="G12" s="901">
        <v>3.3</v>
      </c>
      <c r="H12" s="916">
        <v>3</v>
      </c>
      <c r="I12" s="917">
        <v>2.69</v>
      </c>
      <c r="J12" s="903">
        <v>4.3</v>
      </c>
      <c r="K12" s="918">
        <v>0.96</v>
      </c>
      <c r="L12" s="916">
        <v>5</v>
      </c>
      <c r="M12" s="916">
        <v>42</v>
      </c>
      <c r="N12" s="919">
        <v>14</v>
      </c>
      <c r="O12" s="916" t="s">
        <v>3634</v>
      </c>
      <c r="P12" s="920" t="s">
        <v>3647</v>
      </c>
      <c r="Q12" s="921">
        <f t="shared" si="0"/>
        <v>1</v>
      </c>
      <c r="R12" s="956">
        <f t="shared" si="0"/>
        <v>1.8399999999999999</v>
      </c>
      <c r="S12" s="921">
        <f t="shared" si="1"/>
        <v>-1</v>
      </c>
      <c r="T12" s="956">
        <f t="shared" si="2"/>
        <v>-0.45000000000000018</v>
      </c>
      <c r="U12" s="963">
        <v>42</v>
      </c>
      <c r="V12" s="912">
        <v>12.899999999999999</v>
      </c>
      <c r="W12" s="912">
        <v>-29.1</v>
      </c>
      <c r="X12" s="961">
        <v>0.30714285714285711</v>
      </c>
      <c r="Y12" s="959"/>
    </row>
    <row r="13" spans="1:25" ht="14.45" customHeight="1" x14ac:dyDescent="0.2">
      <c r="A13" s="925" t="s">
        <v>3648</v>
      </c>
      <c r="B13" s="908"/>
      <c r="C13" s="909"/>
      <c r="D13" s="910"/>
      <c r="E13" s="906"/>
      <c r="F13" s="892"/>
      <c r="G13" s="893"/>
      <c r="H13" s="898">
        <v>1</v>
      </c>
      <c r="I13" s="899">
        <v>4.95</v>
      </c>
      <c r="J13" s="900">
        <v>71</v>
      </c>
      <c r="K13" s="895">
        <v>4.95</v>
      </c>
      <c r="L13" s="894">
        <v>56</v>
      </c>
      <c r="M13" s="894">
        <v>213</v>
      </c>
      <c r="N13" s="896">
        <v>71</v>
      </c>
      <c r="O13" s="894" t="s">
        <v>3634</v>
      </c>
      <c r="P13" s="907" t="s">
        <v>3649</v>
      </c>
      <c r="Q13" s="897">
        <f t="shared" si="0"/>
        <v>1</v>
      </c>
      <c r="R13" s="955">
        <f t="shared" si="0"/>
        <v>4.95</v>
      </c>
      <c r="S13" s="897">
        <f t="shared" si="1"/>
        <v>1</v>
      </c>
      <c r="T13" s="955">
        <f t="shared" si="2"/>
        <v>4.95</v>
      </c>
      <c r="U13" s="962">
        <v>71</v>
      </c>
      <c r="V13" s="908">
        <v>71</v>
      </c>
      <c r="W13" s="908">
        <v>0</v>
      </c>
      <c r="X13" s="960">
        <v>1</v>
      </c>
      <c r="Y13" s="958"/>
    </row>
    <row r="14" spans="1:25" ht="14.45" customHeight="1" x14ac:dyDescent="0.2">
      <c r="A14" s="925" t="s">
        <v>3650</v>
      </c>
      <c r="B14" s="908"/>
      <c r="C14" s="909"/>
      <c r="D14" s="910"/>
      <c r="E14" s="906"/>
      <c r="F14" s="892"/>
      <c r="G14" s="893"/>
      <c r="H14" s="898">
        <v>1</v>
      </c>
      <c r="I14" s="899">
        <v>4.3</v>
      </c>
      <c r="J14" s="900">
        <v>51</v>
      </c>
      <c r="K14" s="895">
        <v>4.3</v>
      </c>
      <c r="L14" s="894">
        <v>49</v>
      </c>
      <c r="M14" s="894">
        <v>55</v>
      </c>
      <c r="N14" s="896">
        <v>54</v>
      </c>
      <c r="O14" s="894" t="s">
        <v>3634</v>
      </c>
      <c r="P14" s="907" t="s">
        <v>3651</v>
      </c>
      <c r="Q14" s="897">
        <f t="shared" si="0"/>
        <v>1</v>
      </c>
      <c r="R14" s="955">
        <f t="shared" si="0"/>
        <v>4.3</v>
      </c>
      <c r="S14" s="897">
        <f t="shared" si="1"/>
        <v>1</v>
      </c>
      <c r="T14" s="955">
        <f t="shared" si="2"/>
        <v>4.3</v>
      </c>
      <c r="U14" s="962">
        <v>54</v>
      </c>
      <c r="V14" s="908">
        <v>51</v>
      </c>
      <c r="W14" s="908">
        <v>-3</v>
      </c>
      <c r="X14" s="960">
        <v>0.94444444444444442</v>
      </c>
      <c r="Y14" s="958"/>
    </row>
    <row r="15" spans="1:25" ht="14.45" customHeight="1" x14ac:dyDescent="0.2">
      <c r="A15" s="925" t="s">
        <v>3652</v>
      </c>
      <c r="B15" s="889">
        <v>4</v>
      </c>
      <c r="C15" s="890">
        <v>15.63</v>
      </c>
      <c r="D15" s="891">
        <v>44.3</v>
      </c>
      <c r="E15" s="906"/>
      <c r="F15" s="892"/>
      <c r="G15" s="893"/>
      <c r="H15" s="894">
        <v>1</v>
      </c>
      <c r="I15" s="892">
        <v>3.81</v>
      </c>
      <c r="J15" s="893">
        <v>43</v>
      </c>
      <c r="K15" s="895">
        <v>3.81</v>
      </c>
      <c r="L15" s="894">
        <v>42</v>
      </c>
      <c r="M15" s="894">
        <v>48</v>
      </c>
      <c r="N15" s="896">
        <v>46</v>
      </c>
      <c r="O15" s="894" t="s">
        <v>3634</v>
      </c>
      <c r="P15" s="907" t="s">
        <v>3653</v>
      </c>
      <c r="Q15" s="897">
        <f t="shared" si="0"/>
        <v>-3</v>
      </c>
      <c r="R15" s="955">
        <f t="shared" si="0"/>
        <v>-11.82</v>
      </c>
      <c r="S15" s="897">
        <f t="shared" si="1"/>
        <v>1</v>
      </c>
      <c r="T15" s="955">
        <f t="shared" si="2"/>
        <v>3.81</v>
      </c>
      <c r="U15" s="962">
        <v>46</v>
      </c>
      <c r="V15" s="908">
        <v>43</v>
      </c>
      <c r="W15" s="908">
        <v>-3</v>
      </c>
      <c r="X15" s="960">
        <v>0.93478260869565222</v>
      </c>
      <c r="Y15" s="958"/>
    </row>
    <row r="16" spans="1:25" ht="14.45" customHeight="1" x14ac:dyDescent="0.2">
      <c r="A16" s="926" t="s">
        <v>3654</v>
      </c>
      <c r="B16" s="922">
        <v>1</v>
      </c>
      <c r="C16" s="923">
        <v>3.82</v>
      </c>
      <c r="D16" s="904">
        <v>45</v>
      </c>
      <c r="E16" s="924"/>
      <c r="F16" s="917"/>
      <c r="G16" s="903"/>
      <c r="H16" s="916">
        <v>2</v>
      </c>
      <c r="I16" s="917">
        <v>7.62</v>
      </c>
      <c r="J16" s="903">
        <v>45.5</v>
      </c>
      <c r="K16" s="918">
        <v>3.81</v>
      </c>
      <c r="L16" s="916">
        <v>42</v>
      </c>
      <c r="M16" s="916">
        <v>48</v>
      </c>
      <c r="N16" s="919">
        <v>46</v>
      </c>
      <c r="O16" s="916" t="s">
        <v>3634</v>
      </c>
      <c r="P16" s="920" t="s">
        <v>3655</v>
      </c>
      <c r="Q16" s="921">
        <f t="shared" si="0"/>
        <v>1</v>
      </c>
      <c r="R16" s="956">
        <f t="shared" si="0"/>
        <v>3.8000000000000003</v>
      </c>
      <c r="S16" s="921">
        <f t="shared" si="1"/>
        <v>2</v>
      </c>
      <c r="T16" s="956">
        <f t="shared" si="2"/>
        <v>7.62</v>
      </c>
      <c r="U16" s="963">
        <v>92</v>
      </c>
      <c r="V16" s="912">
        <v>91</v>
      </c>
      <c r="W16" s="912">
        <v>-1</v>
      </c>
      <c r="X16" s="961">
        <v>0.98913043478260865</v>
      </c>
      <c r="Y16" s="959"/>
    </row>
    <row r="17" spans="1:25" ht="14.45" customHeight="1" x14ac:dyDescent="0.2">
      <c r="A17" s="925" t="s">
        <v>3656</v>
      </c>
      <c r="B17" s="908">
        <v>1</v>
      </c>
      <c r="C17" s="909">
        <v>2.78</v>
      </c>
      <c r="D17" s="910">
        <v>39</v>
      </c>
      <c r="E17" s="906"/>
      <c r="F17" s="892"/>
      <c r="G17" s="893"/>
      <c r="H17" s="898">
        <v>3</v>
      </c>
      <c r="I17" s="899">
        <v>8.33</v>
      </c>
      <c r="J17" s="900">
        <v>37</v>
      </c>
      <c r="K17" s="895">
        <v>2.78</v>
      </c>
      <c r="L17" s="894">
        <v>35</v>
      </c>
      <c r="M17" s="894">
        <v>41</v>
      </c>
      <c r="N17" s="896">
        <v>38</v>
      </c>
      <c r="O17" s="894" t="s">
        <v>3634</v>
      </c>
      <c r="P17" s="907" t="s">
        <v>3657</v>
      </c>
      <c r="Q17" s="897">
        <f t="shared" si="0"/>
        <v>2</v>
      </c>
      <c r="R17" s="955">
        <f t="shared" si="0"/>
        <v>5.5500000000000007</v>
      </c>
      <c r="S17" s="897">
        <f t="shared" si="1"/>
        <v>3</v>
      </c>
      <c r="T17" s="955">
        <f t="shared" si="2"/>
        <v>8.33</v>
      </c>
      <c r="U17" s="962">
        <v>114</v>
      </c>
      <c r="V17" s="908">
        <v>111</v>
      </c>
      <c r="W17" s="908">
        <v>-3</v>
      </c>
      <c r="X17" s="960">
        <v>0.97368421052631582</v>
      </c>
      <c r="Y17" s="958"/>
    </row>
    <row r="18" spans="1:25" ht="14.45" customHeight="1" x14ac:dyDescent="0.2">
      <c r="A18" s="926" t="s">
        <v>3658</v>
      </c>
      <c r="B18" s="912">
        <v>2</v>
      </c>
      <c r="C18" s="913">
        <v>5.56</v>
      </c>
      <c r="D18" s="911">
        <v>39.5</v>
      </c>
      <c r="E18" s="924"/>
      <c r="F18" s="917"/>
      <c r="G18" s="903"/>
      <c r="H18" s="914">
        <v>4</v>
      </c>
      <c r="I18" s="915">
        <v>11.19</v>
      </c>
      <c r="J18" s="901">
        <v>37.5</v>
      </c>
      <c r="K18" s="918">
        <v>2.78</v>
      </c>
      <c r="L18" s="916">
        <v>35</v>
      </c>
      <c r="M18" s="916">
        <v>41</v>
      </c>
      <c r="N18" s="919">
        <v>38</v>
      </c>
      <c r="O18" s="916" t="s">
        <v>3634</v>
      </c>
      <c r="P18" s="920" t="s">
        <v>3659</v>
      </c>
      <c r="Q18" s="921">
        <f t="shared" si="0"/>
        <v>2</v>
      </c>
      <c r="R18" s="956">
        <f t="shared" si="0"/>
        <v>5.63</v>
      </c>
      <c r="S18" s="921">
        <f t="shared" si="1"/>
        <v>4</v>
      </c>
      <c r="T18" s="956">
        <f t="shared" si="2"/>
        <v>11.19</v>
      </c>
      <c r="U18" s="963">
        <v>152</v>
      </c>
      <c r="V18" s="912">
        <v>150</v>
      </c>
      <c r="W18" s="912">
        <v>-2</v>
      </c>
      <c r="X18" s="961">
        <v>0.98684210526315785</v>
      </c>
      <c r="Y18" s="959"/>
    </row>
    <row r="19" spans="1:25" ht="14.45" customHeight="1" x14ac:dyDescent="0.2">
      <c r="A19" s="926" t="s">
        <v>3660</v>
      </c>
      <c r="B19" s="912"/>
      <c r="C19" s="913"/>
      <c r="D19" s="911"/>
      <c r="E19" s="924">
        <v>2</v>
      </c>
      <c r="F19" s="917">
        <v>6.02</v>
      </c>
      <c r="G19" s="903">
        <v>36</v>
      </c>
      <c r="H19" s="914">
        <v>3</v>
      </c>
      <c r="I19" s="915">
        <v>9.0299999999999994</v>
      </c>
      <c r="J19" s="901">
        <v>37.700000000000003</v>
      </c>
      <c r="K19" s="918">
        <v>3.01</v>
      </c>
      <c r="L19" s="916">
        <v>35</v>
      </c>
      <c r="M19" s="916">
        <v>41</v>
      </c>
      <c r="N19" s="919">
        <v>39</v>
      </c>
      <c r="O19" s="916" t="s">
        <v>3634</v>
      </c>
      <c r="P19" s="920" t="s">
        <v>3661</v>
      </c>
      <c r="Q19" s="921">
        <f t="shared" si="0"/>
        <v>3</v>
      </c>
      <c r="R19" s="956">
        <f t="shared" si="0"/>
        <v>9.0299999999999994</v>
      </c>
      <c r="S19" s="921">
        <f t="shared" si="1"/>
        <v>1</v>
      </c>
      <c r="T19" s="956">
        <f t="shared" si="2"/>
        <v>3.01</v>
      </c>
      <c r="U19" s="963">
        <v>117</v>
      </c>
      <c r="V19" s="912">
        <v>113.10000000000001</v>
      </c>
      <c r="W19" s="912">
        <v>-3.8999999999999915</v>
      </c>
      <c r="X19" s="961">
        <v>0.96666666666666679</v>
      </c>
      <c r="Y19" s="959"/>
    </row>
    <row r="20" spans="1:25" ht="14.45" customHeight="1" x14ac:dyDescent="0.2">
      <c r="A20" s="925" t="s">
        <v>3662</v>
      </c>
      <c r="B20" s="889">
        <v>13</v>
      </c>
      <c r="C20" s="890">
        <v>28.6</v>
      </c>
      <c r="D20" s="891">
        <v>31.3</v>
      </c>
      <c r="E20" s="906">
        <v>1</v>
      </c>
      <c r="F20" s="892">
        <v>2.1800000000000002</v>
      </c>
      <c r="G20" s="893">
        <v>30</v>
      </c>
      <c r="H20" s="894">
        <v>12</v>
      </c>
      <c r="I20" s="892">
        <v>26.21</v>
      </c>
      <c r="J20" s="905">
        <v>30.9</v>
      </c>
      <c r="K20" s="895">
        <v>2.1800000000000002</v>
      </c>
      <c r="L20" s="894">
        <v>28</v>
      </c>
      <c r="M20" s="894">
        <v>34</v>
      </c>
      <c r="N20" s="896">
        <v>30</v>
      </c>
      <c r="O20" s="894" t="s">
        <v>3634</v>
      </c>
      <c r="P20" s="907" t="s">
        <v>3663</v>
      </c>
      <c r="Q20" s="897">
        <f t="shared" si="0"/>
        <v>-1</v>
      </c>
      <c r="R20" s="955">
        <f t="shared" si="0"/>
        <v>-2.3900000000000006</v>
      </c>
      <c r="S20" s="897">
        <f t="shared" si="1"/>
        <v>11</v>
      </c>
      <c r="T20" s="955">
        <f t="shared" si="2"/>
        <v>24.03</v>
      </c>
      <c r="U20" s="962">
        <v>360</v>
      </c>
      <c r="V20" s="908">
        <v>370.79999999999995</v>
      </c>
      <c r="W20" s="908">
        <v>10.799999999999955</v>
      </c>
      <c r="X20" s="960">
        <v>1.0299999999999998</v>
      </c>
      <c r="Y20" s="958">
        <v>13</v>
      </c>
    </row>
    <row r="21" spans="1:25" ht="14.45" customHeight="1" x14ac:dyDescent="0.2">
      <c r="A21" s="926" t="s">
        <v>3664</v>
      </c>
      <c r="B21" s="922">
        <v>24</v>
      </c>
      <c r="C21" s="923">
        <v>55.14</v>
      </c>
      <c r="D21" s="904">
        <v>31.3</v>
      </c>
      <c r="E21" s="924">
        <v>6</v>
      </c>
      <c r="F21" s="917">
        <v>13.49</v>
      </c>
      <c r="G21" s="903">
        <v>29.3</v>
      </c>
      <c r="H21" s="916">
        <v>10</v>
      </c>
      <c r="I21" s="917">
        <v>22.48</v>
      </c>
      <c r="J21" s="902">
        <v>31.3</v>
      </c>
      <c r="K21" s="918">
        <v>2.25</v>
      </c>
      <c r="L21" s="916">
        <v>28</v>
      </c>
      <c r="M21" s="916">
        <v>34</v>
      </c>
      <c r="N21" s="919">
        <v>31</v>
      </c>
      <c r="O21" s="916" t="s">
        <v>3634</v>
      </c>
      <c r="P21" s="920" t="s">
        <v>3665</v>
      </c>
      <c r="Q21" s="921">
        <f t="shared" si="0"/>
        <v>-14</v>
      </c>
      <c r="R21" s="956">
        <f t="shared" si="0"/>
        <v>-32.659999999999997</v>
      </c>
      <c r="S21" s="921">
        <f t="shared" si="1"/>
        <v>4</v>
      </c>
      <c r="T21" s="956">
        <f t="shared" si="2"/>
        <v>8.99</v>
      </c>
      <c r="U21" s="963">
        <v>310</v>
      </c>
      <c r="V21" s="912">
        <v>313</v>
      </c>
      <c r="W21" s="912">
        <v>3</v>
      </c>
      <c r="X21" s="961">
        <v>1.0096774193548388</v>
      </c>
      <c r="Y21" s="959">
        <v>7</v>
      </c>
    </row>
    <row r="22" spans="1:25" ht="14.45" customHeight="1" x14ac:dyDescent="0.2">
      <c r="A22" s="926" t="s">
        <v>3666</v>
      </c>
      <c r="B22" s="922">
        <v>11</v>
      </c>
      <c r="C22" s="923">
        <v>25.38</v>
      </c>
      <c r="D22" s="904">
        <v>30.6</v>
      </c>
      <c r="E22" s="924">
        <v>13</v>
      </c>
      <c r="F22" s="917">
        <v>30</v>
      </c>
      <c r="G22" s="903">
        <v>29.9</v>
      </c>
      <c r="H22" s="916">
        <v>13</v>
      </c>
      <c r="I22" s="917">
        <v>30.04</v>
      </c>
      <c r="J22" s="902">
        <v>31.2</v>
      </c>
      <c r="K22" s="918">
        <v>2.31</v>
      </c>
      <c r="L22" s="916">
        <v>28</v>
      </c>
      <c r="M22" s="916">
        <v>34</v>
      </c>
      <c r="N22" s="919">
        <v>30</v>
      </c>
      <c r="O22" s="916" t="s">
        <v>3634</v>
      </c>
      <c r="P22" s="920" t="s">
        <v>3667</v>
      </c>
      <c r="Q22" s="921">
        <f t="shared" si="0"/>
        <v>2</v>
      </c>
      <c r="R22" s="956">
        <f t="shared" si="0"/>
        <v>4.66</v>
      </c>
      <c r="S22" s="921">
        <f t="shared" si="1"/>
        <v>0</v>
      </c>
      <c r="T22" s="956">
        <f t="shared" si="2"/>
        <v>3.9999999999999147E-2</v>
      </c>
      <c r="U22" s="963">
        <v>390</v>
      </c>
      <c r="V22" s="912">
        <v>405.59999999999997</v>
      </c>
      <c r="W22" s="912">
        <v>15.599999999999966</v>
      </c>
      <c r="X22" s="961">
        <v>1.0399999999999998</v>
      </c>
      <c r="Y22" s="959">
        <v>17</v>
      </c>
    </row>
    <row r="23" spans="1:25" ht="14.45" customHeight="1" x14ac:dyDescent="0.2">
      <c r="A23" s="925" t="s">
        <v>3668</v>
      </c>
      <c r="B23" s="889">
        <v>68</v>
      </c>
      <c r="C23" s="890">
        <v>107.34</v>
      </c>
      <c r="D23" s="891">
        <v>23.7</v>
      </c>
      <c r="E23" s="906">
        <v>42</v>
      </c>
      <c r="F23" s="892">
        <v>66.34</v>
      </c>
      <c r="G23" s="893">
        <v>23.3</v>
      </c>
      <c r="H23" s="894">
        <v>34</v>
      </c>
      <c r="I23" s="892">
        <v>53.65</v>
      </c>
      <c r="J23" s="905">
        <v>24</v>
      </c>
      <c r="K23" s="895">
        <v>1.58</v>
      </c>
      <c r="L23" s="894">
        <v>21</v>
      </c>
      <c r="M23" s="894">
        <v>27</v>
      </c>
      <c r="N23" s="896">
        <v>23</v>
      </c>
      <c r="O23" s="894" t="s">
        <v>3634</v>
      </c>
      <c r="P23" s="907" t="s">
        <v>3669</v>
      </c>
      <c r="Q23" s="897">
        <f t="shared" si="0"/>
        <v>-34</v>
      </c>
      <c r="R23" s="955">
        <f t="shared" si="0"/>
        <v>-53.690000000000005</v>
      </c>
      <c r="S23" s="897">
        <f t="shared" si="1"/>
        <v>-8</v>
      </c>
      <c r="T23" s="955">
        <f t="shared" si="2"/>
        <v>-12.690000000000005</v>
      </c>
      <c r="U23" s="962">
        <v>782</v>
      </c>
      <c r="V23" s="908">
        <v>816</v>
      </c>
      <c r="W23" s="908">
        <v>34</v>
      </c>
      <c r="X23" s="960">
        <v>1.0434782608695652</v>
      </c>
      <c r="Y23" s="958">
        <v>47</v>
      </c>
    </row>
    <row r="24" spans="1:25" ht="14.45" customHeight="1" x14ac:dyDescent="0.2">
      <c r="A24" s="926" t="s">
        <v>3670</v>
      </c>
      <c r="B24" s="922">
        <v>81</v>
      </c>
      <c r="C24" s="923">
        <v>136.84</v>
      </c>
      <c r="D24" s="904">
        <v>24.7</v>
      </c>
      <c r="E24" s="924">
        <v>58</v>
      </c>
      <c r="F24" s="917">
        <v>98.16</v>
      </c>
      <c r="G24" s="903">
        <v>24.3</v>
      </c>
      <c r="H24" s="916">
        <v>32</v>
      </c>
      <c r="I24" s="917">
        <v>54.07</v>
      </c>
      <c r="J24" s="902">
        <v>24.6</v>
      </c>
      <c r="K24" s="918">
        <v>1.69</v>
      </c>
      <c r="L24" s="916">
        <v>21</v>
      </c>
      <c r="M24" s="916">
        <v>27</v>
      </c>
      <c r="N24" s="919">
        <v>23</v>
      </c>
      <c r="O24" s="916" t="s">
        <v>3634</v>
      </c>
      <c r="P24" s="920" t="s">
        <v>3671</v>
      </c>
      <c r="Q24" s="921">
        <f t="shared" si="0"/>
        <v>-49</v>
      </c>
      <c r="R24" s="956">
        <f t="shared" si="0"/>
        <v>-82.77000000000001</v>
      </c>
      <c r="S24" s="921">
        <f t="shared" si="1"/>
        <v>-26</v>
      </c>
      <c r="T24" s="956">
        <f t="shared" si="2"/>
        <v>-44.089999999999996</v>
      </c>
      <c r="U24" s="963">
        <v>736</v>
      </c>
      <c r="V24" s="912">
        <v>787.2</v>
      </c>
      <c r="W24" s="912">
        <v>51.200000000000045</v>
      </c>
      <c r="X24" s="961">
        <v>1.0695652173913044</v>
      </c>
      <c r="Y24" s="959">
        <v>57</v>
      </c>
    </row>
    <row r="25" spans="1:25" ht="14.45" customHeight="1" x14ac:dyDescent="0.2">
      <c r="A25" s="926" t="s">
        <v>3672</v>
      </c>
      <c r="B25" s="922">
        <v>29</v>
      </c>
      <c r="C25" s="923">
        <v>53.85</v>
      </c>
      <c r="D25" s="904">
        <v>23.9</v>
      </c>
      <c r="E25" s="924">
        <v>43</v>
      </c>
      <c r="F25" s="917">
        <v>79.78</v>
      </c>
      <c r="G25" s="903">
        <v>23.7</v>
      </c>
      <c r="H25" s="916">
        <v>30</v>
      </c>
      <c r="I25" s="917">
        <v>55.72</v>
      </c>
      <c r="J25" s="902">
        <v>24</v>
      </c>
      <c r="K25" s="918">
        <v>1.85</v>
      </c>
      <c r="L25" s="916">
        <v>21</v>
      </c>
      <c r="M25" s="916">
        <v>27</v>
      </c>
      <c r="N25" s="919">
        <v>23</v>
      </c>
      <c r="O25" s="916" t="s">
        <v>3634</v>
      </c>
      <c r="P25" s="920" t="s">
        <v>3673</v>
      </c>
      <c r="Q25" s="921">
        <f t="shared" si="0"/>
        <v>1</v>
      </c>
      <c r="R25" s="956">
        <f t="shared" si="0"/>
        <v>1.8699999999999974</v>
      </c>
      <c r="S25" s="921">
        <f t="shared" si="1"/>
        <v>-13</v>
      </c>
      <c r="T25" s="956">
        <f t="shared" si="2"/>
        <v>-24.060000000000002</v>
      </c>
      <c r="U25" s="963">
        <v>690</v>
      </c>
      <c r="V25" s="912">
        <v>720</v>
      </c>
      <c r="W25" s="912">
        <v>30</v>
      </c>
      <c r="X25" s="961">
        <v>1.0434782608695652</v>
      </c>
      <c r="Y25" s="959">
        <v>37</v>
      </c>
    </row>
    <row r="26" spans="1:25" ht="14.45" customHeight="1" x14ac:dyDescent="0.2">
      <c r="A26" s="925" t="s">
        <v>3674</v>
      </c>
      <c r="B26" s="908">
        <v>132</v>
      </c>
      <c r="C26" s="909">
        <v>167.33</v>
      </c>
      <c r="D26" s="910">
        <v>17.600000000000001</v>
      </c>
      <c r="E26" s="898">
        <v>147</v>
      </c>
      <c r="F26" s="899">
        <v>186.07</v>
      </c>
      <c r="G26" s="900">
        <v>17.5</v>
      </c>
      <c r="H26" s="894">
        <v>97</v>
      </c>
      <c r="I26" s="892">
        <v>122.73</v>
      </c>
      <c r="J26" s="905">
        <v>17.5</v>
      </c>
      <c r="K26" s="895">
        <v>1.26</v>
      </c>
      <c r="L26" s="894">
        <v>14</v>
      </c>
      <c r="M26" s="894">
        <v>20</v>
      </c>
      <c r="N26" s="896">
        <v>17</v>
      </c>
      <c r="O26" s="894" t="s">
        <v>3634</v>
      </c>
      <c r="P26" s="907" t="s">
        <v>3675</v>
      </c>
      <c r="Q26" s="897">
        <f t="shared" si="0"/>
        <v>-35</v>
      </c>
      <c r="R26" s="955">
        <f t="shared" si="0"/>
        <v>-44.600000000000009</v>
      </c>
      <c r="S26" s="897">
        <f t="shared" si="1"/>
        <v>-50</v>
      </c>
      <c r="T26" s="955">
        <f t="shared" si="2"/>
        <v>-63.339999999999989</v>
      </c>
      <c r="U26" s="962">
        <v>1649</v>
      </c>
      <c r="V26" s="908">
        <v>1697.5</v>
      </c>
      <c r="W26" s="908">
        <v>48.5</v>
      </c>
      <c r="X26" s="960">
        <v>1.0294117647058822</v>
      </c>
      <c r="Y26" s="958">
        <v>89</v>
      </c>
    </row>
    <row r="27" spans="1:25" ht="14.45" customHeight="1" x14ac:dyDescent="0.2">
      <c r="A27" s="926" t="s">
        <v>3676</v>
      </c>
      <c r="B27" s="912">
        <v>120</v>
      </c>
      <c r="C27" s="913">
        <v>163.71</v>
      </c>
      <c r="D27" s="911">
        <v>17.600000000000001</v>
      </c>
      <c r="E27" s="914">
        <v>102</v>
      </c>
      <c r="F27" s="915">
        <v>137.37</v>
      </c>
      <c r="G27" s="901">
        <v>17.600000000000001</v>
      </c>
      <c r="H27" s="916">
        <v>73</v>
      </c>
      <c r="I27" s="917">
        <v>98.24</v>
      </c>
      <c r="J27" s="902">
        <v>17.600000000000001</v>
      </c>
      <c r="K27" s="918">
        <v>1.34</v>
      </c>
      <c r="L27" s="916">
        <v>14</v>
      </c>
      <c r="M27" s="916">
        <v>20</v>
      </c>
      <c r="N27" s="919">
        <v>17</v>
      </c>
      <c r="O27" s="916" t="s">
        <v>3634</v>
      </c>
      <c r="P27" s="920" t="s">
        <v>3677</v>
      </c>
      <c r="Q27" s="921">
        <f t="shared" si="0"/>
        <v>-47</v>
      </c>
      <c r="R27" s="956">
        <f t="shared" si="0"/>
        <v>-65.470000000000013</v>
      </c>
      <c r="S27" s="921">
        <f t="shared" si="1"/>
        <v>-29</v>
      </c>
      <c r="T27" s="956">
        <f t="shared" si="2"/>
        <v>-39.13000000000001</v>
      </c>
      <c r="U27" s="963">
        <v>1241</v>
      </c>
      <c r="V27" s="912">
        <v>1284.8000000000002</v>
      </c>
      <c r="W27" s="912">
        <v>43.800000000000182</v>
      </c>
      <c r="X27" s="961">
        <v>1.0352941176470589</v>
      </c>
      <c r="Y27" s="959">
        <v>76</v>
      </c>
    </row>
    <row r="28" spans="1:25" ht="14.45" customHeight="1" x14ac:dyDescent="0.2">
      <c r="A28" s="926" t="s">
        <v>3678</v>
      </c>
      <c r="B28" s="912">
        <v>32</v>
      </c>
      <c r="C28" s="913">
        <v>48.13</v>
      </c>
      <c r="D28" s="911">
        <v>17.3</v>
      </c>
      <c r="E28" s="914">
        <v>45</v>
      </c>
      <c r="F28" s="915">
        <v>67.63</v>
      </c>
      <c r="G28" s="901">
        <v>16.8</v>
      </c>
      <c r="H28" s="916">
        <v>21</v>
      </c>
      <c r="I28" s="917">
        <v>32.06</v>
      </c>
      <c r="J28" s="903">
        <v>17.2</v>
      </c>
      <c r="K28" s="918">
        <v>1.5</v>
      </c>
      <c r="L28" s="916">
        <v>14</v>
      </c>
      <c r="M28" s="916">
        <v>20</v>
      </c>
      <c r="N28" s="919">
        <v>18</v>
      </c>
      <c r="O28" s="916" t="s">
        <v>3634</v>
      </c>
      <c r="P28" s="920" t="s">
        <v>3679</v>
      </c>
      <c r="Q28" s="921">
        <f t="shared" si="0"/>
        <v>-11</v>
      </c>
      <c r="R28" s="956">
        <f t="shared" si="0"/>
        <v>-16.07</v>
      </c>
      <c r="S28" s="921">
        <f t="shared" si="1"/>
        <v>-24</v>
      </c>
      <c r="T28" s="956">
        <f t="shared" si="2"/>
        <v>-35.569999999999993</v>
      </c>
      <c r="U28" s="963">
        <v>378</v>
      </c>
      <c r="V28" s="912">
        <v>361.2</v>
      </c>
      <c r="W28" s="912">
        <v>-16.800000000000011</v>
      </c>
      <c r="X28" s="961">
        <v>0.95555555555555549</v>
      </c>
      <c r="Y28" s="959">
        <v>9</v>
      </c>
    </row>
    <row r="29" spans="1:25" ht="14.45" customHeight="1" x14ac:dyDescent="0.2">
      <c r="A29" s="925" t="s">
        <v>3680</v>
      </c>
      <c r="B29" s="908">
        <v>151</v>
      </c>
      <c r="C29" s="909">
        <v>115.15</v>
      </c>
      <c r="D29" s="910">
        <v>9.6999999999999993</v>
      </c>
      <c r="E29" s="898">
        <v>182</v>
      </c>
      <c r="F29" s="899">
        <v>138.81</v>
      </c>
      <c r="G29" s="900">
        <v>10</v>
      </c>
      <c r="H29" s="894">
        <v>120</v>
      </c>
      <c r="I29" s="892">
        <v>91.62</v>
      </c>
      <c r="J29" s="893">
        <v>9.6</v>
      </c>
      <c r="K29" s="895">
        <v>0.76</v>
      </c>
      <c r="L29" s="894">
        <v>5</v>
      </c>
      <c r="M29" s="894">
        <v>13</v>
      </c>
      <c r="N29" s="896">
        <v>11</v>
      </c>
      <c r="O29" s="894" t="s">
        <v>3634</v>
      </c>
      <c r="P29" s="907" t="s">
        <v>3681</v>
      </c>
      <c r="Q29" s="897">
        <f t="shared" si="0"/>
        <v>-31</v>
      </c>
      <c r="R29" s="955">
        <f t="shared" si="0"/>
        <v>-23.53</v>
      </c>
      <c r="S29" s="897">
        <f t="shared" si="1"/>
        <v>-62</v>
      </c>
      <c r="T29" s="955">
        <f t="shared" si="2"/>
        <v>-47.19</v>
      </c>
      <c r="U29" s="962">
        <v>1320</v>
      </c>
      <c r="V29" s="908">
        <v>1152</v>
      </c>
      <c r="W29" s="908">
        <v>-168</v>
      </c>
      <c r="X29" s="960">
        <v>0.87272727272727268</v>
      </c>
      <c r="Y29" s="958">
        <v>41</v>
      </c>
    </row>
    <row r="30" spans="1:25" ht="14.45" customHeight="1" x14ac:dyDescent="0.2">
      <c r="A30" s="926" t="s">
        <v>3682</v>
      </c>
      <c r="B30" s="912">
        <v>114</v>
      </c>
      <c r="C30" s="913">
        <v>92.21</v>
      </c>
      <c r="D30" s="911">
        <v>10.199999999999999</v>
      </c>
      <c r="E30" s="914">
        <v>111</v>
      </c>
      <c r="F30" s="915">
        <v>88.59</v>
      </c>
      <c r="G30" s="901">
        <v>10.4</v>
      </c>
      <c r="H30" s="916">
        <v>59</v>
      </c>
      <c r="I30" s="917">
        <v>47.07</v>
      </c>
      <c r="J30" s="903">
        <v>10.4</v>
      </c>
      <c r="K30" s="918">
        <v>0.79</v>
      </c>
      <c r="L30" s="916">
        <v>5</v>
      </c>
      <c r="M30" s="916">
        <v>13</v>
      </c>
      <c r="N30" s="919">
        <v>11</v>
      </c>
      <c r="O30" s="916" t="s">
        <v>3634</v>
      </c>
      <c r="P30" s="920" t="s">
        <v>3683</v>
      </c>
      <c r="Q30" s="921">
        <f t="shared" si="0"/>
        <v>-55</v>
      </c>
      <c r="R30" s="956">
        <f t="shared" si="0"/>
        <v>-45.139999999999993</v>
      </c>
      <c r="S30" s="921">
        <f t="shared" si="1"/>
        <v>-52</v>
      </c>
      <c r="T30" s="956">
        <f t="shared" si="2"/>
        <v>-41.52</v>
      </c>
      <c r="U30" s="963">
        <v>649</v>
      </c>
      <c r="V30" s="912">
        <v>613.6</v>
      </c>
      <c r="W30" s="912">
        <v>-35.399999999999977</v>
      </c>
      <c r="X30" s="961">
        <v>0.94545454545454544</v>
      </c>
      <c r="Y30" s="959">
        <v>31</v>
      </c>
    </row>
    <row r="31" spans="1:25" ht="14.45" customHeight="1" x14ac:dyDescent="0.2">
      <c r="A31" s="926" t="s">
        <v>3684</v>
      </c>
      <c r="B31" s="912">
        <v>27</v>
      </c>
      <c r="C31" s="913">
        <v>24.13</v>
      </c>
      <c r="D31" s="911">
        <v>10.3</v>
      </c>
      <c r="E31" s="914">
        <v>33</v>
      </c>
      <c r="F31" s="915">
        <v>28.54</v>
      </c>
      <c r="G31" s="901">
        <v>9.9</v>
      </c>
      <c r="H31" s="916">
        <v>46</v>
      </c>
      <c r="I31" s="917">
        <v>40.31</v>
      </c>
      <c r="J31" s="903">
        <v>9.4</v>
      </c>
      <c r="K31" s="918">
        <v>0.86</v>
      </c>
      <c r="L31" s="916">
        <v>5</v>
      </c>
      <c r="M31" s="916">
        <v>13</v>
      </c>
      <c r="N31" s="919">
        <v>11</v>
      </c>
      <c r="O31" s="916" t="s">
        <v>3634</v>
      </c>
      <c r="P31" s="920" t="s">
        <v>3685</v>
      </c>
      <c r="Q31" s="921">
        <f t="shared" si="0"/>
        <v>19</v>
      </c>
      <c r="R31" s="956">
        <f t="shared" si="0"/>
        <v>16.180000000000003</v>
      </c>
      <c r="S31" s="921">
        <f t="shared" si="1"/>
        <v>13</v>
      </c>
      <c r="T31" s="956">
        <f t="shared" si="2"/>
        <v>11.770000000000003</v>
      </c>
      <c r="U31" s="963">
        <v>506</v>
      </c>
      <c r="V31" s="912">
        <v>432.40000000000003</v>
      </c>
      <c r="W31" s="912">
        <v>-73.599999999999966</v>
      </c>
      <c r="X31" s="961">
        <v>0.85454545454545461</v>
      </c>
      <c r="Y31" s="959">
        <v>15</v>
      </c>
    </row>
    <row r="32" spans="1:25" ht="14.45" customHeight="1" x14ac:dyDescent="0.2">
      <c r="A32" s="925" t="s">
        <v>3686</v>
      </c>
      <c r="B32" s="908">
        <v>1</v>
      </c>
      <c r="C32" s="909">
        <v>6.6</v>
      </c>
      <c r="D32" s="910">
        <v>17</v>
      </c>
      <c r="E32" s="898">
        <v>1</v>
      </c>
      <c r="F32" s="899">
        <v>6.6</v>
      </c>
      <c r="G32" s="900">
        <v>23</v>
      </c>
      <c r="H32" s="894"/>
      <c r="I32" s="892"/>
      <c r="J32" s="893"/>
      <c r="K32" s="895">
        <v>6.6</v>
      </c>
      <c r="L32" s="894">
        <v>6</v>
      </c>
      <c r="M32" s="894">
        <v>51</v>
      </c>
      <c r="N32" s="896">
        <v>17</v>
      </c>
      <c r="O32" s="894" t="s">
        <v>3634</v>
      </c>
      <c r="P32" s="907" t="s">
        <v>3687</v>
      </c>
      <c r="Q32" s="897">
        <f t="shared" si="0"/>
        <v>-1</v>
      </c>
      <c r="R32" s="955">
        <f t="shared" si="0"/>
        <v>-6.6</v>
      </c>
      <c r="S32" s="897">
        <f t="shared" si="1"/>
        <v>-1</v>
      </c>
      <c r="T32" s="955">
        <f t="shared" si="2"/>
        <v>-6.6</v>
      </c>
      <c r="U32" s="962" t="s">
        <v>329</v>
      </c>
      <c r="V32" s="908" t="s">
        <v>329</v>
      </c>
      <c r="W32" s="908" t="s">
        <v>329</v>
      </c>
      <c r="X32" s="960" t="s">
        <v>329</v>
      </c>
      <c r="Y32" s="958"/>
    </row>
    <row r="33" spans="1:25" ht="14.45" customHeight="1" x14ac:dyDescent="0.2">
      <c r="A33" s="925" t="s">
        <v>3688</v>
      </c>
      <c r="B33" s="908"/>
      <c r="C33" s="909"/>
      <c r="D33" s="910"/>
      <c r="E33" s="906">
        <v>1</v>
      </c>
      <c r="F33" s="892">
        <v>0.89</v>
      </c>
      <c r="G33" s="893">
        <v>18</v>
      </c>
      <c r="H33" s="898">
        <v>5</v>
      </c>
      <c r="I33" s="899">
        <v>5.31</v>
      </c>
      <c r="J33" s="905">
        <v>24.2</v>
      </c>
      <c r="K33" s="895">
        <v>0.89</v>
      </c>
      <c r="L33" s="894">
        <v>3</v>
      </c>
      <c r="M33" s="894">
        <v>24</v>
      </c>
      <c r="N33" s="896">
        <v>8</v>
      </c>
      <c r="O33" s="894" t="s">
        <v>3634</v>
      </c>
      <c r="P33" s="907" t="s">
        <v>3689</v>
      </c>
      <c r="Q33" s="897">
        <f t="shared" si="0"/>
        <v>5</v>
      </c>
      <c r="R33" s="955">
        <f t="shared" si="0"/>
        <v>5.31</v>
      </c>
      <c r="S33" s="897">
        <f t="shared" si="1"/>
        <v>4</v>
      </c>
      <c r="T33" s="955">
        <f t="shared" si="2"/>
        <v>4.42</v>
      </c>
      <c r="U33" s="962">
        <v>40</v>
      </c>
      <c r="V33" s="908">
        <v>121</v>
      </c>
      <c r="W33" s="908">
        <v>81</v>
      </c>
      <c r="X33" s="960">
        <v>3.0249999999999999</v>
      </c>
      <c r="Y33" s="958">
        <v>81</v>
      </c>
    </row>
    <row r="34" spans="1:25" ht="14.45" customHeight="1" x14ac:dyDescent="0.2">
      <c r="A34" s="926" t="s">
        <v>3690</v>
      </c>
      <c r="B34" s="912">
        <v>4</v>
      </c>
      <c r="C34" s="913">
        <v>6.49</v>
      </c>
      <c r="D34" s="911">
        <v>17.8</v>
      </c>
      <c r="E34" s="924">
        <v>3</v>
      </c>
      <c r="F34" s="917">
        <v>4.87</v>
      </c>
      <c r="G34" s="903">
        <v>16.7</v>
      </c>
      <c r="H34" s="914">
        <v>3</v>
      </c>
      <c r="I34" s="915">
        <v>6.38</v>
      </c>
      <c r="J34" s="902">
        <v>35.299999999999997</v>
      </c>
      <c r="K34" s="918">
        <v>1.62</v>
      </c>
      <c r="L34" s="916">
        <v>4</v>
      </c>
      <c r="M34" s="916">
        <v>36</v>
      </c>
      <c r="N34" s="919">
        <v>12</v>
      </c>
      <c r="O34" s="916" t="s">
        <v>3634</v>
      </c>
      <c r="P34" s="920" t="s">
        <v>3689</v>
      </c>
      <c r="Q34" s="921">
        <f t="shared" si="0"/>
        <v>-1</v>
      </c>
      <c r="R34" s="956">
        <f t="shared" si="0"/>
        <v>-0.11000000000000032</v>
      </c>
      <c r="S34" s="921">
        <f t="shared" si="1"/>
        <v>0</v>
      </c>
      <c r="T34" s="956">
        <f t="shared" si="2"/>
        <v>1.5099999999999998</v>
      </c>
      <c r="U34" s="963">
        <v>36</v>
      </c>
      <c r="V34" s="912">
        <v>105.89999999999999</v>
      </c>
      <c r="W34" s="912">
        <v>69.899999999999991</v>
      </c>
      <c r="X34" s="961">
        <v>2.9416666666666664</v>
      </c>
      <c r="Y34" s="959">
        <v>70</v>
      </c>
    </row>
    <row r="35" spans="1:25" ht="14.45" customHeight="1" x14ac:dyDescent="0.2">
      <c r="A35" s="925" t="s">
        <v>3691</v>
      </c>
      <c r="B35" s="908"/>
      <c r="C35" s="909"/>
      <c r="D35" s="910"/>
      <c r="E35" s="906">
        <v>1</v>
      </c>
      <c r="F35" s="892">
        <v>1.32</v>
      </c>
      <c r="G35" s="893">
        <v>30</v>
      </c>
      <c r="H35" s="898">
        <v>1</v>
      </c>
      <c r="I35" s="899">
        <v>1.32</v>
      </c>
      <c r="J35" s="905">
        <v>12</v>
      </c>
      <c r="K35" s="895">
        <v>1.32</v>
      </c>
      <c r="L35" s="894">
        <v>4</v>
      </c>
      <c r="M35" s="894">
        <v>33</v>
      </c>
      <c r="N35" s="896">
        <v>11</v>
      </c>
      <c r="O35" s="894" t="s">
        <v>3634</v>
      </c>
      <c r="P35" s="907" t="s">
        <v>3692</v>
      </c>
      <c r="Q35" s="897">
        <f t="shared" si="0"/>
        <v>1</v>
      </c>
      <c r="R35" s="955">
        <f t="shared" si="0"/>
        <v>1.32</v>
      </c>
      <c r="S35" s="897">
        <f t="shared" si="1"/>
        <v>0</v>
      </c>
      <c r="T35" s="955">
        <f t="shared" si="2"/>
        <v>0</v>
      </c>
      <c r="U35" s="962">
        <v>11</v>
      </c>
      <c r="V35" s="908">
        <v>12</v>
      </c>
      <c r="W35" s="908">
        <v>1</v>
      </c>
      <c r="X35" s="960">
        <v>1.0909090909090908</v>
      </c>
      <c r="Y35" s="958">
        <v>1</v>
      </c>
    </row>
    <row r="36" spans="1:25" ht="14.45" customHeight="1" thickBot="1" x14ac:dyDescent="0.25">
      <c r="A36" s="939" t="s">
        <v>3693</v>
      </c>
      <c r="B36" s="940">
        <v>1</v>
      </c>
      <c r="C36" s="941">
        <v>1.32</v>
      </c>
      <c r="D36" s="942">
        <v>26</v>
      </c>
      <c r="E36" s="943"/>
      <c r="F36" s="944"/>
      <c r="G36" s="945"/>
      <c r="H36" s="946"/>
      <c r="I36" s="947"/>
      <c r="J36" s="948"/>
      <c r="K36" s="949">
        <v>1.32</v>
      </c>
      <c r="L36" s="950">
        <v>4</v>
      </c>
      <c r="M36" s="950">
        <v>33</v>
      </c>
      <c r="N36" s="951">
        <v>11</v>
      </c>
      <c r="O36" s="950" t="s">
        <v>3634</v>
      </c>
      <c r="P36" s="952" t="s">
        <v>3694</v>
      </c>
      <c r="Q36" s="953">
        <f t="shared" si="0"/>
        <v>-1</v>
      </c>
      <c r="R36" s="957">
        <f t="shared" si="0"/>
        <v>-1.32</v>
      </c>
      <c r="S36" s="953">
        <f t="shared" si="1"/>
        <v>0</v>
      </c>
      <c r="T36" s="957">
        <f t="shared" si="2"/>
        <v>0</v>
      </c>
      <c r="U36" s="968" t="s">
        <v>329</v>
      </c>
      <c r="V36" s="940" t="s">
        <v>329</v>
      </c>
      <c r="W36" s="940" t="s">
        <v>329</v>
      </c>
      <c r="X36" s="969" t="s">
        <v>329</v>
      </c>
      <c r="Y36" s="970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37:Q1048576">
    <cfRule type="cellIs" dxfId="14" priority="11" stopIfTrue="1" operator="lessThan">
      <formula>0</formula>
    </cfRule>
  </conditionalFormatting>
  <conditionalFormatting sqref="W37:W1048576">
    <cfRule type="cellIs" dxfId="13" priority="10" stopIfTrue="1" operator="greaterThan">
      <formula>0</formula>
    </cfRule>
  </conditionalFormatting>
  <conditionalFormatting sqref="X37:X1048576">
    <cfRule type="cellIs" dxfId="12" priority="9" stopIfTrue="1" operator="greaterThan">
      <formula>1</formula>
    </cfRule>
  </conditionalFormatting>
  <conditionalFormatting sqref="X37:X1048576">
    <cfRule type="cellIs" dxfId="11" priority="6" stopIfTrue="1" operator="greaterThan">
      <formula>1</formula>
    </cfRule>
  </conditionalFormatting>
  <conditionalFormatting sqref="W37:W1048576">
    <cfRule type="cellIs" dxfId="10" priority="7" stopIfTrue="1" operator="greaterThan">
      <formula>0</formula>
    </cfRule>
  </conditionalFormatting>
  <conditionalFormatting sqref="Q37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36">
    <cfRule type="cellIs" dxfId="7" priority="4" stopIfTrue="1" operator="lessThan">
      <formula>0</formula>
    </cfRule>
  </conditionalFormatting>
  <conditionalFormatting sqref="X5:X36">
    <cfRule type="cellIs" dxfId="6" priority="2" stopIfTrue="1" operator="greaterThan">
      <formula>1</formula>
    </cfRule>
  </conditionalFormatting>
  <conditionalFormatting sqref="W5:W36">
    <cfRule type="cellIs" dxfId="5" priority="3" stopIfTrue="1" operator="greaterThan">
      <formula>0</formula>
    </cfRule>
  </conditionalFormatting>
  <conditionalFormatting sqref="S5:S36">
    <cfRule type="cellIs" dxfId="4" priority="1" stopIfTrue="1" operator="lessThan">
      <formula>0</formula>
    </cfRule>
  </conditionalFormatting>
  <hyperlinks>
    <hyperlink ref="A2" location="Obsah!A1" display="Zpět na Obsah  KL 01  1.-4.měsíc" xr:uid="{A85858A4-0967-42F7-8B86-20ED7BC2B841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2018</v>
      </c>
      <c r="C3" s="44">
        <v>2019</v>
      </c>
      <c r="D3" s="11"/>
      <c r="E3" s="522">
        <v>2020</v>
      </c>
      <c r="F3" s="523"/>
      <c r="G3" s="523"/>
      <c r="H3" s="524"/>
      <c r="I3" s="525">
        <v>2017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322</v>
      </c>
      <c r="J4" s="434" t="s">
        <v>323</v>
      </c>
    </row>
    <row r="5" spans="1:10" ht="14.45" customHeight="1" x14ac:dyDescent="0.2">
      <c r="A5" s="221" t="str">
        <f>HYPERLINK("#'Léky Žádanky'!A1","Léky (Kč)")</f>
        <v>Léky (Kč)</v>
      </c>
      <c r="B5" s="31">
        <v>499.94980000000004</v>
      </c>
      <c r="C5" s="33">
        <v>603.38178999999957</v>
      </c>
      <c r="D5" s="12"/>
      <c r="E5" s="226">
        <v>599.43552999999974</v>
      </c>
      <c r="F5" s="32">
        <v>0</v>
      </c>
      <c r="G5" s="225">
        <f>E5-F5</f>
        <v>599.43552999999974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281.32392999999996</v>
      </c>
      <c r="C6" s="35">
        <v>433.7995699999999</v>
      </c>
      <c r="D6" s="12"/>
      <c r="E6" s="227">
        <v>358.49308999999994</v>
      </c>
      <c r="F6" s="34">
        <v>0</v>
      </c>
      <c r="G6" s="228">
        <f>E6-F6</f>
        <v>358.49308999999994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54473.06568</v>
      </c>
      <c r="C7" s="35">
        <v>62185.451279999994</v>
      </c>
      <c r="D7" s="12"/>
      <c r="E7" s="227">
        <v>69191.43161</v>
      </c>
      <c r="F7" s="34">
        <v>0</v>
      </c>
      <c r="G7" s="228">
        <f>E7-F7</f>
        <v>69191.43161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9840.7237599999935</v>
      </c>
      <c r="C8" s="37">
        <v>11007.573169999992</v>
      </c>
      <c r="D8" s="12"/>
      <c r="E8" s="229">
        <v>9409.3578300000008</v>
      </c>
      <c r="F8" s="36">
        <v>0</v>
      </c>
      <c r="G8" s="230">
        <f>E8-F8</f>
        <v>9409.3578300000008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65095.063169999994</v>
      </c>
      <c r="C9" s="39">
        <v>74230.205809999985</v>
      </c>
      <c r="D9" s="12"/>
      <c r="E9" s="3">
        <v>79558.718060000014</v>
      </c>
      <c r="F9" s="38">
        <v>0</v>
      </c>
      <c r="G9" s="38">
        <f>E9-F9</f>
        <v>79558.718060000014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18081.195310000003</v>
      </c>
      <c r="C11" s="33">
        <f>IF(ISERROR(VLOOKUP("Celkem:",'ZV Vykáz.-A'!A:H,5,0)),0,VLOOKUP("Celkem:",'ZV Vykáz.-A'!A:H,5,0)/1000)</f>
        <v>25431.75194000002</v>
      </c>
      <c r="D11" s="12"/>
      <c r="E11" s="226">
        <f>IF(ISERROR(VLOOKUP("Celkem:",'ZV Vykáz.-A'!A:H,8,0)),0,VLOOKUP("Celkem:",'ZV Vykáz.-A'!A:H,8,0)/1000)</f>
        <v>12975.064340000023</v>
      </c>
      <c r="F11" s="32">
        <f>C11</f>
        <v>25431.75194000002</v>
      </c>
      <c r="G11" s="225">
        <f>E11-F11</f>
        <v>-12456.687599999997</v>
      </c>
      <c r="H11" s="231">
        <f>IF(F11&lt;0.00000001,"",E11/F11)</f>
        <v>0.51019152634908926</v>
      </c>
      <c r="I11" s="225">
        <f>E11-B11</f>
        <v>-5106.1309699999802</v>
      </c>
      <c r="J11" s="231">
        <f>IF(B11&lt;0.00000001,"",E11/B11)</f>
        <v>0.71759992177198717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32665.65</v>
      </c>
      <c r="C12" s="37">
        <f>IF(ISERROR(VLOOKUP("Celkem",CaseMix!A:D,3,0)),0,VLOOKUP("Celkem",CaseMix!A:D,3,0)*30)</f>
        <v>29740.62</v>
      </c>
      <c r="D12" s="12"/>
      <c r="E12" s="229">
        <f>IF(ISERROR(VLOOKUP("Celkem",CaseMix!A:D,4,0)),0,VLOOKUP("Celkem",CaseMix!A:D,4,0)*30)</f>
        <v>22564.77</v>
      </c>
      <c r="F12" s="36">
        <f>C12</f>
        <v>29740.62</v>
      </c>
      <c r="G12" s="230">
        <f>E12-F12</f>
        <v>-7175.8499999999985</v>
      </c>
      <c r="H12" s="233">
        <f>IF(F12&lt;0.00000001,"",E12/F12)</f>
        <v>0.758718883466451</v>
      </c>
      <c r="I12" s="230">
        <f>E12-B12</f>
        <v>-10100.880000000001</v>
      </c>
      <c r="J12" s="233">
        <f>IF(B12&lt;0.00000001,"",E12/B12)</f>
        <v>0.6907797640640857</v>
      </c>
    </row>
    <row r="13" spans="1:10" ht="14.45" customHeight="1" thickBot="1" x14ac:dyDescent="0.25">
      <c r="A13" s="4" t="s">
        <v>100</v>
      </c>
      <c r="B13" s="9">
        <f>SUM(B11:B12)</f>
        <v>50746.845310000004</v>
      </c>
      <c r="C13" s="41">
        <f>SUM(C11:C12)</f>
        <v>55172.371940000019</v>
      </c>
      <c r="D13" s="12"/>
      <c r="E13" s="9">
        <f>SUM(E11:E12)</f>
        <v>35539.834340000023</v>
      </c>
      <c r="F13" s="40">
        <f>SUM(F11:F12)</f>
        <v>55172.371940000019</v>
      </c>
      <c r="G13" s="40">
        <f>E13-F13</f>
        <v>-19632.537599999996</v>
      </c>
      <c r="H13" s="235">
        <f>IF(F13&lt;0.00000001,"",E13/F13)</f>
        <v>0.64415998606421365</v>
      </c>
      <c r="I13" s="40">
        <f>SUM(I11:I12)</f>
        <v>-15207.010969999981</v>
      </c>
      <c r="J13" s="235">
        <f>IF(B13&lt;0.00000001,"",E13/B13)</f>
        <v>0.70033583610756311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0.77958055248323999</v>
      </c>
      <c r="C15" s="43">
        <f>IF(C9=0,"",C13/C9)</f>
        <v>0.7432603929621252</v>
      </c>
      <c r="D15" s="12"/>
      <c r="E15" s="10">
        <f>IF(E9=0,"",E13/E9)</f>
        <v>0.44671200349403944</v>
      </c>
      <c r="F15" s="42" t="str">
        <f>IF(F9=0,"",F13/F9)</f>
        <v/>
      </c>
      <c r="G15" s="42" t="str">
        <f>IF(ISERROR(F15-E15),"",E15-F15)</f>
        <v/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301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138AD9A9-D8E4-4579-8677-065F16477A0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688680.44</v>
      </c>
      <c r="C3" s="344">
        <f t="shared" ref="C3:L3" si="0">SUBTOTAL(9,C6:C1048576)</f>
        <v>25.673496678228975</v>
      </c>
      <c r="D3" s="344">
        <f t="shared" si="0"/>
        <v>557967</v>
      </c>
      <c r="E3" s="344">
        <f t="shared" si="0"/>
        <v>9</v>
      </c>
      <c r="F3" s="344">
        <f t="shared" si="0"/>
        <v>583650</v>
      </c>
      <c r="G3" s="347">
        <f>IF(D3&lt;&gt;0,F3/D3,"")</f>
        <v>1.0460296039013059</v>
      </c>
      <c r="H3" s="343">
        <f t="shared" si="0"/>
        <v>40768.380000000005</v>
      </c>
      <c r="I3" s="344">
        <f t="shared" si="0"/>
        <v>11.266204141073281</v>
      </c>
      <c r="J3" s="344">
        <f t="shared" si="0"/>
        <v>10423.64</v>
      </c>
      <c r="K3" s="344">
        <f t="shared" si="0"/>
        <v>2</v>
      </c>
      <c r="L3" s="344">
        <f t="shared" si="0"/>
        <v>13466.150000000001</v>
      </c>
      <c r="M3" s="345">
        <f>IF(J3&lt;&gt;0,L3/J3,"")</f>
        <v>1.2918855601306263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30" customFormat="1" ht="14.45" customHeight="1" thickBot="1" x14ac:dyDescent="0.25">
      <c r="A5" s="971"/>
      <c r="B5" s="972">
        <v>2018</v>
      </c>
      <c r="C5" s="973"/>
      <c r="D5" s="973">
        <v>2019</v>
      </c>
      <c r="E5" s="973"/>
      <c r="F5" s="973">
        <v>2020</v>
      </c>
      <c r="G5" s="883" t="s">
        <v>2</v>
      </c>
      <c r="H5" s="972">
        <v>2018</v>
      </c>
      <c r="I5" s="973"/>
      <c r="J5" s="973">
        <v>2019</v>
      </c>
      <c r="K5" s="973"/>
      <c r="L5" s="973">
        <v>2020</v>
      </c>
      <c r="M5" s="883" t="s">
        <v>2</v>
      </c>
    </row>
    <row r="6" spans="1:13" ht="14.45" customHeight="1" x14ac:dyDescent="0.2">
      <c r="A6" s="838" t="s">
        <v>3535</v>
      </c>
      <c r="B6" s="865">
        <v>569</v>
      </c>
      <c r="C6" s="807"/>
      <c r="D6" s="865"/>
      <c r="E6" s="807"/>
      <c r="F6" s="865"/>
      <c r="G6" s="812"/>
      <c r="H6" s="865"/>
      <c r="I6" s="807"/>
      <c r="J6" s="865"/>
      <c r="K6" s="807"/>
      <c r="L6" s="865"/>
      <c r="M6" s="231"/>
    </row>
    <row r="7" spans="1:13" ht="14.45" customHeight="1" x14ac:dyDescent="0.2">
      <c r="A7" s="839" t="s">
        <v>3696</v>
      </c>
      <c r="B7" s="867">
        <v>34729</v>
      </c>
      <c r="C7" s="814">
        <v>1.7787850850235607</v>
      </c>
      <c r="D7" s="867">
        <v>19524</v>
      </c>
      <c r="E7" s="814">
        <v>1</v>
      </c>
      <c r="F7" s="867">
        <v>14521</v>
      </c>
      <c r="G7" s="819">
        <v>0.74375128047531247</v>
      </c>
      <c r="H7" s="867">
        <v>32295.090000000004</v>
      </c>
      <c r="I7" s="814">
        <v>3.4583034389115079</v>
      </c>
      <c r="J7" s="867">
        <v>9338.42</v>
      </c>
      <c r="K7" s="814">
        <v>1</v>
      </c>
      <c r="L7" s="867">
        <v>6621.22</v>
      </c>
      <c r="M7" s="820">
        <v>0.7090300072174951</v>
      </c>
    </row>
    <row r="8" spans="1:13" ht="14.45" customHeight="1" x14ac:dyDescent="0.2">
      <c r="A8" s="839" t="s">
        <v>3697</v>
      </c>
      <c r="B8" s="867">
        <v>1107</v>
      </c>
      <c r="C8" s="814"/>
      <c r="D8" s="867"/>
      <c r="E8" s="814"/>
      <c r="F8" s="867"/>
      <c r="G8" s="819"/>
      <c r="H8" s="867"/>
      <c r="I8" s="814"/>
      <c r="J8" s="867"/>
      <c r="K8" s="814"/>
      <c r="L8" s="867"/>
      <c r="M8" s="820"/>
    </row>
    <row r="9" spans="1:13" ht="14.45" customHeight="1" x14ac:dyDescent="0.2">
      <c r="A9" s="839" t="s">
        <v>3545</v>
      </c>
      <c r="B9" s="867">
        <v>48500.44</v>
      </c>
      <c r="C9" s="814">
        <v>1.1319712458572562</v>
      </c>
      <c r="D9" s="867">
        <v>42846</v>
      </c>
      <c r="E9" s="814">
        <v>1</v>
      </c>
      <c r="F9" s="867">
        <v>30373</v>
      </c>
      <c r="G9" s="819">
        <v>0.70888764412080474</v>
      </c>
      <c r="H9" s="867"/>
      <c r="I9" s="814"/>
      <c r="J9" s="867"/>
      <c r="K9" s="814"/>
      <c r="L9" s="867"/>
      <c r="M9" s="820"/>
    </row>
    <row r="10" spans="1:13" ht="14.45" customHeight="1" x14ac:dyDescent="0.2">
      <c r="A10" s="839" t="s">
        <v>3698</v>
      </c>
      <c r="B10" s="867">
        <v>66401</v>
      </c>
      <c r="C10" s="814">
        <v>0.87789045044092173</v>
      </c>
      <c r="D10" s="867">
        <v>75637</v>
      </c>
      <c r="E10" s="814">
        <v>1</v>
      </c>
      <c r="F10" s="867">
        <v>65174</v>
      </c>
      <c r="G10" s="819">
        <v>0.86166823115670899</v>
      </c>
      <c r="H10" s="867"/>
      <c r="I10" s="814"/>
      <c r="J10" s="867"/>
      <c r="K10" s="814"/>
      <c r="L10" s="867"/>
      <c r="M10" s="820"/>
    </row>
    <row r="11" spans="1:13" ht="14.45" customHeight="1" x14ac:dyDescent="0.2">
      <c r="A11" s="839" t="s">
        <v>3699</v>
      </c>
      <c r="B11" s="867">
        <v>234004</v>
      </c>
      <c r="C11" s="814">
        <v>1.0554412932092083</v>
      </c>
      <c r="D11" s="867">
        <v>221712</v>
      </c>
      <c r="E11" s="814">
        <v>1</v>
      </c>
      <c r="F11" s="867">
        <v>273880</v>
      </c>
      <c r="G11" s="819">
        <v>1.2352962401674243</v>
      </c>
      <c r="H11" s="867">
        <v>8473.2899999999991</v>
      </c>
      <c r="I11" s="814">
        <v>7.8079007021617723</v>
      </c>
      <c r="J11" s="867">
        <v>1085.22</v>
      </c>
      <c r="K11" s="814">
        <v>1</v>
      </c>
      <c r="L11" s="867">
        <v>6844.93</v>
      </c>
      <c r="M11" s="820">
        <v>6.3074123219255087</v>
      </c>
    </row>
    <row r="12" spans="1:13" ht="14.45" customHeight="1" x14ac:dyDescent="0.2">
      <c r="A12" s="839" t="s">
        <v>3700</v>
      </c>
      <c r="B12" s="867">
        <v>942</v>
      </c>
      <c r="C12" s="814">
        <v>0.19450753665083625</v>
      </c>
      <c r="D12" s="867">
        <v>4843</v>
      </c>
      <c r="E12" s="814">
        <v>1</v>
      </c>
      <c r="F12" s="867">
        <v>2443</v>
      </c>
      <c r="G12" s="819">
        <v>0.50443939706793306</v>
      </c>
      <c r="H12" s="867"/>
      <c r="I12" s="814"/>
      <c r="J12" s="867"/>
      <c r="K12" s="814"/>
      <c r="L12" s="867"/>
      <c r="M12" s="820"/>
    </row>
    <row r="13" spans="1:13" ht="14.45" customHeight="1" x14ac:dyDescent="0.2">
      <c r="A13" s="839" t="s">
        <v>3701</v>
      </c>
      <c r="B13" s="867">
        <v>14721</v>
      </c>
      <c r="C13" s="814">
        <v>16.32039911308204</v>
      </c>
      <c r="D13" s="867">
        <v>902</v>
      </c>
      <c r="E13" s="814">
        <v>1</v>
      </c>
      <c r="F13" s="867"/>
      <c r="G13" s="819"/>
      <c r="H13" s="867"/>
      <c r="I13" s="814"/>
      <c r="J13" s="867"/>
      <c r="K13" s="814"/>
      <c r="L13" s="867"/>
      <c r="M13" s="820"/>
    </row>
    <row r="14" spans="1:13" ht="14.45" customHeight="1" x14ac:dyDescent="0.2">
      <c r="A14" s="839" t="s">
        <v>3702</v>
      </c>
      <c r="B14" s="867">
        <v>64984</v>
      </c>
      <c r="C14" s="814">
        <v>1.0954636637952833</v>
      </c>
      <c r="D14" s="867">
        <v>59321</v>
      </c>
      <c r="E14" s="814">
        <v>1</v>
      </c>
      <c r="F14" s="867">
        <v>123730</v>
      </c>
      <c r="G14" s="819">
        <v>2.0857706377168288</v>
      </c>
      <c r="H14" s="867"/>
      <c r="I14" s="814"/>
      <c r="J14" s="867"/>
      <c r="K14" s="814"/>
      <c r="L14" s="867"/>
      <c r="M14" s="820"/>
    </row>
    <row r="15" spans="1:13" ht="14.45" customHeight="1" x14ac:dyDescent="0.2">
      <c r="A15" s="839" t="s">
        <v>3703</v>
      </c>
      <c r="B15" s="867">
        <v>11054</v>
      </c>
      <c r="C15" s="814">
        <v>1.5391255917571707</v>
      </c>
      <c r="D15" s="867">
        <v>7182</v>
      </c>
      <c r="E15" s="814">
        <v>1</v>
      </c>
      <c r="F15" s="867">
        <v>2413</v>
      </c>
      <c r="G15" s="819">
        <v>0.33597883597883599</v>
      </c>
      <c r="H15" s="867"/>
      <c r="I15" s="814"/>
      <c r="J15" s="867"/>
      <c r="K15" s="814"/>
      <c r="L15" s="867"/>
      <c r="M15" s="820"/>
    </row>
    <row r="16" spans="1:13" ht="14.45" customHeight="1" thickBot="1" x14ac:dyDescent="0.25">
      <c r="A16" s="871" t="s">
        <v>3704</v>
      </c>
      <c r="B16" s="869">
        <v>211669</v>
      </c>
      <c r="C16" s="822">
        <v>1.6799126984126984</v>
      </c>
      <c r="D16" s="869">
        <v>126000</v>
      </c>
      <c r="E16" s="822">
        <v>1</v>
      </c>
      <c r="F16" s="869">
        <v>71116</v>
      </c>
      <c r="G16" s="827">
        <v>0.56441269841269837</v>
      </c>
      <c r="H16" s="869"/>
      <c r="I16" s="822"/>
      <c r="J16" s="869"/>
      <c r="K16" s="822"/>
      <c r="L16" s="869"/>
      <c r="M16" s="82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10882EAF-9406-4EBE-A15E-F2BB32298984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25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8" t="s">
        <v>4199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3225.37</v>
      </c>
      <c r="G3" s="211">
        <f t="shared" si="0"/>
        <v>729448.82000000007</v>
      </c>
      <c r="H3" s="212"/>
      <c r="I3" s="212"/>
      <c r="J3" s="207">
        <f t="shared" si="0"/>
        <v>2645.24</v>
      </c>
      <c r="K3" s="211">
        <f t="shared" si="0"/>
        <v>568390.64</v>
      </c>
      <c r="L3" s="212"/>
      <c r="M3" s="212"/>
      <c r="N3" s="207">
        <f t="shared" si="0"/>
        <v>1788.9699999999998</v>
      </c>
      <c r="O3" s="211">
        <f t="shared" si="0"/>
        <v>597116.15</v>
      </c>
      <c r="P3" s="177">
        <f>IF(K3=0,"",O3/K3)</f>
        <v>1.050538323431927</v>
      </c>
      <c r="Q3" s="209">
        <f>IF(N3=0,"",O3/N3)</f>
        <v>333.77650268031329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4"/>
      <c r="B5" s="872"/>
      <c r="C5" s="874"/>
      <c r="D5" s="884"/>
      <c r="E5" s="876"/>
      <c r="F5" s="885" t="s">
        <v>90</v>
      </c>
      <c r="G5" s="886" t="s">
        <v>14</v>
      </c>
      <c r="H5" s="887"/>
      <c r="I5" s="887"/>
      <c r="J5" s="885" t="s">
        <v>90</v>
      </c>
      <c r="K5" s="886" t="s">
        <v>14</v>
      </c>
      <c r="L5" s="887"/>
      <c r="M5" s="887"/>
      <c r="N5" s="885" t="s">
        <v>90</v>
      </c>
      <c r="O5" s="886" t="s">
        <v>14</v>
      </c>
      <c r="P5" s="888"/>
      <c r="Q5" s="881"/>
    </row>
    <row r="6" spans="1:17" ht="14.45" customHeight="1" x14ac:dyDescent="0.2">
      <c r="A6" s="806" t="s">
        <v>3559</v>
      </c>
      <c r="B6" s="807" t="s">
        <v>3705</v>
      </c>
      <c r="C6" s="807" t="s">
        <v>3409</v>
      </c>
      <c r="D6" s="807" t="s">
        <v>3706</v>
      </c>
      <c r="E6" s="807" t="s">
        <v>3707</v>
      </c>
      <c r="F6" s="225">
        <v>1</v>
      </c>
      <c r="G6" s="225">
        <v>569</v>
      </c>
      <c r="H6" s="225"/>
      <c r="I6" s="225">
        <v>569</v>
      </c>
      <c r="J6" s="225"/>
      <c r="K6" s="225"/>
      <c r="L6" s="225"/>
      <c r="M6" s="225"/>
      <c r="N6" s="225"/>
      <c r="O6" s="225"/>
      <c r="P6" s="812"/>
      <c r="Q6" s="830"/>
    </row>
    <row r="7" spans="1:17" ht="14.45" customHeight="1" x14ac:dyDescent="0.2">
      <c r="A7" s="813" t="s">
        <v>3708</v>
      </c>
      <c r="B7" s="814" t="s">
        <v>3709</v>
      </c>
      <c r="C7" s="814" t="s">
        <v>3424</v>
      </c>
      <c r="D7" s="814" t="s">
        <v>3710</v>
      </c>
      <c r="E7" s="814" t="s">
        <v>3711</v>
      </c>
      <c r="F7" s="831">
        <v>1.1000000000000001</v>
      </c>
      <c r="G7" s="831">
        <v>1419.19</v>
      </c>
      <c r="H7" s="831"/>
      <c r="I7" s="831">
        <v>1290.1727272727271</v>
      </c>
      <c r="J7" s="831"/>
      <c r="K7" s="831"/>
      <c r="L7" s="831"/>
      <c r="M7" s="831"/>
      <c r="N7" s="831"/>
      <c r="O7" s="831"/>
      <c r="P7" s="819"/>
      <c r="Q7" s="832"/>
    </row>
    <row r="8" spans="1:17" ht="14.45" customHeight="1" x14ac:dyDescent="0.2">
      <c r="A8" s="813" t="s">
        <v>3708</v>
      </c>
      <c r="B8" s="814" t="s">
        <v>3709</v>
      </c>
      <c r="C8" s="814" t="s">
        <v>3568</v>
      </c>
      <c r="D8" s="814" t="s">
        <v>3712</v>
      </c>
      <c r="E8" s="814" t="s">
        <v>3713</v>
      </c>
      <c r="F8" s="831">
        <v>650</v>
      </c>
      <c r="G8" s="831">
        <v>2437.5</v>
      </c>
      <c r="H8" s="831">
        <v>0.96940845204858372</v>
      </c>
      <c r="I8" s="831">
        <v>3.75</v>
      </c>
      <c r="J8" s="831">
        <v>687</v>
      </c>
      <c r="K8" s="831">
        <v>2514.42</v>
      </c>
      <c r="L8" s="831">
        <v>1</v>
      </c>
      <c r="M8" s="831">
        <v>3.66</v>
      </c>
      <c r="N8" s="831"/>
      <c r="O8" s="831"/>
      <c r="P8" s="819"/>
      <c r="Q8" s="832"/>
    </row>
    <row r="9" spans="1:17" ht="14.45" customHeight="1" x14ac:dyDescent="0.2">
      <c r="A9" s="813" t="s">
        <v>3708</v>
      </c>
      <c r="B9" s="814" t="s">
        <v>3709</v>
      </c>
      <c r="C9" s="814" t="s">
        <v>3568</v>
      </c>
      <c r="D9" s="814" t="s">
        <v>3714</v>
      </c>
      <c r="E9" s="814" t="s">
        <v>3715</v>
      </c>
      <c r="F9" s="831">
        <v>773</v>
      </c>
      <c r="G9" s="831">
        <v>26364.400000000001</v>
      </c>
      <c r="H9" s="831">
        <v>3.8634818288393906</v>
      </c>
      <c r="I9" s="831">
        <v>34.106597671410093</v>
      </c>
      <c r="J9" s="831">
        <v>200</v>
      </c>
      <c r="K9" s="831">
        <v>6824</v>
      </c>
      <c r="L9" s="831">
        <v>1</v>
      </c>
      <c r="M9" s="831">
        <v>34.119999999999997</v>
      </c>
      <c r="N9" s="831">
        <v>194</v>
      </c>
      <c r="O9" s="831">
        <v>6621.22</v>
      </c>
      <c r="P9" s="819">
        <v>0.97028429073856981</v>
      </c>
      <c r="Q9" s="832">
        <v>34.130000000000003</v>
      </c>
    </row>
    <row r="10" spans="1:17" ht="14.45" customHeight="1" x14ac:dyDescent="0.2">
      <c r="A10" s="813" t="s">
        <v>3708</v>
      </c>
      <c r="B10" s="814" t="s">
        <v>3709</v>
      </c>
      <c r="C10" s="814" t="s">
        <v>3568</v>
      </c>
      <c r="D10" s="814" t="s">
        <v>3716</v>
      </c>
      <c r="E10" s="814" t="s">
        <v>3717</v>
      </c>
      <c r="F10" s="831">
        <v>100</v>
      </c>
      <c r="G10" s="831">
        <v>2074</v>
      </c>
      <c r="H10" s="831"/>
      <c r="I10" s="831">
        <v>20.74</v>
      </c>
      <c r="J10" s="831"/>
      <c r="K10" s="831"/>
      <c r="L10" s="831"/>
      <c r="M10" s="831"/>
      <c r="N10" s="831"/>
      <c r="O10" s="831"/>
      <c r="P10" s="819"/>
      <c r="Q10" s="832"/>
    </row>
    <row r="11" spans="1:17" ht="14.45" customHeight="1" x14ac:dyDescent="0.2">
      <c r="A11" s="813" t="s">
        <v>3708</v>
      </c>
      <c r="B11" s="814" t="s">
        <v>3709</v>
      </c>
      <c r="C11" s="814" t="s">
        <v>3409</v>
      </c>
      <c r="D11" s="814" t="s">
        <v>3718</v>
      </c>
      <c r="E11" s="814" t="s">
        <v>3719</v>
      </c>
      <c r="F11" s="831">
        <v>1</v>
      </c>
      <c r="G11" s="831">
        <v>717</v>
      </c>
      <c r="H11" s="831"/>
      <c r="I11" s="831">
        <v>717</v>
      </c>
      <c r="J11" s="831"/>
      <c r="K11" s="831"/>
      <c r="L11" s="831"/>
      <c r="M11" s="831"/>
      <c r="N11" s="831"/>
      <c r="O11" s="831"/>
      <c r="P11" s="819"/>
      <c r="Q11" s="832"/>
    </row>
    <row r="12" spans="1:17" ht="14.45" customHeight="1" x14ac:dyDescent="0.2">
      <c r="A12" s="813" t="s">
        <v>3708</v>
      </c>
      <c r="B12" s="814" t="s">
        <v>3709</v>
      </c>
      <c r="C12" s="814" t="s">
        <v>3409</v>
      </c>
      <c r="D12" s="814" t="s">
        <v>3720</v>
      </c>
      <c r="E12" s="814" t="s">
        <v>3721</v>
      </c>
      <c r="F12" s="831">
        <v>2</v>
      </c>
      <c r="G12" s="831">
        <v>3652</v>
      </c>
      <c r="H12" s="831">
        <v>0.99726925177498638</v>
      </c>
      <c r="I12" s="831">
        <v>1826</v>
      </c>
      <c r="J12" s="831">
        <v>2</v>
      </c>
      <c r="K12" s="831">
        <v>3662</v>
      </c>
      <c r="L12" s="831">
        <v>1</v>
      </c>
      <c r="M12" s="831">
        <v>1831</v>
      </c>
      <c r="N12" s="831"/>
      <c r="O12" s="831"/>
      <c r="P12" s="819"/>
      <c r="Q12" s="832"/>
    </row>
    <row r="13" spans="1:17" ht="14.45" customHeight="1" x14ac:dyDescent="0.2">
      <c r="A13" s="813" t="s">
        <v>3708</v>
      </c>
      <c r="B13" s="814" t="s">
        <v>3709</v>
      </c>
      <c r="C13" s="814" t="s">
        <v>3409</v>
      </c>
      <c r="D13" s="814" t="s">
        <v>3722</v>
      </c>
      <c r="E13" s="814" t="s">
        <v>3723</v>
      </c>
      <c r="F13" s="831">
        <v>2</v>
      </c>
      <c r="G13" s="831">
        <v>29017</v>
      </c>
      <c r="H13" s="831">
        <v>1.9991043747847055</v>
      </c>
      <c r="I13" s="831">
        <v>14508.5</v>
      </c>
      <c r="J13" s="831">
        <v>1</v>
      </c>
      <c r="K13" s="831">
        <v>14515</v>
      </c>
      <c r="L13" s="831">
        <v>1</v>
      </c>
      <c r="M13" s="831">
        <v>14515</v>
      </c>
      <c r="N13" s="831">
        <v>1</v>
      </c>
      <c r="O13" s="831">
        <v>14521</v>
      </c>
      <c r="P13" s="819">
        <v>1.0004133654839822</v>
      </c>
      <c r="Q13" s="832">
        <v>14521</v>
      </c>
    </row>
    <row r="14" spans="1:17" ht="14.45" customHeight="1" x14ac:dyDescent="0.2">
      <c r="A14" s="813" t="s">
        <v>3708</v>
      </c>
      <c r="B14" s="814" t="s">
        <v>3709</v>
      </c>
      <c r="C14" s="814" t="s">
        <v>3409</v>
      </c>
      <c r="D14" s="814" t="s">
        <v>3724</v>
      </c>
      <c r="E14" s="814" t="s">
        <v>3725</v>
      </c>
      <c r="F14" s="831">
        <v>1</v>
      </c>
      <c r="G14" s="831">
        <v>1343</v>
      </c>
      <c r="H14" s="831">
        <v>0.99703043801039348</v>
      </c>
      <c r="I14" s="831">
        <v>1343</v>
      </c>
      <c r="J14" s="831">
        <v>1</v>
      </c>
      <c r="K14" s="831">
        <v>1347</v>
      </c>
      <c r="L14" s="831">
        <v>1</v>
      </c>
      <c r="M14" s="831">
        <v>1347</v>
      </c>
      <c r="N14" s="831"/>
      <c r="O14" s="831"/>
      <c r="P14" s="819"/>
      <c r="Q14" s="832"/>
    </row>
    <row r="15" spans="1:17" ht="14.45" customHeight="1" x14ac:dyDescent="0.2">
      <c r="A15" s="813" t="s">
        <v>3726</v>
      </c>
      <c r="B15" s="814" t="s">
        <v>3727</v>
      </c>
      <c r="C15" s="814" t="s">
        <v>3409</v>
      </c>
      <c r="D15" s="814" t="s">
        <v>3728</v>
      </c>
      <c r="E15" s="814" t="s">
        <v>3729</v>
      </c>
      <c r="F15" s="831">
        <v>1</v>
      </c>
      <c r="G15" s="831">
        <v>1107</v>
      </c>
      <c r="H15" s="831"/>
      <c r="I15" s="831">
        <v>1107</v>
      </c>
      <c r="J15" s="831"/>
      <c r="K15" s="831"/>
      <c r="L15" s="831"/>
      <c r="M15" s="831"/>
      <c r="N15" s="831"/>
      <c r="O15" s="831"/>
      <c r="P15" s="819"/>
      <c r="Q15" s="832"/>
    </row>
    <row r="16" spans="1:17" ht="14.45" customHeight="1" x14ac:dyDescent="0.2">
      <c r="A16" s="813" t="s">
        <v>3629</v>
      </c>
      <c r="B16" s="814" t="s">
        <v>3727</v>
      </c>
      <c r="C16" s="814" t="s">
        <v>3409</v>
      </c>
      <c r="D16" s="814" t="s">
        <v>3730</v>
      </c>
      <c r="E16" s="814" t="s">
        <v>3731</v>
      </c>
      <c r="F16" s="831">
        <v>1</v>
      </c>
      <c r="G16" s="831">
        <v>1610</v>
      </c>
      <c r="H16" s="831"/>
      <c r="I16" s="831">
        <v>1610</v>
      </c>
      <c r="J16" s="831">
        <v>0</v>
      </c>
      <c r="K16" s="831">
        <v>0</v>
      </c>
      <c r="L16" s="831"/>
      <c r="M16" s="831"/>
      <c r="N16" s="831"/>
      <c r="O16" s="831"/>
      <c r="P16" s="819"/>
      <c r="Q16" s="832"/>
    </row>
    <row r="17" spans="1:17" ht="14.45" customHeight="1" x14ac:dyDescent="0.2">
      <c r="A17" s="813" t="s">
        <v>3629</v>
      </c>
      <c r="B17" s="814" t="s">
        <v>3727</v>
      </c>
      <c r="C17" s="814" t="s">
        <v>3409</v>
      </c>
      <c r="D17" s="814" t="s">
        <v>3732</v>
      </c>
      <c r="E17" s="814" t="s">
        <v>3733</v>
      </c>
      <c r="F17" s="831">
        <v>1</v>
      </c>
      <c r="G17" s="831">
        <v>1610</v>
      </c>
      <c r="H17" s="831"/>
      <c r="I17" s="831">
        <v>1610</v>
      </c>
      <c r="J17" s="831">
        <v>0</v>
      </c>
      <c r="K17" s="831">
        <v>0</v>
      </c>
      <c r="L17" s="831"/>
      <c r="M17" s="831"/>
      <c r="N17" s="831"/>
      <c r="O17" s="831"/>
      <c r="P17" s="819"/>
      <c r="Q17" s="832"/>
    </row>
    <row r="18" spans="1:17" ht="14.45" customHeight="1" x14ac:dyDescent="0.2">
      <c r="A18" s="813" t="s">
        <v>3629</v>
      </c>
      <c r="B18" s="814" t="s">
        <v>3727</v>
      </c>
      <c r="C18" s="814" t="s">
        <v>3409</v>
      </c>
      <c r="D18" s="814" t="s">
        <v>3734</v>
      </c>
      <c r="E18" s="814" t="s">
        <v>3735</v>
      </c>
      <c r="F18" s="831">
        <v>1</v>
      </c>
      <c r="G18" s="831">
        <v>1084.44</v>
      </c>
      <c r="H18" s="831"/>
      <c r="I18" s="831">
        <v>1084.44</v>
      </c>
      <c r="J18" s="831">
        <v>0</v>
      </c>
      <c r="K18" s="831">
        <v>0</v>
      </c>
      <c r="L18" s="831"/>
      <c r="M18" s="831"/>
      <c r="N18" s="831"/>
      <c r="O18" s="831"/>
      <c r="P18" s="819"/>
      <c r="Q18" s="832"/>
    </row>
    <row r="19" spans="1:17" ht="14.45" customHeight="1" x14ac:dyDescent="0.2">
      <c r="A19" s="813" t="s">
        <v>3629</v>
      </c>
      <c r="B19" s="814" t="s">
        <v>3736</v>
      </c>
      <c r="C19" s="814" t="s">
        <v>3409</v>
      </c>
      <c r="D19" s="814" t="s">
        <v>3737</v>
      </c>
      <c r="E19" s="814" t="s">
        <v>3738</v>
      </c>
      <c r="F19" s="831">
        <v>1</v>
      </c>
      <c r="G19" s="831">
        <v>222</v>
      </c>
      <c r="H19" s="831"/>
      <c r="I19" s="831">
        <v>222</v>
      </c>
      <c r="J19" s="831"/>
      <c r="K19" s="831"/>
      <c r="L19" s="831"/>
      <c r="M19" s="831"/>
      <c r="N19" s="831"/>
      <c r="O19" s="831"/>
      <c r="P19" s="819"/>
      <c r="Q19" s="832"/>
    </row>
    <row r="20" spans="1:17" ht="14.45" customHeight="1" x14ac:dyDescent="0.2">
      <c r="A20" s="813" t="s">
        <v>3629</v>
      </c>
      <c r="B20" s="814" t="s">
        <v>3736</v>
      </c>
      <c r="C20" s="814" t="s">
        <v>3409</v>
      </c>
      <c r="D20" s="814" t="s">
        <v>3739</v>
      </c>
      <c r="E20" s="814" t="s">
        <v>3740</v>
      </c>
      <c r="F20" s="831">
        <v>1</v>
      </c>
      <c r="G20" s="831">
        <v>509</v>
      </c>
      <c r="H20" s="831"/>
      <c r="I20" s="831">
        <v>509</v>
      </c>
      <c r="J20" s="831"/>
      <c r="K20" s="831"/>
      <c r="L20" s="831"/>
      <c r="M20" s="831"/>
      <c r="N20" s="831"/>
      <c r="O20" s="831"/>
      <c r="P20" s="819"/>
      <c r="Q20" s="832"/>
    </row>
    <row r="21" spans="1:17" ht="14.45" customHeight="1" x14ac:dyDescent="0.2">
      <c r="A21" s="813" t="s">
        <v>3629</v>
      </c>
      <c r="B21" s="814" t="s">
        <v>3736</v>
      </c>
      <c r="C21" s="814" t="s">
        <v>3409</v>
      </c>
      <c r="D21" s="814" t="s">
        <v>3741</v>
      </c>
      <c r="E21" s="814" t="s">
        <v>3742</v>
      </c>
      <c r="F21" s="831">
        <v>16</v>
      </c>
      <c r="G21" s="831">
        <v>5664</v>
      </c>
      <c r="H21" s="831">
        <v>2.2792756539235413</v>
      </c>
      <c r="I21" s="831">
        <v>354</v>
      </c>
      <c r="J21" s="831">
        <v>7</v>
      </c>
      <c r="K21" s="831">
        <v>2485</v>
      </c>
      <c r="L21" s="831">
        <v>1</v>
      </c>
      <c r="M21" s="831">
        <v>355</v>
      </c>
      <c r="N21" s="831">
        <v>10</v>
      </c>
      <c r="O21" s="831">
        <v>3550</v>
      </c>
      <c r="P21" s="819">
        <v>1.4285714285714286</v>
      </c>
      <c r="Q21" s="832">
        <v>355</v>
      </c>
    </row>
    <row r="22" spans="1:17" ht="14.45" customHeight="1" x14ac:dyDescent="0.2">
      <c r="A22" s="813" t="s">
        <v>3629</v>
      </c>
      <c r="B22" s="814" t="s">
        <v>3736</v>
      </c>
      <c r="C22" s="814" t="s">
        <v>3409</v>
      </c>
      <c r="D22" s="814" t="s">
        <v>3743</v>
      </c>
      <c r="E22" s="814" t="s">
        <v>3744</v>
      </c>
      <c r="F22" s="831">
        <v>188</v>
      </c>
      <c r="G22" s="831">
        <v>12220</v>
      </c>
      <c r="H22" s="831">
        <v>0.94472361809045224</v>
      </c>
      <c r="I22" s="831">
        <v>65</v>
      </c>
      <c r="J22" s="831">
        <v>199</v>
      </c>
      <c r="K22" s="831">
        <v>12935</v>
      </c>
      <c r="L22" s="831">
        <v>1</v>
      </c>
      <c r="M22" s="831">
        <v>65</v>
      </c>
      <c r="N22" s="831">
        <v>199</v>
      </c>
      <c r="O22" s="831">
        <v>13134</v>
      </c>
      <c r="P22" s="819">
        <v>1.0153846153846153</v>
      </c>
      <c r="Q22" s="832">
        <v>66</v>
      </c>
    </row>
    <row r="23" spans="1:17" ht="14.45" customHeight="1" x14ac:dyDescent="0.2">
      <c r="A23" s="813" t="s">
        <v>3629</v>
      </c>
      <c r="B23" s="814" t="s">
        <v>3736</v>
      </c>
      <c r="C23" s="814" t="s">
        <v>3409</v>
      </c>
      <c r="D23" s="814" t="s">
        <v>3745</v>
      </c>
      <c r="E23" s="814" t="s">
        <v>3746</v>
      </c>
      <c r="F23" s="831">
        <v>2</v>
      </c>
      <c r="G23" s="831">
        <v>1184</v>
      </c>
      <c r="H23" s="831">
        <v>1.9932659932659933</v>
      </c>
      <c r="I23" s="831">
        <v>592</v>
      </c>
      <c r="J23" s="831">
        <v>1</v>
      </c>
      <c r="K23" s="831">
        <v>594</v>
      </c>
      <c r="L23" s="831">
        <v>1</v>
      </c>
      <c r="M23" s="831">
        <v>594</v>
      </c>
      <c r="N23" s="831"/>
      <c r="O23" s="831"/>
      <c r="P23" s="819"/>
      <c r="Q23" s="832"/>
    </row>
    <row r="24" spans="1:17" ht="14.45" customHeight="1" x14ac:dyDescent="0.2">
      <c r="A24" s="813" t="s">
        <v>3629</v>
      </c>
      <c r="B24" s="814" t="s">
        <v>3736</v>
      </c>
      <c r="C24" s="814" t="s">
        <v>3409</v>
      </c>
      <c r="D24" s="814" t="s">
        <v>3747</v>
      </c>
      <c r="E24" s="814" t="s">
        <v>3748</v>
      </c>
      <c r="F24" s="831">
        <v>2</v>
      </c>
      <c r="G24" s="831">
        <v>1234</v>
      </c>
      <c r="H24" s="831">
        <v>1.9967637540453074</v>
      </c>
      <c r="I24" s="831">
        <v>617</v>
      </c>
      <c r="J24" s="831">
        <v>1</v>
      </c>
      <c r="K24" s="831">
        <v>618</v>
      </c>
      <c r="L24" s="831">
        <v>1</v>
      </c>
      <c r="M24" s="831">
        <v>618</v>
      </c>
      <c r="N24" s="831"/>
      <c r="O24" s="831"/>
      <c r="P24" s="819"/>
      <c r="Q24" s="832"/>
    </row>
    <row r="25" spans="1:17" ht="14.45" customHeight="1" x14ac:dyDescent="0.2">
      <c r="A25" s="813" t="s">
        <v>3629</v>
      </c>
      <c r="B25" s="814" t="s">
        <v>3736</v>
      </c>
      <c r="C25" s="814" t="s">
        <v>3409</v>
      </c>
      <c r="D25" s="814" t="s">
        <v>3749</v>
      </c>
      <c r="E25" s="814" t="s">
        <v>3750</v>
      </c>
      <c r="F25" s="831">
        <v>3</v>
      </c>
      <c r="G25" s="831">
        <v>459</v>
      </c>
      <c r="H25" s="831">
        <v>2.9805194805194803</v>
      </c>
      <c r="I25" s="831">
        <v>153</v>
      </c>
      <c r="J25" s="831">
        <v>1</v>
      </c>
      <c r="K25" s="831">
        <v>154</v>
      </c>
      <c r="L25" s="831">
        <v>1</v>
      </c>
      <c r="M25" s="831">
        <v>154</v>
      </c>
      <c r="N25" s="831"/>
      <c r="O25" s="831"/>
      <c r="P25" s="819"/>
      <c r="Q25" s="832"/>
    </row>
    <row r="26" spans="1:17" ht="14.45" customHeight="1" x14ac:dyDescent="0.2">
      <c r="A26" s="813" t="s">
        <v>3629</v>
      </c>
      <c r="B26" s="814" t="s">
        <v>3736</v>
      </c>
      <c r="C26" s="814" t="s">
        <v>3409</v>
      </c>
      <c r="D26" s="814" t="s">
        <v>3751</v>
      </c>
      <c r="E26" s="814" t="s">
        <v>3752</v>
      </c>
      <c r="F26" s="831">
        <v>1</v>
      </c>
      <c r="G26" s="831">
        <v>24</v>
      </c>
      <c r="H26" s="831"/>
      <c r="I26" s="831">
        <v>24</v>
      </c>
      <c r="J26" s="831"/>
      <c r="K26" s="831"/>
      <c r="L26" s="831"/>
      <c r="M26" s="831"/>
      <c r="N26" s="831"/>
      <c r="O26" s="831"/>
      <c r="P26" s="819"/>
      <c r="Q26" s="832"/>
    </row>
    <row r="27" spans="1:17" ht="14.45" customHeight="1" x14ac:dyDescent="0.2">
      <c r="A27" s="813" t="s">
        <v>3629</v>
      </c>
      <c r="B27" s="814" t="s">
        <v>3736</v>
      </c>
      <c r="C27" s="814" t="s">
        <v>3409</v>
      </c>
      <c r="D27" s="814" t="s">
        <v>3753</v>
      </c>
      <c r="E27" s="814" t="s">
        <v>3754</v>
      </c>
      <c r="F27" s="831">
        <v>36</v>
      </c>
      <c r="G27" s="831">
        <v>2781</v>
      </c>
      <c r="H27" s="831">
        <v>1.3713017751479291</v>
      </c>
      <c r="I27" s="831">
        <v>77.25</v>
      </c>
      <c r="J27" s="831">
        <v>26</v>
      </c>
      <c r="K27" s="831">
        <v>2028</v>
      </c>
      <c r="L27" s="831">
        <v>1</v>
      </c>
      <c r="M27" s="831">
        <v>78</v>
      </c>
      <c r="N27" s="831">
        <v>28</v>
      </c>
      <c r="O27" s="831">
        <v>2184</v>
      </c>
      <c r="P27" s="819">
        <v>1.0769230769230769</v>
      </c>
      <c r="Q27" s="832">
        <v>78</v>
      </c>
    </row>
    <row r="28" spans="1:17" ht="14.45" customHeight="1" x14ac:dyDescent="0.2">
      <c r="A28" s="813" t="s">
        <v>3629</v>
      </c>
      <c r="B28" s="814" t="s">
        <v>3736</v>
      </c>
      <c r="C28" s="814" t="s">
        <v>3409</v>
      </c>
      <c r="D28" s="814" t="s">
        <v>3755</v>
      </c>
      <c r="E28" s="814" t="s">
        <v>3756</v>
      </c>
      <c r="F28" s="831">
        <v>12</v>
      </c>
      <c r="G28" s="831">
        <v>288</v>
      </c>
      <c r="H28" s="831">
        <v>1</v>
      </c>
      <c r="I28" s="831">
        <v>24</v>
      </c>
      <c r="J28" s="831">
        <v>12</v>
      </c>
      <c r="K28" s="831">
        <v>288</v>
      </c>
      <c r="L28" s="831">
        <v>1</v>
      </c>
      <c r="M28" s="831">
        <v>24</v>
      </c>
      <c r="N28" s="831">
        <v>7</v>
      </c>
      <c r="O28" s="831">
        <v>175</v>
      </c>
      <c r="P28" s="819">
        <v>0.60763888888888884</v>
      </c>
      <c r="Q28" s="832">
        <v>25</v>
      </c>
    </row>
    <row r="29" spans="1:17" ht="14.45" customHeight="1" x14ac:dyDescent="0.2">
      <c r="A29" s="813" t="s">
        <v>3629</v>
      </c>
      <c r="B29" s="814" t="s">
        <v>3736</v>
      </c>
      <c r="C29" s="814" t="s">
        <v>3409</v>
      </c>
      <c r="D29" s="814" t="s">
        <v>3757</v>
      </c>
      <c r="E29" s="814" t="s">
        <v>3758</v>
      </c>
      <c r="F29" s="831"/>
      <c r="G29" s="831"/>
      <c r="H29" s="831"/>
      <c r="I29" s="831"/>
      <c r="J29" s="831">
        <v>1</v>
      </c>
      <c r="K29" s="831">
        <v>631</v>
      </c>
      <c r="L29" s="831">
        <v>1</v>
      </c>
      <c r="M29" s="831">
        <v>631</v>
      </c>
      <c r="N29" s="831"/>
      <c r="O29" s="831"/>
      <c r="P29" s="819"/>
      <c r="Q29" s="832"/>
    </row>
    <row r="30" spans="1:17" ht="14.45" customHeight="1" x14ac:dyDescent="0.2">
      <c r="A30" s="813" t="s">
        <v>3629</v>
      </c>
      <c r="B30" s="814" t="s">
        <v>3736</v>
      </c>
      <c r="C30" s="814" t="s">
        <v>3409</v>
      </c>
      <c r="D30" s="814" t="s">
        <v>3759</v>
      </c>
      <c r="E30" s="814" t="s">
        <v>3760</v>
      </c>
      <c r="F30" s="831"/>
      <c r="G30" s="831"/>
      <c r="H30" s="831"/>
      <c r="I30" s="831"/>
      <c r="J30" s="831">
        <v>5</v>
      </c>
      <c r="K30" s="831">
        <v>330</v>
      </c>
      <c r="L30" s="831">
        <v>1</v>
      </c>
      <c r="M30" s="831">
        <v>66</v>
      </c>
      <c r="N30" s="831">
        <v>4</v>
      </c>
      <c r="O30" s="831">
        <v>264</v>
      </c>
      <c r="P30" s="819">
        <v>0.8</v>
      </c>
      <c r="Q30" s="832">
        <v>66</v>
      </c>
    </row>
    <row r="31" spans="1:17" ht="14.45" customHeight="1" x14ac:dyDescent="0.2">
      <c r="A31" s="813" t="s">
        <v>3629</v>
      </c>
      <c r="B31" s="814" t="s">
        <v>3736</v>
      </c>
      <c r="C31" s="814" t="s">
        <v>3409</v>
      </c>
      <c r="D31" s="814" t="s">
        <v>3761</v>
      </c>
      <c r="E31" s="814" t="s">
        <v>3762</v>
      </c>
      <c r="F31" s="831">
        <v>1</v>
      </c>
      <c r="G31" s="831">
        <v>102</v>
      </c>
      <c r="H31" s="831"/>
      <c r="I31" s="831">
        <v>102</v>
      </c>
      <c r="J31" s="831"/>
      <c r="K31" s="831"/>
      <c r="L31" s="831"/>
      <c r="M31" s="831"/>
      <c r="N31" s="831"/>
      <c r="O31" s="831"/>
      <c r="P31" s="819"/>
      <c r="Q31" s="832"/>
    </row>
    <row r="32" spans="1:17" ht="14.45" customHeight="1" x14ac:dyDescent="0.2">
      <c r="A32" s="813" t="s">
        <v>3629</v>
      </c>
      <c r="B32" s="814" t="s">
        <v>3736</v>
      </c>
      <c r="C32" s="814" t="s">
        <v>3409</v>
      </c>
      <c r="D32" s="814" t="s">
        <v>3763</v>
      </c>
      <c r="E32" s="814" t="s">
        <v>3764</v>
      </c>
      <c r="F32" s="831">
        <v>16</v>
      </c>
      <c r="G32" s="831">
        <v>5600</v>
      </c>
      <c r="H32" s="831">
        <v>0.9971509971509972</v>
      </c>
      <c r="I32" s="831">
        <v>350</v>
      </c>
      <c r="J32" s="831">
        <v>16</v>
      </c>
      <c r="K32" s="831">
        <v>5616</v>
      </c>
      <c r="L32" s="831">
        <v>1</v>
      </c>
      <c r="M32" s="831">
        <v>351</v>
      </c>
      <c r="N32" s="831"/>
      <c r="O32" s="831"/>
      <c r="P32" s="819"/>
      <c r="Q32" s="832"/>
    </row>
    <row r="33" spans="1:17" ht="14.45" customHeight="1" x14ac:dyDescent="0.2">
      <c r="A33" s="813" t="s">
        <v>3629</v>
      </c>
      <c r="B33" s="814" t="s">
        <v>3736</v>
      </c>
      <c r="C33" s="814" t="s">
        <v>3409</v>
      </c>
      <c r="D33" s="814" t="s">
        <v>3765</v>
      </c>
      <c r="E33" s="814" t="s">
        <v>3766</v>
      </c>
      <c r="F33" s="831">
        <v>9</v>
      </c>
      <c r="G33" s="831">
        <v>225</v>
      </c>
      <c r="H33" s="831">
        <v>0.81818181818181823</v>
      </c>
      <c r="I33" s="831">
        <v>25</v>
      </c>
      <c r="J33" s="831">
        <v>11</v>
      </c>
      <c r="K33" s="831">
        <v>275</v>
      </c>
      <c r="L33" s="831">
        <v>1</v>
      </c>
      <c r="M33" s="831">
        <v>25</v>
      </c>
      <c r="N33" s="831">
        <v>7</v>
      </c>
      <c r="O33" s="831">
        <v>182</v>
      </c>
      <c r="P33" s="819">
        <v>0.66181818181818186</v>
      </c>
      <c r="Q33" s="832">
        <v>26</v>
      </c>
    </row>
    <row r="34" spans="1:17" ht="14.45" customHeight="1" x14ac:dyDescent="0.2">
      <c r="A34" s="813" t="s">
        <v>3629</v>
      </c>
      <c r="B34" s="814" t="s">
        <v>3736</v>
      </c>
      <c r="C34" s="814" t="s">
        <v>3409</v>
      </c>
      <c r="D34" s="814" t="s">
        <v>3767</v>
      </c>
      <c r="E34" s="814" t="s">
        <v>3768</v>
      </c>
      <c r="F34" s="831">
        <v>2</v>
      </c>
      <c r="G34" s="831">
        <v>1484</v>
      </c>
      <c r="H34" s="831">
        <v>2</v>
      </c>
      <c r="I34" s="831">
        <v>742</v>
      </c>
      <c r="J34" s="831">
        <v>1</v>
      </c>
      <c r="K34" s="831">
        <v>742</v>
      </c>
      <c r="L34" s="831">
        <v>1</v>
      </c>
      <c r="M34" s="831">
        <v>742</v>
      </c>
      <c r="N34" s="831"/>
      <c r="O34" s="831"/>
      <c r="P34" s="819"/>
      <c r="Q34" s="832"/>
    </row>
    <row r="35" spans="1:17" ht="14.45" customHeight="1" x14ac:dyDescent="0.2">
      <c r="A35" s="813" t="s">
        <v>3629</v>
      </c>
      <c r="B35" s="814" t="s">
        <v>3736</v>
      </c>
      <c r="C35" s="814" t="s">
        <v>3409</v>
      </c>
      <c r="D35" s="814" t="s">
        <v>3769</v>
      </c>
      <c r="E35" s="814" t="s">
        <v>3770</v>
      </c>
      <c r="F35" s="831">
        <v>3</v>
      </c>
      <c r="G35" s="831">
        <v>543</v>
      </c>
      <c r="H35" s="831">
        <v>1.5</v>
      </c>
      <c r="I35" s="831">
        <v>181</v>
      </c>
      <c r="J35" s="831">
        <v>2</v>
      </c>
      <c r="K35" s="831">
        <v>362</v>
      </c>
      <c r="L35" s="831">
        <v>1</v>
      </c>
      <c r="M35" s="831">
        <v>181</v>
      </c>
      <c r="N35" s="831"/>
      <c r="O35" s="831"/>
      <c r="P35" s="819"/>
      <c r="Q35" s="832"/>
    </row>
    <row r="36" spans="1:17" ht="14.45" customHeight="1" x14ac:dyDescent="0.2">
      <c r="A36" s="813" t="s">
        <v>3629</v>
      </c>
      <c r="B36" s="814" t="s">
        <v>3736</v>
      </c>
      <c r="C36" s="814" t="s">
        <v>3409</v>
      </c>
      <c r="D36" s="814" t="s">
        <v>3771</v>
      </c>
      <c r="E36" s="814" t="s">
        <v>3772</v>
      </c>
      <c r="F36" s="831">
        <v>6</v>
      </c>
      <c r="G36" s="831">
        <v>1524</v>
      </c>
      <c r="H36" s="831">
        <v>1.2</v>
      </c>
      <c r="I36" s="831">
        <v>254</v>
      </c>
      <c r="J36" s="831">
        <v>5</v>
      </c>
      <c r="K36" s="831">
        <v>1270</v>
      </c>
      <c r="L36" s="831">
        <v>1</v>
      </c>
      <c r="M36" s="831">
        <v>254</v>
      </c>
      <c r="N36" s="831">
        <v>10</v>
      </c>
      <c r="O36" s="831">
        <v>2540</v>
      </c>
      <c r="P36" s="819">
        <v>2</v>
      </c>
      <c r="Q36" s="832">
        <v>254</v>
      </c>
    </row>
    <row r="37" spans="1:17" ht="14.45" customHeight="1" x14ac:dyDescent="0.2">
      <c r="A37" s="813" t="s">
        <v>3629</v>
      </c>
      <c r="B37" s="814" t="s">
        <v>3736</v>
      </c>
      <c r="C37" s="814" t="s">
        <v>3409</v>
      </c>
      <c r="D37" s="814" t="s">
        <v>3773</v>
      </c>
      <c r="E37" s="814" t="s">
        <v>3774</v>
      </c>
      <c r="F37" s="831">
        <v>2</v>
      </c>
      <c r="G37" s="831">
        <v>536</v>
      </c>
      <c r="H37" s="831">
        <v>1.9925650557620818</v>
      </c>
      <c r="I37" s="831">
        <v>268</v>
      </c>
      <c r="J37" s="831">
        <v>1</v>
      </c>
      <c r="K37" s="831">
        <v>269</v>
      </c>
      <c r="L37" s="831">
        <v>1</v>
      </c>
      <c r="M37" s="831">
        <v>269</v>
      </c>
      <c r="N37" s="831"/>
      <c r="O37" s="831"/>
      <c r="P37" s="819"/>
      <c r="Q37" s="832"/>
    </row>
    <row r="38" spans="1:17" ht="14.45" customHeight="1" x14ac:dyDescent="0.2">
      <c r="A38" s="813" t="s">
        <v>3629</v>
      </c>
      <c r="B38" s="814" t="s">
        <v>3736</v>
      </c>
      <c r="C38" s="814" t="s">
        <v>3409</v>
      </c>
      <c r="D38" s="814" t="s">
        <v>3775</v>
      </c>
      <c r="E38" s="814" t="s">
        <v>3776</v>
      </c>
      <c r="F38" s="831">
        <v>2</v>
      </c>
      <c r="G38" s="831">
        <v>434</v>
      </c>
      <c r="H38" s="831">
        <v>1</v>
      </c>
      <c r="I38" s="831">
        <v>217</v>
      </c>
      <c r="J38" s="831">
        <v>2</v>
      </c>
      <c r="K38" s="831">
        <v>434</v>
      </c>
      <c r="L38" s="831">
        <v>1</v>
      </c>
      <c r="M38" s="831">
        <v>217</v>
      </c>
      <c r="N38" s="831">
        <v>2</v>
      </c>
      <c r="O38" s="831">
        <v>434</v>
      </c>
      <c r="P38" s="819">
        <v>1</v>
      </c>
      <c r="Q38" s="832">
        <v>217</v>
      </c>
    </row>
    <row r="39" spans="1:17" ht="14.45" customHeight="1" x14ac:dyDescent="0.2">
      <c r="A39" s="813" t="s">
        <v>3629</v>
      </c>
      <c r="B39" s="814" t="s">
        <v>3736</v>
      </c>
      <c r="C39" s="814" t="s">
        <v>3409</v>
      </c>
      <c r="D39" s="814" t="s">
        <v>3777</v>
      </c>
      <c r="E39" s="814" t="s">
        <v>3778</v>
      </c>
      <c r="F39" s="831">
        <v>2</v>
      </c>
      <c r="G39" s="831">
        <v>74</v>
      </c>
      <c r="H39" s="831"/>
      <c r="I39" s="831">
        <v>37</v>
      </c>
      <c r="J39" s="831"/>
      <c r="K39" s="831"/>
      <c r="L39" s="831"/>
      <c r="M39" s="831"/>
      <c r="N39" s="831"/>
      <c r="O39" s="831"/>
      <c r="P39" s="819"/>
      <c r="Q39" s="832"/>
    </row>
    <row r="40" spans="1:17" ht="14.45" customHeight="1" x14ac:dyDescent="0.2">
      <c r="A40" s="813" t="s">
        <v>3629</v>
      </c>
      <c r="B40" s="814" t="s">
        <v>3736</v>
      </c>
      <c r="C40" s="814" t="s">
        <v>3409</v>
      </c>
      <c r="D40" s="814" t="s">
        <v>3779</v>
      </c>
      <c r="E40" s="814" t="s">
        <v>3780</v>
      </c>
      <c r="F40" s="831">
        <v>2</v>
      </c>
      <c r="G40" s="831">
        <v>1184</v>
      </c>
      <c r="H40" s="831">
        <v>1.9932659932659933</v>
      </c>
      <c r="I40" s="831">
        <v>592</v>
      </c>
      <c r="J40" s="831">
        <v>1</v>
      </c>
      <c r="K40" s="831">
        <v>594</v>
      </c>
      <c r="L40" s="831">
        <v>1</v>
      </c>
      <c r="M40" s="831">
        <v>594</v>
      </c>
      <c r="N40" s="831"/>
      <c r="O40" s="831"/>
      <c r="P40" s="819"/>
      <c r="Q40" s="832"/>
    </row>
    <row r="41" spans="1:17" ht="14.45" customHeight="1" x14ac:dyDescent="0.2">
      <c r="A41" s="813" t="s">
        <v>3629</v>
      </c>
      <c r="B41" s="814" t="s">
        <v>3736</v>
      </c>
      <c r="C41" s="814" t="s">
        <v>3409</v>
      </c>
      <c r="D41" s="814" t="s">
        <v>3781</v>
      </c>
      <c r="E41" s="814" t="s">
        <v>3782</v>
      </c>
      <c r="F41" s="831">
        <v>2</v>
      </c>
      <c r="G41" s="831">
        <v>1094</v>
      </c>
      <c r="H41" s="831">
        <v>1.9963503649635037</v>
      </c>
      <c r="I41" s="831">
        <v>547</v>
      </c>
      <c r="J41" s="831">
        <v>1</v>
      </c>
      <c r="K41" s="831">
        <v>548</v>
      </c>
      <c r="L41" s="831">
        <v>1</v>
      </c>
      <c r="M41" s="831">
        <v>548</v>
      </c>
      <c r="N41" s="831"/>
      <c r="O41" s="831"/>
      <c r="P41" s="819"/>
      <c r="Q41" s="832"/>
    </row>
    <row r="42" spans="1:17" ht="14.45" customHeight="1" x14ac:dyDescent="0.2">
      <c r="A42" s="813" t="s">
        <v>3629</v>
      </c>
      <c r="B42" s="814" t="s">
        <v>3736</v>
      </c>
      <c r="C42" s="814" t="s">
        <v>3409</v>
      </c>
      <c r="D42" s="814" t="s">
        <v>3783</v>
      </c>
      <c r="E42" s="814" t="s">
        <v>3784</v>
      </c>
      <c r="F42" s="831">
        <v>2</v>
      </c>
      <c r="G42" s="831">
        <v>1472</v>
      </c>
      <c r="H42" s="831">
        <v>1.9972862957937585</v>
      </c>
      <c r="I42" s="831">
        <v>736</v>
      </c>
      <c r="J42" s="831">
        <v>1</v>
      </c>
      <c r="K42" s="831">
        <v>737</v>
      </c>
      <c r="L42" s="831">
        <v>1</v>
      </c>
      <c r="M42" s="831">
        <v>737</v>
      </c>
      <c r="N42" s="831"/>
      <c r="O42" s="831"/>
      <c r="P42" s="819"/>
      <c r="Q42" s="832"/>
    </row>
    <row r="43" spans="1:17" ht="14.45" customHeight="1" x14ac:dyDescent="0.2">
      <c r="A43" s="813" t="s">
        <v>3629</v>
      </c>
      <c r="B43" s="814" t="s">
        <v>3736</v>
      </c>
      <c r="C43" s="814" t="s">
        <v>3409</v>
      </c>
      <c r="D43" s="814" t="s">
        <v>3785</v>
      </c>
      <c r="E43" s="814" t="s">
        <v>3786</v>
      </c>
      <c r="F43" s="831">
        <v>2</v>
      </c>
      <c r="G43" s="831">
        <v>692</v>
      </c>
      <c r="H43" s="831">
        <v>1.994236311239193</v>
      </c>
      <c r="I43" s="831">
        <v>346</v>
      </c>
      <c r="J43" s="831">
        <v>1</v>
      </c>
      <c r="K43" s="831">
        <v>347</v>
      </c>
      <c r="L43" s="831">
        <v>1</v>
      </c>
      <c r="M43" s="831">
        <v>347</v>
      </c>
      <c r="N43" s="831"/>
      <c r="O43" s="831"/>
      <c r="P43" s="819"/>
      <c r="Q43" s="832"/>
    </row>
    <row r="44" spans="1:17" ht="14.45" customHeight="1" x14ac:dyDescent="0.2">
      <c r="A44" s="813" t="s">
        <v>3629</v>
      </c>
      <c r="B44" s="814" t="s">
        <v>3736</v>
      </c>
      <c r="C44" s="814" t="s">
        <v>3409</v>
      </c>
      <c r="D44" s="814" t="s">
        <v>3787</v>
      </c>
      <c r="E44" s="814" t="s">
        <v>3788</v>
      </c>
      <c r="F44" s="831">
        <v>1</v>
      </c>
      <c r="G44" s="831">
        <v>232</v>
      </c>
      <c r="H44" s="831">
        <v>0.5</v>
      </c>
      <c r="I44" s="831">
        <v>232</v>
      </c>
      <c r="J44" s="831">
        <v>2</v>
      </c>
      <c r="K44" s="831">
        <v>464</v>
      </c>
      <c r="L44" s="831">
        <v>1</v>
      </c>
      <c r="M44" s="831">
        <v>232</v>
      </c>
      <c r="N44" s="831"/>
      <c r="O44" s="831"/>
      <c r="P44" s="819"/>
      <c r="Q44" s="832"/>
    </row>
    <row r="45" spans="1:17" ht="14.45" customHeight="1" x14ac:dyDescent="0.2">
      <c r="A45" s="813" t="s">
        <v>3629</v>
      </c>
      <c r="B45" s="814" t="s">
        <v>3736</v>
      </c>
      <c r="C45" s="814" t="s">
        <v>3409</v>
      </c>
      <c r="D45" s="814" t="s">
        <v>3789</v>
      </c>
      <c r="E45" s="814" t="s">
        <v>3790</v>
      </c>
      <c r="F45" s="831">
        <v>1</v>
      </c>
      <c r="G45" s="831">
        <v>233</v>
      </c>
      <c r="H45" s="831"/>
      <c r="I45" s="831">
        <v>233</v>
      </c>
      <c r="J45" s="831"/>
      <c r="K45" s="831"/>
      <c r="L45" s="831"/>
      <c r="M45" s="831"/>
      <c r="N45" s="831"/>
      <c r="O45" s="831"/>
      <c r="P45" s="819"/>
      <c r="Q45" s="832"/>
    </row>
    <row r="46" spans="1:17" ht="14.45" customHeight="1" x14ac:dyDescent="0.2">
      <c r="A46" s="813" t="s">
        <v>3629</v>
      </c>
      <c r="B46" s="814" t="s">
        <v>3736</v>
      </c>
      <c r="C46" s="814" t="s">
        <v>3409</v>
      </c>
      <c r="D46" s="814" t="s">
        <v>3791</v>
      </c>
      <c r="E46" s="814" t="s">
        <v>3792</v>
      </c>
      <c r="F46" s="831"/>
      <c r="G46" s="831"/>
      <c r="H46" s="831"/>
      <c r="I46" s="831"/>
      <c r="J46" s="831">
        <v>1</v>
      </c>
      <c r="K46" s="831">
        <v>411</v>
      </c>
      <c r="L46" s="831">
        <v>1</v>
      </c>
      <c r="M46" s="831">
        <v>411</v>
      </c>
      <c r="N46" s="831"/>
      <c r="O46" s="831"/>
      <c r="P46" s="819"/>
      <c r="Q46" s="832"/>
    </row>
    <row r="47" spans="1:17" ht="14.45" customHeight="1" x14ac:dyDescent="0.2">
      <c r="A47" s="813" t="s">
        <v>3629</v>
      </c>
      <c r="B47" s="814" t="s">
        <v>3736</v>
      </c>
      <c r="C47" s="814" t="s">
        <v>3409</v>
      </c>
      <c r="D47" s="814" t="s">
        <v>3793</v>
      </c>
      <c r="E47" s="814" t="s">
        <v>3794</v>
      </c>
      <c r="F47" s="831"/>
      <c r="G47" s="831"/>
      <c r="H47" s="831"/>
      <c r="I47" s="831"/>
      <c r="J47" s="831">
        <v>1</v>
      </c>
      <c r="K47" s="831">
        <v>591</v>
      </c>
      <c r="L47" s="831">
        <v>1</v>
      </c>
      <c r="M47" s="831">
        <v>591</v>
      </c>
      <c r="N47" s="831"/>
      <c r="O47" s="831"/>
      <c r="P47" s="819"/>
      <c r="Q47" s="832"/>
    </row>
    <row r="48" spans="1:17" ht="14.45" customHeight="1" x14ac:dyDescent="0.2">
      <c r="A48" s="813" t="s">
        <v>3629</v>
      </c>
      <c r="B48" s="814" t="s">
        <v>3736</v>
      </c>
      <c r="C48" s="814" t="s">
        <v>3409</v>
      </c>
      <c r="D48" s="814" t="s">
        <v>3795</v>
      </c>
      <c r="E48" s="814" t="s">
        <v>3796</v>
      </c>
      <c r="F48" s="831">
        <v>3</v>
      </c>
      <c r="G48" s="831">
        <v>2367</v>
      </c>
      <c r="H48" s="831">
        <v>0.29962025316455698</v>
      </c>
      <c r="I48" s="831">
        <v>789</v>
      </c>
      <c r="J48" s="831">
        <v>10</v>
      </c>
      <c r="K48" s="831">
        <v>7900</v>
      </c>
      <c r="L48" s="831">
        <v>1</v>
      </c>
      <c r="M48" s="831">
        <v>790</v>
      </c>
      <c r="N48" s="831">
        <v>10</v>
      </c>
      <c r="O48" s="831">
        <v>7910</v>
      </c>
      <c r="P48" s="819">
        <v>1.0012658227848101</v>
      </c>
      <c r="Q48" s="832">
        <v>791</v>
      </c>
    </row>
    <row r="49" spans="1:17" ht="14.45" customHeight="1" x14ac:dyDescent="0.2">
      <c r="A49" s="813" t="s">
        <v>3629</v>
      </c>
      <c r="B49" s="814" t="s">
        <v>3736</v>
      </c>
      <c r="C49" s="814" t="s">
        <v>3409</v>
      </c>
      <c r="D49" s="814" t="s">
        <v>3797</v>
      </c>
      <c r="E49" s="814" t="s">
        <v>3798</v>
      </c>
      <c r="F49" s="831">
        <v>1</v>
      </c>
      <c r="G49" s="831">
        <v>919</v>
      </c>
      <c r="H49" s="831">
        <v>0.99891304347826082</v>
      </c>
      <c r="I49" s="831">
        <v>919</v>
      </c>
      <c r="J49" s="831">
        <v>1</v>
      </c>
      <c r="K49" s="831">
        <v>920</v>
      </c>
      <c r="L49" s="831">
        <v>1</v>
      </c>
      <c r="M49" s="831">
        <v>920</v>
      </c>
      <c r="N49" s="831"/>
      <c r="O49" s="831"/>
      <c r="P49" s="819"/>
      <c r="Q49" s="832"/>
    </row>
    <row r="50" spans="1:17" ht="14.45" customHeight="1" x14ac:dyDescent="0.2">
      <c r="A50" s="813" t="s">
        <v>3629</v>
      </c>
      <c r="B50" s="814" t="s">
        <v>3736</v>
      </c>
      <c r="C50" s="814" t="s">
        <v>3409</v>
      </c>
      <c r="D50" s="814" t="s">
        <v>3799</v>
      </c>
      <c r="E50" s="814" t="s">
        <v>3800</v>
      </c>
      <c r="F50" s="831">
        <v>1</v>
      </c>
      <c r="G50" s="831">
        <v>896</v>
      </c>
      <c r="H50" s="831">
        <v>0.99888517279821631</v>
      </c>
      <c r="I50" s="831">
        <v>896</v>
      </c>
      <c r="J50" s="831">
        <v>1</v>
      </c>
      <c r="K50" s="831">
        <v>897</v>
      </c>
      <c r="L50" s="831">
        <v>1</v>
      </c>
      <c r="M50" s="831">
        <v>897</v>
      </c>
      <c r="N50" s="831"/>
      <c r="O50" s="831"/>
      <c r="P50" s="819"/>
      <c r="Q50" s="832"/>
    </row>
    <row r="51" spans="1:17" ht="14.45" customHeight="1" x14ac:dyDescent="0.2">
      <c r="A51" s="813" t="s">
        <v>3629</v>
      </c>
      <c r="B51" s="814" t="s">
        <v>3736</v>
      </c>
      <c r="C51" s="814" t="s">
        <v>3409</v>
      </c>
      <c r="D51" s="814" t="s">
        <v>3801</v>
      </c>
      <c r="E51" s="814" t="s">
        <v>3802</v>
      </c>
      <c r="F51" s="831"/>
      <c r="G51" s="831"/>
      <c r="H51" s="831"/>
      <c r="I51" s="831"/>
      <c r="J51" s="831">
        <v>2</v>
      </c>
      <c r="K51" s="831">
        <v>406</v>
      </c>
      <c r="L51" s="831">
        <v>1</v>
      </c>
      <c r="M51" s="831">
        <v>203</v>
      </c>
      <c r="N51" s="831"/>
      <c r="O51" s="831"/>
      <c r="P51" s="819"/>
      <c r="Q51" s="832"/>
    </row>
    <row r="52" spans="1:17" ht="14.45" customHeight="1" x14ac:dyDescent="0.2">
      <c r="A52" s="813" t="s">
        <v>3803</v>
      </c>
      <c r="B52" s="814" t="s">
        <v>3804</v>
      </c>
      <c r="C52" s="814" t="s">
        <v>3409</v>
      </c>
      <c r="D52" s="814" t="s">
        <v>3805</v>
      </c>
      <c r="E52" s="814" t="s">
        <v>3806</v>
      </c>
      <c r="F52" s="831">
        <v>13</v>
      </c>
      <c r="G52" s="831">
        <v>354</v>
      </c>
      <c r="H52" s="831">
        <v>0.70238095238095233</v>
      </c>
      <c r="I52" s="831">
        <v>27.23076923076923</v>
      </c>
      <c r="J52" s="831">
        <v>18</v>
      </c>
      <c r="K52" s="831">
        <v>504</v>
      </c>
      <c r="L52" s="831">
        <v>1</v>
      </c>
      <c r="M52" s="831">
        <v>28</v>
      </c>
      <c r="N52" s="831">
        <v>14</v>
      </c>
      <c r="O52" s="831">
        <v>392</v>
      </c>
      <c r="P52" s="819">
        <v>0.77777777777777779</v>
      </c>
      <c r="Q52" s="832">
        <v>28</v>
      </c>
    </row>
    <row r="53" spans="1:17" ht="14.45" customHeight="1" x14ac:dyDescent="0.2">
      <c r="A53" s="813" t="s">
        <v>3803</v>
      </c>
      <c r="B53" s="814" t="s">
        <v>3804</v>
      </c>
      <c r="C53" s="814" t="s">
        <v>3409</v>
      </c>
      <c r="D53" s="814" t="s">
        <v>3807</v>
      </c>
      <c r="E53" s="814" t="s">
        <v>3808</v>
      </c>
      <c r="F53" s="831">
        <v>4</v>
      </c>
      <c r="G53" s="831">
        <v>216</v>
      </c>
      <c r="H53" s="831">
        <v>1.3333333333333333</v>
      </c>
      <c r="I53" s="831">
        <v>54</v>
      </c>
      <c r="J53" s="831">
        <v>3</v>
      </c>
      <c r="K53" s="831">
        <v>162</v>
      </c>
      <c r="L53" s="831">
        <v>1</v>
      </c>
      <c r="M53" s="831">
        <v>54</v>
      </c>
      <c r="N53" s="831">
        <v>2</v>
      </c>
      <c r="O53" s="831">
        <v>108</v>
      </c>
      <c r="P53" s="819">
        <v>0.66666666666666663</v>
      </c>
      <c r="Q53" s="832">
        <v>54</v>
      </c>
    </row>
    <row r="54" spans="1:17" ht="14.45" customHeight="1" x14ac:dyDescent="0.2">
      <c r="A54" s="813" t="s">
        <v>3803</v>
      </c>
      <c r="B54" s="814" t="s">
        <v>3804</v>
      </c>
      <c r="C54" s="814" t="s">
        <v>3409</v>
      </c>
      <c r="D54" s="814" t="s">
        <v>3809</v>
      </c>
      <c r="E54" s="814" t="s">
        <v>3810</v>
      </c>
      <c r="F54" s="831">
        <v>7</v>
      </c>
      <c r="G54" s="831">
        <v>168</v>
      </c>
      <c r="H54" s="831">
        <v>0.63636363636363635</v>
      </c>
      <c r="I54" s="831">
        <v>24</v>
      </c>
      <c r="J54" s="831">
        <v>11</v>
      </c>
      <c r="K54" s="831">
        <v>264</v>
      </c>
      <c r="L54" s="831">
        <v>1</v>
      </c>
      <c r="M54" s="831">
        <v>24</v>
      </c>
      <c r="N54" s="831">
        <v>4</v>
      </c>
      <c r="O54" s="831">
        <v>96</v>
      </c>
      <c r="P54" s="819">
        <v>0.36363636363636365</v>
      </c>
      <c r="Q54" s="832">
        <v>24</v>
      </c>
    </row>
    <row r="55" spans="1:17" ht="14.45" customHeight="1" x14ac:dyDescent="0.2">
      <c r="A55" s="813" t="s">
        <v>3803</v>
      </c>
      <c r="B55" s="814" t="s">
        <v>3804</v>
      </c>
      <c r="C55" s="814" t="s">
        <v>3409</v>
      </c>
      <c r="D55" s="814" t="s">
        <v>3811</v>
      </c>
      <c r="E55" s="814" t="s">
        <v>3812</v>
      </c>
      <c r="F55" s="831">
        <v>21</v>
      </c>
      <c r="G55" s="831">
        <v>567</v>
      </c>
      <c r="H55" s="831">
        <v>0.7</v>
      </c>
      <c r="I55" s="831">
        <v>27</v>
      </c>
      <c r="J55" s="831">
        <v>30</v>
      </c>
      <c r="K55" s="831">
        <v>810</v>
      </c>
      <c r="L55" s="831">
        <v>1</v>
      </c>
      <c r="M55" s="831">
        <v>27</v>
      </c>
      <c r="N55" s="831">
        <v>25</v>
      </c>
      <c r="O55" s="831">
        <v>675</v>
      </c>
      <c r="P55" s="819">
        <v>0.83333333333333337</v>
      </c>
      <c r="Q55" s="832">
        <v>27</v>
      </c>
    </row>
    <row r="56" spans="1:17" ht="14.45" customHeight="1" x14ac:dyDescent="0.2">
      <c r="A56" s="813" t="s">
        <v>3803</v>
      </c>
      <c r="B56" s="814" t="s">
        <v>3804</v>
      </c>
      <c r="C56" s="814" t="s">
        <v>3409</v>
      </c>
      <c r="D56" s="814" t="s">
        <v>3813</v>
      </c>
      <c r="E56" s="814" t="s">
        <v>3814</v>
      </c>
      <c r="F56" s="831">
        <v>10</v>
      </c>
      <c r="G56" s="831">
        <v>270</v>
      </c>
      <c r="H56" s="831">
        <v>0.58823529411764708</v>
      </c>
      <c r="I56" s="831">
        <v>27</v>
      </c>
      <c r="J56" s="831">
        <v>17</v>
      </c>
      <c r="K56" s="831">
        <v>459</v>
      </c>
      <c r="L56" s="831">
        <v>1</v>
      </c>
      <c r="M56" s="831">
        <v>27</v>
      </c>
      <c r="N56" s="831">
        <v>11</v>
      </c>
      <c r="O56" s="831">
        <v>297</v>
      </c>
      <c r="P56" s="819">
        <v>0.6470588235294118</v>
      </c>
      <c r="Q56" s="832">
        <v>27</v>
      </c>
    </row>
    <row r="57" spans="1:17" ht="14.45" customHeight="1" x14ac:dyDescent="0.2">
      <c r="A57" s="813" t="s">
        <v>3803</v>
      </c>
      <c r="B57" s="814" t="s">
        <v>3804</v>
      </c>
      <c r="C57" s="814" t="s">
        <v>3409</v>
      </c>
      <c r="D57" s="814" t="s">
        <v>3815</v>
      </c>
      <c r="E57" s="814" t="s">
        <v>3816</v>
      </c>
      <c r="F57" s="831">
        <v>24</v>
      </c>
      <c r="G57" s="831">
        <v>533</v>
      </c>
      <c r="H57" s="831">
        <v>0.68158567774936063</v>
      </c>
      <c r="I57" s="831">
        <v>22.208333333333332</v>
      </c>
      <c r="J57" s="831">
        <v>34</v>
      </c>
      <c r="K57" s="831">
        <v>782</v>
      </c>
      <c r="L57" s="831">
        <v>1</v>
      </c>
      <c r="M57" s="831">
        <v>23</v>
      </c>
      <c r="N57" s="831">
        <v>38</v>
      </c>
      <c r="O57" s="831">
        <v>874</v>
      </c>
      <c r="P57" s="819">
        <v>1.1176470588235294</v>
      </c>
      <c r="Q57" s="832">
        <v>23</v>
      </c>
    </row>
    <row r="58" spans="1:17" ht="14.45" customHeight="1" x14ac:dyDescent="0.2">
      <c r="A58" s="813" t="s">
        <v>3803</v>
      </c>
      <c r="B58" s="814" t="s">
        <v>3804</v>
      </c>
      <c r="C58" s="814" t="s">
        <v>3409</v>
      </c>
      <c r="D58" s="814" t="s">
        <v>3817</v>
      </c>
      <c r="E58" s="814" t="s">
        <v>3818</v>
      </c>
      <c r="F58" s="831">
        <v>2</v>
      </c>
      <c r="G58" s="831">
        <v>137</v>
      </c>
      <c r="H58" s="831">
        <v>0.99275362318840576</v>
      </c>
      <c r="I58" s="831">
        <v>68.5</v>
      </c>
      <c r="J58" s="831">
        <v>2</v>
      </c>
      <c r="K58" s="831">
        <v>138</v>
      </c>
      <c r="L58" s="831">
        <v>1</v>
      </c>
      <c r="M58" s="831">
        <v>69</v>
      </c>
      <c r="N58" s="831"/>
      <c r="O58" s="831"/>
      <c r="P58" s="819"/>
      <c r="Q58" s="832"/>
    </row>
    <row r="59" spans="1:17" ht="14.45" customHeight="1" x14ac:dyDescent="0.2">
      <c r="A59" s="813" t="s">
        <v>3803</v>
      </c>
      <c r="B59" s="814" t="s">
        <v>3804</v>
      </c>
      <c r="C59" s="814" t="s">
        <v>3409</v>
      </c>
      <c r="D59" s="814" t="s">
        <v>3819</v>
      </c>
      <c r="E59" s="814" t="s">
        <v>3820</v>
      </c>
      <c r="F59" s="831"/>
      <c r="G59" s="831"/>
      <c r="H59" s="831"/>
      <c r="I59" s="831"/>
      <c r="J59" s="831"/>
      <c r="K59" s="831"/>
      <c r="L59" s="831"/>
      <c r="M59" s="831"/>
      <c r="N59" s="831">
        <v>1</v>
      </c>
      <c r="O59" s="831">
        <v>63</v>
      </c>
      <c r="P59" s="819"/>
      <c r="Q59" s="832">
        <v>63</v>
      </c>
    </row>
    <row r="60" spans="1:17" ht="14.45" customHeight="1" x14ac:dyDescent="0.2">
      <c r="A60" s="813" t="s">
        <v>3803</v>
      </c>
      <c r="B60" s="814" t="s">
        <v>3804</v>
      </c>
      <c r="C60" s="814" t="s">
        <v>3409</v>
      </c>
      <c r="D60" s="814" t="s">
        <v>3821</v>
      </c>
      <c r="E60" s="814" t="s">
        <v>3822</v>
      </c>
      <c r="F60" s="831">
        <v>1</v>
      </c>
      <c r="G60" s="831">
        <v>394</v>
      </c>
      <c r="H60" s="831">
        <v>0.99746835443037973</v>
      </c>
      <c r="I60" s="831">
        <v>394</v>
      </c>
      <c r="J60" s="831">
        <v>1</v>
      </c>
      <c r="K60" s="831">
        <v>395</v>
      </c>
      <c r="L60" s="831">
        <v>1</v>
      </c>
      <c r="M60" s="831">
        <v>395</v>
      </c>
      <c r="N60" s="831">
        <v>1</v>
      </c>
      <c r="O60" s="831">
        <v>395</v>
      </c>
      <c r="P60" s="819">
        <v>1</v>
      </c>
      <c r="Q60" s="832">
        <v>395</v>
      </c>
    </row>
    <row r="61" spans="1:17" ht="14.45" customHeight="1" x14ac:dyDescent="0.2">
      <c r="A61" s="813" t="s">
        <v>3803</v>
      </c>
      <c r="B61" s="814" t="s">
        <v>3804</v>
      </c>
      <c r="C61" s="814" t="s">
        <v>3409</v>
      </c>
      <c r="D61" s="814" t="s">
        <v>3823</v>
      </c>
      <c r="E61" s="814" t="s">
        <v>3824</v>
      </c>
      <c r="F61" s="831">
        <v>1</v>
      </c>
      <c r="G61" s="831">
        <v>988</v>
      </c>
      <c r="H61" s="831">
        <v>0.25</v>
      </c>
      <c r="I61" s="831">
        <v>988</v>
      </c>
      <c r="J61" s="831">
        <v>4</v>
      </c>
      <c r="K61" s="831">
        <v>3952</v>
      </c>
      <c r="L61" s="831">
        <v>1</v>
      </c>
      <c r="M61" s="831">
        <v>988</v>
      </c>
      <c r="N61" s="831">
        <v>11</v>
      </c>
      <c r="O61" s="831">
        <v>10868</v>
      </c>
      <c r="P61" s="819">
        <v>2.75</v>
      </c>
      <c r="Q61" s="832">
        <v>988</v>
      </c>
    </row>
    <row r="62" spans="1:17" ht="14.45" customHeight="1" x14ac:dyDescent="0.2">
      <c r="A62" s="813" t="s">
        <v>3803</v>
      </c>
      <c r="B62" s="814" t="s">
        <v>3804</v>
      </c>
      <c r="C62" s="814" t="s">
        <v>3409</v>
      </c>
      <c r="D62" s="814" t="s">
        <v>3825</v>
      </c>
      <c r="E62" s="814" t="s">
        <v>3826</v>
      </c>
      <c r="F62" s="831">
        <v>1</v>
      </c>
      <c r="G62" s="831">
        <v>64</v>
      </c>
      <c r="H62" s="831">
        <v>0.2</v>
      </c>
      <c r="I62" s="831">
        <v>64</v>
      </c>
      <c r="J62" s="831">
        <v>5</v>
      </c>
      <c r="K62" s="831">
        <v>320</v>
      </c>
      <c r="L62" s="831">
        <v>1</v>
      </c>
      <c r="M62" s="831">
        <v>64</v>
      </c>
      <c r="N62" s="831"/>
      <c r="O62" s="831"/>
      <c r="P62" s="819"/>
      <c r="Q62" s="832"/>
    </row>
    <row r="63" spans="1:17" ht="14.45" customHeight="1" x14ac:dyDescent="0.2">
      <c r="A63" s="813" t="s">
        <v>3803</v>
      </c>
      <c r="B63" s="814" t="s">
        <v>3804</v>
      </c>
      <c r="C63" s="814" t="s">
        <v>3409</v>
      </c>
      <c r="D63" s="814" t="s">
        <v>3827</v>
      </c>
      <c r="E63" s="814" t="s">
        <v>3828</v>
      </c>
      <c r="F63" s="831">
        <v>2</v>
      </c>
      <c r="G63" s="831">
        <v>34</v>
      </c>
      <c r="H63" s="831">
        <v>1</v>
      </c>
      <c r="I63" s="831">
        <v>17</v>
      </c>
      <c r="J63" s="831">
        <v>2</v>
      </c>
      <c r="K63" s="831">
        <v>34</v>
      </c>
      <c r="L63" s="831">
        <v>1</v>
      </c>
      <c r="M63" s="831">
        <v>17</v>
      </c>
      <c r="N63" s="831">
        <v>2</v>
      </c>
      <c r="O63" s="831">
        <v>34</v>
      </c>
      <c r="P63" s="819">
        <v>1</v>
      </c>
      <c r="Q63" s="832">
        <v>17</v>
      </c>
    </row>
    <row r="64" spans="1:17" ht="14.45" customHeight="1" x14ac:dyDescent="0.2">
      <c r="A64" s="813" t="s">
        <v>3803</v>
      </c>
      <c r="B64" s="814" t="s">
        <v>3804</v>
      </c>
      <c r="C64" s="814" t="s">
        <v>3409</v>
      </c>
      <c r="D64" s="814" t="s">
        <v>3829</v>
      </c>
      <c r="E64" s="814" t="s">
        <v>3830</v>
      </c>
      <c r="F64" s="831"/>
      <c r="G64" s="831"/>
      <c r="H64" s="831"/>
      <c r="I64" s="831"/>
      <c r="J64" s="831">
        <v>1</v>
      </c>
      <c r="K64" s="831">
        <v>65</v>
      </c>
      <c r="L64" s="831">
        <v>1</v>
      </c>
      <c r="M64" s="831">
        <v>65</v>
      </c>
      <c r="N64" s="831"/>
      <c r="O64" s="831"/>
      <c r="P64" s="819"/>
      <c r="Q64" s="832"/>
    </row>
    <row r="65" spans="1:17" ht="14.45" customHeight="1" x14ac:dyDescent="0.2">
      <c r="A65" s="813" t="s">
        <v>3803</v>
      </c>
      <c r="B65" s="814" t="s">
        <v>3804</v>
      </c>
      <c r="C65" s="814" t="s">
        <v>3409</v>
      </c>
      <c r="D65" s="814" t="s">
        <v>3831</v>
      </c>
      <c r="E65" s="814" t="s">
        <v>3832</v>
      </c>
      <c r="F65" s="831">
        <v>1</v>
      </c>
      <c r="G65" s="831">
        <v>483</v>
      </c>
      <c r="H65" s="831">
        <v>0.49691358024691357</v>
      </c>
      <c r="I65" s="831">
        <v>483</v>
      </c>
      <c r="J65" s="831">
        <v>2</v>
      </c>
      <c r="K65" s="831">
        <v>972</v>
      </c>
      <c r="L65" s="831">
        <v>1</v>
      </c>
      <c r="M65" s="831">
        <v>486</v>
      </c>
      <c r="N65" s="831">
        <v>2</v>
      </c>
      <c r="O65" s="831">
        <v>976</v>
      </c>
      <c r="P65" s="819">
        <v>1.0041152263374487</v>
      </c>
      <c r="Q65" s="832">
        <v>488</v>
      </c>
    </row>
    <row r="66" spans="1:17" ht="14.45" customHeight="1" x14ac:dyDescent="0.2">
      <c r="A66" s="813" t="s">
        <v>3803</v>
      </c>
      <c r="B66" s="814" t="s">
        <v>3804</v>
      </c>
      <c r="C66" s="814" t="s">
        <v>3409</v>
      </c>
      <c r="D66" s="814" t="s">
        <v>3833</v>
      </c>
      <c r="E66" s="814" t="s">
        <v>3834</v>
      </c>
      <c r="F66" s="831">
        <v>7</v>
      </c>
      <c r="G66" s="831">
        <v>329</v>
      </c>
      <c r="H66" s="831">
        <v>1.75</v>
      </c>
      <c r="I66" s="831">
        <v>47</v>
      </c>
      <c r="J66" s="831">
        <v>4</v>
      </c>
      <c r="K66" s="831">
        <v>188</v>
      </c>
      <c r="L66" s="831">
        <v>1</v>
      </c>
      <c r="M66" s="831">
        <v>47</v>
      </c>
      <c r="N66" s="831">
        <v>3</v>
      </c>
      <c r="O66" s="831">
        <v>141</v>
      </c>
      <c r="P66" s="819">
        <v>0.75</v>
      </c>
      <c r="Q66" s="832">
        <v>47</v>
      </c>
    </row>
    <row r="67" spans="1:17" ht="14.45" customHeight="1" x14ac:dyDescent="0.2">
      <c r="A67" s="813" t="s">
        <v>3803</v>
      </c>
      <c r="B67" s="814" t="s">
        <v>3804</v>
      </c>
      <c r="C67" s="814" t="s">
        <v>3409</v>
      </c>
      <c r="D67" s="814" t="s">
        <v>3835</v>
      </c>
      <c r="E67" s="814" t="s">
        <v>3836</v>
      </c>
      <c r="F67" s="831">
        <v>2</v>
      </c>
      <c r="G67" s="831">
        <v>120</v>
      </c>
      <c r="H67" s="831">
        <v>0.65573770491803274</v>
      </c>
      <c r="I67" s="831">
        <v>60</v>
      </c>
      <c r="J67" s="831">
        <v>3</v>
      </c>
      <c r="K67" s="831">
        <v>183</v>
      </c>
      <c r="L67" s="831">
        <v>1</v>
      </c>
      <c r="M67" s="831">
        <v>61</v>
      </c>
      <c r="N67" s="831">
        <v>2</v>
      </c>
      <c r="O67" s="831">
        <v>122</v>
      </c>
      <c r="P67" s="819">
        <v>0.66666666666666663</v>
      </c>
      <c r="Q67" s="832">
        <v>61</v>
      </c>
    </row>
    <row r="68" spans="1:17" ht="14.45" customHeight="1" x14ac:dyDescent="0.2">
      <c r="A68" s="813" t="s">
        <v>3803</v>
      </c>
      <c r="B68" s="814" t="s">
        <v>3804</v>
      </c>
      <c r="C68" s="814" t="s">
        <v>3409</v>
      </c>
      <c r="D68" s="814" t="s">
        <v>3837</v>
      </c>
      <c r="E68" s="814" t="s">
        <v>3838</v>
      </c>
      <c r="F68" s="831">
        <v>2</v>
      </c>
      <c r="G68" s="831">
        <v>38</v>
      </c>
      <c r="H68" s="831">
        <v>1</v>
      </c>
      <c r="I68" s="831">
        <v>19</v>
      </c>
      <c r="J68" s="831">
        <v>2</v>
      </c>
      <c r="K68" s="831">
        <v>38</v>
      </c>
      <c r="L68" s="831">
        <v>1</v>
      </c>
      <c r="M68" s="831">
        <v>19</v>
      </c>
      <c r="N68" s="831"/>
      <c r="O68" s="831"/>
      <c r="P68" s="819"/>
      <c r="Q68" s="832"/>
    </row>
    <row r="69" spans="1:17" ht="14.45" customHeight="1" x14ac:dyDescent="0.2">
      <c r="A69" s="813" t="s">
        <v>3803</v>
      </c>
      <c r="B69" s="814" t="s">
        <v>3804</v>
      </c>
      <c r="C69" s="814" t="s">
        <v>3409</v>
      </c>
      <c r="D69" s="814" t="s">
        <v>3839</v>
      </c>
      <c r="E69" s="814" t="s">
        <v>3840</v>
      </c>
      <c r="F69" s="831">
        <v>3</v>
      </c>
      <c r="G69" s="831">
        <v>4395</v>
      </c>
      <c r="H69" s="831">
        <v>1.4948979591836735</v>
      </c>
      <c r="I69" s="831">
        <v>1465</v>
      </c>
      <c r="J69" s="831">
        <v>2</v>
      </c>
      <c r="K69" s="831">
        <v>2940</v>
      </c>
      <c r="L69" s="831">
        <v>1</v>
      </c>
      <c r="M69" s="831">
        <v>1470</v>
      </c>
      <c r="N69" s="831"/>
      <c r="O69" s="831"/>
      <c r="P69" s="819"/>
      <c r="Q69" s="832"/>
    </row>
    <row r="70" spans="1:17" ht="14.45" customHeight="1" x14ac:dyDescent="0.2">
      <c r="A70" s="813" t="s">
        <v>3803</v>
      </c>
      <c r="B70" s="814" t="s">
        <v>3804</v>
      </c>
      <c r="C70" s="814" t="s">
        <v>3409</v>
      </c>
      <c r="D70" s="814" t="s">
        <v>3841</v>
      </c>
      <c r="E70" s="814" t="s">
        <v>3842</v>
      </c>
      <c r="F70" s="831">
        <v>1</v>
      </c>
      <c r="G70" s="831">
        <v>392</v>
      </c>
      <c r="H70" s="831"/>
      <c r="I70" s="831">
        <v>392</v>
      </c>
      <c r="J70" s="831"/>
      <c r="K70" s="831"/>
      <c r="L70" s="831"/>
      <c r="M70" s="831"/>
      <c r="N70" s="831"/>
      <c r="O70" s="831"/>
      <c r="P70" s="819"/>
      <c r="Q70" s="832"/>
    </row>
    <row r="71" spans="1:17" ht="14.45" customHeight="1" x14ac:dyDescent="0.2">
      <c r="A71" s="813" t="s">
        <v>3803</v>
      </c>
      <c r="B71" s="814" t="s">
        <v>3804</v>
      </c>
      <c r="C71" s="814" t="s">
        <v>3409</v>
      </c>
      <c r="D71" s="814" t="s">
        <v>3843</v>
      </c>
      <c r="E71" s="814" t="s">
        <v>3844</v>
      </c>
      <c r="F71" s="831"/>
      <c r="G71" s="831"/>
      <c r="H71" s="831"/>
      <c r="I71" s="831"/>
      <c r="J71" s="831">
        <v>1</v>
      </c>
      <c r="K71" s="831">
        <v>854</v>
      </c>
      <c r="L71" s="831">
        <v>1</v>
      </c>
      <c r="M71" s="831">
        <v>854</v>
      </c>
      <c r="N71" s="831">
        <v>5</v>
      </c>
      <c r="O71" s="831">
        <v>4275</v>
      </c>
      <c r="P71" s="819">
        <v>5.0058548009367678</v>
      </c>
      <c r="Q71" s="832">
        <v>855</v>
      </c>
    </row>
    <row r="72" spans="1:17" ht="14.45" customHeight="1" x14ac:dyDescent="0.2">
      <c r="A72" s="813" t="s">
        <v>3803</v>
      </c>
      <c r="B72" s="814" t="s">
        <v>3804</v>
      </c>
      <c r="C72" s="814" t="s">
        <v>3409</v>
      </c>
      <c r="D72" s="814" t="s">
        <v>3845</v>
      </c>
      <c r="E72" s="814" t="s">
        <v>3846</v>
      </c>
      <c r="F72" s="831">
        <v>3</v>
      </c>
      <c r="G72" s="831">
        <v>561</v>
      </c>
      <c r="H72" s="831">
        <v>0.37300531914893614</v>
      </c>
      <c r="I72" s="831">
        <v>187</v>
      </c>
      <c r="J72" s="831">
        <v>8</v>
      </c>
      <c r="K72" s="831">
        <v>1504</v>
      </c>
      <c r="L72" s="831">
        <v>1</v>
      </c>
      <c r="M72" s="831">
        <v>188</v>
      </c>
      <c r="N72" s="831">
        <v>5</v>
      </c>
      <c r="O72" s="831">
        <v>940</v>
      </c>
      <c r="P72" s="819">
        <v>0.625</v>
      </c>
      <c r="Q72" s="832">
        <v>188</v>
      </c>
    </row>
    <row r="73" spans="1:17" ht="14.45" customHeight="1" x14ac:dyDescent="0.2">
      <c r="A73" s="813" t="s">
        <v>3803</v>
      </c>
      <c r="B73" s="814" t="s">
        <v>3804</v>
      </c>
      <c r="C73" s="814" t="s">
        <v>3409</v>
      </c>
      <c r="D73" s="814" t="s">
        <v>3847</v>
      </c>
      <c r="E73" s="814" t="s">
        <v>3848</v>
      </c>
      <c r="F73" s="831"/>
      <c r="G73" s="831"/>
      <c r="H73" s="831"/>
      <c r="I73" s="831"/>
      <c r="J73" s="831">
        <v>1</v>
      </c>
      <c r="K73" s="831">
        <v>167</v>
      </c>
      <c r="L73" s="831">
        <v>1</v>
      </c>
      <c r="M73" s="831">
        <v>167</v>
      </c>
      <c r="N73" s="831"/>
      <c r="O73" s="831"/>
      <c r="P73" s="819"/>
      <c r="Q73" s="832"/>
    </row>
    <row r="74" spans="1:17" ht="14.45" customHeight="1" x14ac:dyDescent="0.2">
      <c r="A74" s="813" t="s">
        <v>3803</v>
      </c>
      <c r="B74" s="814" t="s">
        <v>3804</v>
      </c>
      <c r="C74" s="814" t="s">
        <v>3409</v>
      </c>
      <c r="D74" s="814" t="s">
        <v>3849</v>
      </c>
      <c r="E74" s="814" t="s">
        <v>3850</v>
      </c>
      <c r="F74" s="831"/>
      <c r="G74" s="831"/>
      <c r="H74" s="831"/>
      <c r="I74" s="831"/>
      <c r="J74" s="831">
        <v>1</v>
      </c>
      <c r="K74" s="831">
        <v>239</v>
      </c>
      <c r="L74" s="831">
        <v>1</v>
      </c>
      <c r="M74" s="831">
        <v>239</v>
      </c>
      <c r="N74" s="831"/>
      <c r="O74" s="831"/>
      <c r="P74" s="819"/>
      <c r="Q74" s="832"/>
    </row>
    <row r="75" spans="1:17" ht="14.45" customHeight="1" x14ac:dyDescent="0.2">
      <c r="A75" s="813" t="s">
        <v>3803</v>
      </c>
      <c r="B75" s="814" t="s">
        <v>3804</v>
      </c>
      <c r="C75" s="814" t="s">
        <v>3409</v>
      </c>
      <c r="D75" s="814" t="s">
        <v>3851</v>
      </c>
      <c r="E75" s="814" t="s">
        <v>3852</v>
      </c>
      <c r="F75" s="831"/>
      <c r="G75" s="831"/>
      <c r="H75" s="831"/>
      <c r="I75" s="831"/>
      <c r="J75" s="831">
        <v>2</v>
      </c>
      <c r="K75" s="831">
        <v>620</v>
      </c>
      <c r="L75" s="831">
        <v>1</v>
      </c>
      <c r="M75" s="831">
        <v>310</v>
      </c>
      <c r="N75" s="831"/>
      <c r="O75" s="831"/>
      <c r="P75" s="819"/>
      <c r="Q75" s="832"/>
    </row>
    <row r="76" spans="1:17" ht="14.45" customHeight="1" x14ac:dyDescent="0.2">
      <c r="A76" s="813" t="s">
        <v>3803</v>
      </c>
      <c r="B76" s="814" t="s">
        <v>3804</v>
      </c>
      <c r="C76" s="814" t="s">
        <v>3409</v>
      </c>
      <c r="D76" s="814" t="s">
        <v>3853</v>
      </c>
      <c r="E76" s="814" t="s">
        <v>3854</v>
      </c>
      <c r="F76" s="831"/>
      <c r="G76" s="831"/>
      <c r="H76" s="831"/>
      <c r="I76" s="831"/>
      <c r="J76" s="831">
        <v>2</v>
      </c>
      <c r="K76" s="831">
        <v>2454</v>
      </c>
      <c r="L76" s="831">
        <v>1</v>
      </c>
      <c r="M76" s="831">
        <v>1227</v>
      </c>
      <c r="N76" s="831"/>
      <c r="O76" s="831"/>
      <c r="P76" s="819"/>
      <c r="Q76" s="832"/>
    </row>
    <row r="77" spans="1:17" ht="14.45" customHeight="1" x14ac:dyDescent="0.2">
      <c r="A77" s="813" t="s">
        <v>3803</v>
      </c>
      <c r="B77" s="814" t="s">
        <v>3804</v>
      </c>
      <c r="C77" s="814" t="s">
        <v>3409</v>
      </c>
      <c r="D77" s="814" t="s">
        <v>3855</v>
      </c>
      <c r="E77" s="814" t="s">
        <v>3856</v>
      </c>
      <c r="F77" s="831"/>
      <c r="G77" s="831"/>
      <c r="H77" s="831"/>
      <c r="I77" s="831"/>
      <c r="J77" s="831"/>
      <c r="K77" s="831"/>
      <c r="L77" s="831"/>
      <c r="M77" s="831"/>
      <c r="N77" s="831">
        <v>1</v>
      </c>
      <c r="O77" s="831">
        <v>791</v>
      </c>
      <c r="P77" s="819"/>
      <c r="Q77" s="832">
        <v>791</v>
      </c>
    </row>
    <row r="78" spans="1:17" ht="14.45" customHeight="1" x14ac:dyDescent="0.2">
      <c r="A78" s="813" t="s">
        <v>3803</v>
      </c>
      <c r="B78" s="814" t="s">
        <v>3804</v>
      </c>
      <c r="C78" s="814" t="s">
        <v>3409</v>
      </c>
      <c r="D78" s="814" t="s">
        <v>3857</v>
      </c>
      <c r="E78" s="814" t="s">
        <v>3858</v>
      </c>
      <c r="F78" s="831">
        <v>2</v>
      </c>
      <c r="G78" s="831">
        <v>458</v>
      </c>
      <c r="H78" s="831">
        <v>1</v>
      </c>
      <c r="I78" s="831">
        <v>229</v>
      </c>
      <c r="J78" s="831">
        <v>2</v>
      </c>
      <c r="K78" s="831">
        <v>458</v>
      </c>
      <c r="L78" s="831">
        <v>1</v>
      </c>
      <c r="M78" s="831">
        <v>229</v>
      </c>
      <c r="N78" s="831">
        <v>1</v>
      </c>
      <c r="O78" s="831">
        <v>230</v>
      </c>
      <c r="P78" s="819">
        <v>0.50218340611353707</v>
      </c>
      <c r="Q78" s="832">
        <v>230</v>
      </c>
    </row>
    <row r="79" spans="1:17" ht="14.45" customHeight="1" x14ac:dyDescent="0.2">
      <c r="A79" s="813" t="s">
        <v>3803</v>
      </c>
      <c r="B79" s="814" t="s">
        <v>3804</v>
      </c>
      <c r="C79" s="814" t="s">
        <v>3409</v>
      </c>
      <c r="D79" s="814" t="s">
        <v>3859</v>
      </c>
      <c r="E79" s="814" t="s">
        <v>3860</v>
      </c>
      <c r="F79" s="831"/>
      <c r="G79" s="831"/>
      <c r="H79" s="831"/>
      <c r="I79" s="831"/>
      <c r="J79" s="831">
        <v>1</v>
      </c>
      <c r="K79" s="831">
        <v>463</v>
      </c>
      <c r="L79" s="831">
        <v>1</v>
      </c>
      <c r="M79" s="831">
        <v>463</v>
      </c>
      <c r="N79" s="831"/>
      <c r="O79" s="831"/>
      <c r="P79" s="819"/>
      <c r="Q79" s="832"/>
    </row>
    <row r="80" spans="1:17" ht="14.45" customHeight="1" x14ac:dyDescent="0.2">
      <c r="A80" s="813" t="s">
        <v>3803</v>
      </c>
      <c r="B80" s="814" t="s">
        <v>3804</v>
      </c>
      <c r="C80" s="814" t="s">
        <v>3409</v>
      </c>
      <c r="D80" s="814" t="s">
        <v>3861</v>
      </c>
      <c r="E80" s="814" t="s">
        <v>3862</v>
      </c>
      <c r="F80" s="831">
        <v>3</v>
      </c>
      <c r="G80" s="831">
        <v>1686</v>
      </c>
      <c r="H80" s="831">
        <v>1.4973357015985791</v>
      </c>
      <c r="I80" s="831">
        <v>562</v>
      </c>
      <c r="J80" s="831">
        <v>2</v>
      </c>
      <c r="K80" s="831">
        <v>1126</v>
      </c>
      <c r="L80" s="831">
        <v>1</v>
      </c>
      <c r="M80" s="831">
        <v>563</v>
      </c>
      <c r="N80" s="831"/>
      <c r="O80" s="831"/>
      <c r="P80" s="819"/>
      <c r="Q80" s="832"/>
    </row>
    <row r="81" spans="1:17" ht="14.45" customHeight="1" x14ac:dyDescent="0.2">
      <c r="A81" s="813" t="s">
        <v>3803</v>
      </c>
      <c r="B81" s="814" t="s">
        <v>3804</v>
      </c>
      <c r="C81" s="814" t="s">
        <v>3409</v>
      </c>
      <c r="D81" s="814" t="s">
        <v>3863</v>
      </c>
      <c r="E81" s="814" t="s">
        <v>3864</v>
      </c>
      <c r="F81" s="831">
        <v>1</v>
      </c>
      <c r="G81" s="831">
        <v>133</v>
      </c>
      <c r="H81" s="831">
        <v>0.9925373134328358</v>
      </c>
      <c r="I81" s="831">
        <v>133</v>
      </c>
      <c r="J81" s="831">
        <v>1</v>
      </c>
      <c r="K81" s="831">
        <v>134</v>
      </c>
      <c r="L81" s="831">
        <v>1</v>
      </c>
      <c r="M81" s="831">
        <v>134</v>
      </c>
      <c r="N81" s="831"/>
      <c r="O81" s="831"/>
      <c r="P81" s="819"/>
      <c r="Q81" s="832"/>
    </row>
    <row r="82" spans="1:17" ht="14.45" customHeight="1" x14ac:dyDescent="0.2">
      <c r="A82" s="813" t="s">
        <v>3803</v>
      </c>
      <c r="B82" s="814" t="s">
        <v>3804</v>
      </c>
      <c r="C82" s="814" t="s">
        <v>3409</v>
      </c>
      <c r="D82" s="814" t="s">
        <v>3865</v>
      </c>
      <c r="E82" s="814" t="s">
        <v>3866</v>
      </c>
      <c r="F82" s="831">
        <v>1</v>
      </c>
      <c r="G82" s="831">
        <v>414</v>
      </c>
      <c r="H82" s="831">
        <v>0.49879518072289158</v>
      </c>
      <c r="I82" s="831">
        <v>414</v>
      </c>
      <c r="J82" s="831">
        <v>2</v>
      </c>
      <c r="K82" s="831">
        <v>830</v>
      </c>
      <c r="L82" s="831">
        <v>1</v>
      </c>
      <c r="M82" s="831">
        <v>415</v>
      </c>
      <c r="N82" s="831"/>
      <c r="O82" s="831"/>
      <c r="P82" s="819"/>
      <c r="Q82" s="832"/>
    </row>
    <row r="83" spans="1:17" ht="14.45" customHeight="1" x14ac:dyDescent="0.2">
      <c r="A83" s="813" t="s">
        <v>3803</v>
      </c>
      <c r="B83" s="814" t="s">
        <v>3804</v>
      </c>
      <c r="C83" s="814" t="s">
        <v>3409</v>
      </c>
      <c r="D83" s="814" t="s">
        <v>3867</v>
      </c>
      <c r="E83" s="814" t="s">
        <v>3868</v>
      </c>
      <c r="F83" s="831"/>
      <c r="G83" s="831"/>
      <c r="H83" s="831"/>
      <c r="I83" s="831"/>
      <c r="J83" s="831">
        <v>1</v>
      </c>
      <c r="K83" s="831">
        <v>942</v>
      </c>
      <c r="L83" s="831">
        <v>1</v>
      </c>
      <c r="M83" s="831">
        <v>942</v>
      </c>
      <c r="N83" s="831"/>
      <c r="O83" s="831"/>
      <c r="P83" s="819"/>
      <c r="Q83" s="832"/>
    </row>
    <row r="84" spans="1:17" ht="14.45" customHeight="1" x14ac:dyDescent="0.2">
      <c r="A84" s="813" t="s">
        <v>3803</v>
      </c>
      <c r="B84" s="814" t="s">
        <v>3804</v>
      </c>
      <c r="C84" s="814" t="s">
        <v>3409</v>
      </c>
      <c r="D84" s="814" t="s">
        <v>3869</v>
      </c>
      <c r="E84" s="814" t="s">
        <v>3870</v>
      </c>
      <c r="F84" s="831"/>
      <c r="G84" s="831"/>
      <c r="H84" s="831"/>
      <c r="I84" s="831"/>
      <c r="J84" s="831">
        <v>2</v>
      </c>
      <c r="K84" s="831">
        <v>794</v>
      </c>
      <c r="L84" s="831">
        <v>1</v>
      </c>
      <c r="M84" s="831">
        <v>397</v>
      </c>
      <c r="N84" s="831"/>
      <c r="O84" s="831"/>
      <c r="P84" s="819"/>
      <c r="Q84" s="832"/>
    </row>
    <row r="85" spans="1:17" ht="14.45" customHeight="1" x14ac:dyDescent="0.2">
      <c r="A85" s="813" t="s">
        <v>3803</v>
      </c>
      <c r="B85" s="814" t="s">
        <v>3804</v>
      </c>
      <c r="C85" s="814" t="s">
        <v>3409</v>
      </c>
      <c r="D85" s="814" t="s">
        <v>3871</v>
      </c>
      <c r="E85" s="814" t="s">
        <v>3872</v>
      </c>
      <c r="F85" s="831">
        <v>24</v>
      </c>
      <c r="G85" s="831">
        <v>720</v>
      </c>
      <c r="H85" s="831">
        <v>0.70588235294117652</v>
      </c>
      <c r="I85" s="831">
        <v>30</v>
      </c>
      <c r="J85" s="831">
        <v>34</v>
      </c>
      <c r="K85" s="831">
        <v>1020</v>
      </c>
      <c r="L85" s="831">
        <v>1</v>
      </c>
      <c r="M85" s="831">
        <v>30</v>
      </c>
      <c r="N85" s="831">
        <v>38</v>
      </c>
      <c r="O85" s="831">
        <v>1178</v>
      </c>
      <c r="P85" s="819">
        <v>1.1549019607843136</v>
      </c>
      <c r="Q85" s="832">
        <v>31</v>
      </c>
    </row>
    <row r="86" spans="1:17" ht="14.45" customHeight="1" x14ac:dyDescent="0.2">
      <c r="A86" s="813" t="s">
        <v>3803</v>
      </c>
      <c r="B86" s="814" t="s">
        <v>3804</v>
      </c>
      <c r="C86" s="814" t="s">
        <v>3409</v>
      </c>
      <c r="D86" s="814" t="s">
        <v>3873</v>
      </c>
      <c r="E86" s="814" t="s">
        <v>3874</v>
      </c>
      <c r="F86" s="831">
        <v>2</v>
      </c>
      <c r="G86" s="831">
        <v>100</v>
      </c>
      <c r="H86" s="831">
        <v>0.66666666666666663</v>
      </c>
      <c r="I86" s="831">
        <v>50</v>
      </c>
      <c r="J86" s="831">
        <v>3</v>
      </c>
      <c r="K86" s="831">
        <v>150</v>
      </c>
      <c r="L86" s="831">
        <v>1</v>
      </c>
      <c r="M86" s="831">
        <v>50</v>
      </c>
      <c r="N86" s="831">
        <v>2</v>
      </c>
      <c r="O86" s="831">
        <v>100</v>
      </c>
      <c r="P86" s="819">
        <v>0.66666666666666663</v>
      </c>
      <c r="Q86" s="832">
        <v>50</v>
      </c>
    </row>
    <row r="87" spans="1:17" ht="14.45" customHeight="1" x14ac:dyDescent="0.2">
      <c r="A87" s="813" t="s">
        <v>3803</v>
      </c>
      <c r="B87" s="814" t="s">
        <v>3804</v>
      </c>
      <c r="C87" s="814" t="s">
        <v>3409</v>
      </c>
      <c r="D87" s="814" t="s">
        <v>3875</v>
      </c>
      <c r="E87" s="814" t="s">
        <v>3876</v>
      </c>
      <c r="F87" s="831">
        <v>5</v>
      </c>
      <c r="G87" s="831">
        <v>60</v>
      </c>
      <c r="H87" s="831">
        <v>1.5384615384615385</v>
      </c>
      <c r="I87" s="831">
        <v>12</v>
      </c>
      <c r="J87" s="831">
        <v>3</v>
      </c>
      <c r="K87" s="831">
        <v>39</v>
      </c>
      <c r="L87" s="831">
        <v>1</v>
      </c>
      <c r="M87" s="831">
        <v>13</v>
      </c>
      <c r="N87" s="831">
        <v>8</v>
      </c>
      <c r="O87" s="831">
        <v>104</v>
      </c>
      <c r="P87" s="819">
        <v>2.6666666666666665</v>
      </c>
      <c r="Q87" s="832">
        <v>13</v>
      </c>
    </row>
    <row r="88" spans="1:17" ht="14.45" customHeight="1" x14ac:dyDescent="0.2">
      <c r="A88" s="813" t="s">
        <v>3803</v>
      </c>
      <c r="B88" s="814" t="s">
        <v>3804</v>
      </c>
      <c r="C88" s="814" t="s">
        <v>3409</v>
      </c>
      <c r="D88" s="814" t="s">
        <v>3877</v>
      </c>
      <c r="E88" s="814" t="s">
        <v>3878</v>
      </c>
      <c r="F88" s="831">
        <v>7</v>
      </c>
      <c r="G88" s="831">
        <v>1281</v>
      </c>
      <c r="H88" s="831">
        <v>0.99456521739130432</v>
      </c>
      <c r="I88" s="831">
        <v>183</v>
      </c>
      <c r="J88" s="831">
        <v>7</v>
      </c>
      <c r="K88" s="831">
        <v>1288</v>
      </c>
      <c r="L88" s="831">
        <v>1</v>
      </c>
      <c r="M88" s="831">
        <v>184</v>
      </c>
      <c r="N88" s="831">
        <v>1</v>
      </c>
      <c r="O88" s="831">
        <v>185</v>
      </c>
      <c r="P88" s="819">
        <v>0.14363354037267081</v>
      </c>
      <c r="Q88" s="832">
        <v>185</v>
      </c>
    </row>
    <row r="89" spans="1:17" ht="14.45" customHeight="1" x14ac:dyDescent="0.2">
      <c r="A89" s="813" t="s">
        <v>3803</v>
      </c>
      <c r="B89" s="814" t="s">
        <v>3804</v>
      </c>
      <c r="C89" s="814" t="s">
        <v>3409</v>
      </c>
      <c r="D89" s="814" t="s">
        <v>3879</v>
      </c>
      <c r="E89" s="814" t="s">
        <v>3880</v>
      </c>
      <c r="F89" s="831">
        <v>1</v>
      </c>
      <c r="G89" s="831">
        <v>73</v>
      </c>
      <c r="H89" s="831"/>
      <c r="I89" s="831">
        <v>73</v>
      </c>
      <c r="J89" s="831"/>
      <c r="K89" s="831"/>
      <c r="L89" s="831"/>
      <c r="M89" s="831"/>
      <c r="N89" s="831"/>
      <c r="O89" s="831"/>
      <c r="P89" s="819"/>
      <c r="Q89" s="832"/>
    </row>
    <row r="90" spans="1:17" ht="14.45" customHeight="1" x14ac:dyDescent="0.2">
      <c r="A90" s="813" t="s">
        <v>3803</v>
      </c>
      <c r="B90" s="814" t="s">
        <v>3804</v>
      </c>
      <c r="C90" s="814" t="s">
        <v>3409</v>
      </c>
      <c r="D90" s="814" t="s">
        <v>3881</v>
      </c>
      <c r="E90" s="814" t="s">
        <v>3882</v>
      </c>
      <c r="F90" s="831">
        <v>6</v>
      </c>
      <c r="G90" s="831">
        <v>1104</v>
      </c>
      <c r="H90" s="831">
        <v>0.99459459459459465</v>
      </c>
      <c r="I90" s="831">
        <v>184</v>
      </c>
      <c r="J90" s="831">
        <v>6</v>
      </c>
      <c r="K90" s="831">
        <v>1110</v>
      </c>
      <c r="L90" s="831">
        <v>1</v>
      </c>
      <c r="M90" s="831">
        <v>185</v>
      </c>
      <c r="N90" s="831">
        <v>1</v>
      </c>
      <c r="O90" s="831">
        <v>186</v>
      </c>
      <c r="P90" s="819">
        <v>0.16756756756756758</v>
      </c>
      <c r="Q90" s="832">
        <v>186</v>
      </c>
    </row>
    <row r="91" spans="1:17" ht="14.45" customHeight="1" x14ac:dyDescent="0.2">
      <c r="A91" s="813" t="s">
        <v>3803</v>
      </c>
      <c r="B91" s="814" t="s">
        <v>3804</v>
      </c>
      <c r="C91" s="814" t="s">
        <v>3409</v>
      </c>
      <c r="D91" s="814" t="s">
        <v>3883</v>
      </c>
      <c r="E91" s="814" t="s">
        <v>3884</v>
      </c>
      <c r="F91" s="831">
        <v>173</v>
      </c>
      <c r="G91" s="831">
        <v>25777</v>
      </c>
      <c r="H91" s="831">
        <v>0.92890090090090094</v>
      </c>
      <c r="I91" s="831">
        <v>149</v>
      </c>
      <c r="J91" s="831">
        <v>185</v>
      </c>
      <c r="K91" s="831">
        <v>27750</v>
      </c>
      <c r="L91" s="831">
        <v>1</v>
      </c>
      <c r="M91" s="831">
        <v>150</v>
      </c>
      <c r="N91" s="831">
        <v>164</v>
      </c>
      <c r="O91" s="831">
        <v>24600</v>
      </c>
      <c r="P91" s="819">
        <v>0.88648648648648654</v>
      </c>
      <c r="Q91" s="832">
        <v>150</v>
      </c>
    </row>
    <row r="92" spans="1:17" ht="14.45" customHeight="1" x14ac:dyDescent="0.2">
      <c r="A92" s="813" t="s">
        <v>3803</v>
      </c>
      <c r="B92" s="814" t="s">
        <v>3804</v>
      </c>
      <c r="C92" s="814" t="s">
        <v>3409</v>
      </c>
      <c r="D92" s="814" t="s">
        <v>3885</v>
      </c>
      <c r="E92" s="814" t="s">
        <v>3886</v>
      </c>
      <c r="F92" s="831">
        <v>24</v>
      </c>
      <c r="G92" s="831">
        <v>720</v>
      </c>
      <c r="H92" s="831">
        <v>0.66666666666666663</v>
      </c>
      <c r="I92" s="831">
        <v>30</v>
      </c>
      <c r="J92" s="831">
        <v>36</v>
      </c>
      <c r="K92" s="831">
        <v>1080</v>
      </c>
      <c r="L92" s="831">
        <v>1</v>
      </c>
      <c r="M92" s="831">
        <v>30</v>
      </c>
      <c r="N92" s="831">
        <v>38</v>
      </c>
      <c r="O92" s="831">
        <v>1178</v>
      </c>
      <c r="P92" s="819">
        <v>1.0907407407407408</v>
      </c>
      <c r="Q92" s="832">
        <v>31</v>
      </c>
    </row>
    <row r="93" spans="1:17" ht="14.45" customHeight="1" x14ac:dyDescent="0.2">
      <c r="A93" s="813" t="s">
        <v>3803</v>
      </c>
      <c r="B93" s="814" t="s">
        <v>3804</v>
      </c>
      <c r="C93" s="814" t="s">
        <v>3409</v>
      </c>
      <c r="D93" s="814" t="s">
        <v>3887</v>
      </c>
      <c r="E93" s="814" t="s">
        <v>3888</v>
      </c>
      <c r="F93" s="831">
        <v>11</v>
      </c>
      <c r="G93" s="831">
        <v>341</v>
      </c>
      <c r="H93" s="831">
        <v>0.6470588235294118</v>
      </c>
      <c r="I93" s="831">
        <v>31</v>
      </c>
      <c r="J93" s="831">
        <v>17</v>
      </c>
      <c r="K93" s="831">
        <v>527</v>
      </c>
      <c r="L93" s="831">
        <v>1</v>
      </c>
      <c r="M93" s="831">
        <v>31</v>
      </c>
      <c r="N93" s="831">
        <v>10</v>
      </c>
      <c r="O93" s="831">
        <v>310</v>
      </c>
      <c r="P93" s="819">
        <v>0.58823529411764708</v>
      </c>
      <c r="Q93" s="832">
        <v>31</v>
      </c>
    </row>
    <row r="94" spans="1:17" ht="14.45" customHeight="1" x14ac:dyDescent="0.2">
      <c r="A94" s="813" t="s">
        <v>3803</v>
      </c>
      <c r="B94" s="814" t="s">
        <v>3804</v>
      </c>
      <c r="C94" s="814" t="s">
        <v>3409</v>
      </c>
      <c r="D94" s="814" t="s">
        <v>3889</v>
      </c>
      <c r="E94" s="814" t="s">
        <v>3890</v>
      </c>
      <c r="F94" s="831">
        <v>13</v>
      </c>
      <c r="G94" s="831">
        <v>354</v>
      </c>
      <c r="H94" s="831">
        <v>0.70238095238095233</v>
      </c>
      <c r="I94" s="831">
        <v>27.23076923076923</v>
      </c>
      <c r="J94" s="831">
        <v>18</v>
      </c>
      <c r="K94" s="831">
        <v>504</v>
      </c>
      <c r="L94" s="831">
        <v>1</v>
      </c>
      <c r="M94" s="831">
        <v>28</v>
      </c>
      <c r="N94" s="831">
        <v>14</v>
      </c>
      <c r="O94" s="831">
        <v>392</v>
      </c>
      <c r="P94" s="819">
        <v>0.77777777777777779</v>
      </c>
      <c r="Q94" s="832">
        <v>28</v>
      </c>
    </row>
    <row r="95" spans="1:17" ht="14.45" customHeight="1" x14ac:dyDescent="0.2">
      <c r="A95" s="813" t="s">
        <v>3803</v>
      </c>
      <c r="B95" s="814" t="s">
        <v>3804</v>
      </c>
      <c r="C95" s="814" t="s">
        <v>3409</v>
      </c>
      <c r="D95" s="814" t="s">
        <v>3891</v>
      </c>
      <c r="E95" s="814" t="s">
        <v>3892</v>
      </c>
      <c r="F95" s="831">
        <v>6</v>
      </c>
      <c r="G95" s="831">
        <v>1536</v>
      </c>
      <c r="H95" s="831">
        <v>5.9766536964980546</v>
      </c>
      <c r="I95" s="831">
        <v>256</v>
      </c>
      <c r="J95" s="831">
        <v>1</v>
      </c>
      <c r="K95" s="831">
        <v>257</v>
      </c>
      <c r="L95" s="831">
        <v>1</v>
      </c>
      <c r="M95" s="831">
        <v>257</v>
      </c>
      <c r="N95" s="831">
        <v>4</v>
      </c>
      <c r="O95" s="831">
        <v>1032</v>
      </c>
      <c r="P95" s="819">
        <v>4.0155642023346303</v>
      </c>
      <c r="Q95" s="832">
        <v>258</v>
      </c>
    </row>
    <row r="96" spans="1:17" ht="14.45" customHeight="1" x14ac:dyDescent="0.2">
      <c r="A96" s="813" t="s">
        <v>3803</v>
      </c>
      <c r="B96" s="814" t="s">
        <v>3804</v>
      </c>
      <c r="C96" s="814" t="s">
        <v>3409</v>
      </c>
      <c r="D96" s="814" t="s">
        <v>3893</v>
      </c>
      <c r="E96" s="814" t="s">
        <v>3894</v>
      </c>
      <c r="F96" s="831">
        <v>1</v>
      </c>
      <c r="G96" s="831">
        <v>163</v>
      </c>
      <c r="H96" s="831">
        <v>1</v>
      </c>
      <c r="I96" s="831">
        <v>163</v>
      </c>
      <c r="J96" s="831">
        <v>1</v>
      </c>
      <c r="K96" s="831">
        <v>163</v>
      </c>
      <c r="L96" s="831">
        <v>1</v>
      </c>
      <c r="M96" s="831">
        <v>163</v>
      </c>
      <c r="N96" s="831"/>
      <c r="O96" s="831"/>
      <c r="P96" s="819"/>
      <c r="Q96" s="832"/>
    </row>
    <row r="97" spans="1:17" ht="14.45" customHeight="1" x14ac:dyDescent="0.2">
      <c r="A97" s="813" t="s">
        <v>3803</v>
      </c>
      <c r="B97" s="814" t="s">
        <v>3804</v>
      </c>
      <c r="C97" s="814" t="s">
        <v>3409</v>
      </c>
      <c r="D97" s="814" t="s">
        <v>3895</v>
      </c>
      <c r="E97" s="814" t="s">
        <v>3896</v>
      </c>
      <c r="F97" s="831">
        <v>2</v>
      </c>
      <c r="G97" s="831">
        <v>44</v>
      </c>
      <c r="H97" s="831">
        <v>1.9130434782608696</v>
      </c>
      <c r="I97" s="831">
        <v>22</v>
      </c>
      <c r="J97" s="831">
        <v>1</v>
      </c>
      <c r="K97" s="831">
        <v>23</v>
      </c>
      <c r="L97" s="831">
        <v>1</v>
      </c>
      <c r="M97" s="831">
        <v>23</v>
      </c>
      <c r="N97" s="831">
        <v>2</v>
      </c>
      <c r="O97" s="831">
        <v>46</v>
      </c>
      <c r="P97" s="819">
        <v>2</v>
      </c>
      <c r="Q97" s="832">
        <v>23</v>
      </c>
    </row>
    <row r="98" spans="1:17" ht="14.45" customHeight="1" x14ac:dyDescent="0.2">
      <c r="A98" s="813" t="s">
        <v>3803</v>
      </c>
      <c r="B98" s="814" t="s">
        <v>3804</v>
      </c>
      <c r="C98" s="814" t="s">
        <v>3409</v>
      </c>
      <c r="D98" s="814" t="s">
        <v>3897</v>
      </c>
      <c r="E98" s="814" t="s">
        <v>3898</v>
      </c>
      <c r="F98" s="831">
        <v>21</v>
      </c>
      <c r="G98" s="831">
        <v>530</v>
      </c>
      <c r="H98" s="831">
        <v>0.67948717948717952</v>
      </c>
      <c r="I98" s="831">
        <v>25.238095238095237</v>
      </c>
      <c r="J98" s="831">
        <v>30</v>
      </c>
      <c r="K98" s="831">
        <v>780</v>
      </c>
      <c r="L98" s="831">
        <v>1</v>
      </c>
      <c r="M98" s="831">
        <v>26</v>
      </c>
      <c r="N98" s="831">
        <v>25</v>
      </c>
      <c r="O98" s="831">
        <v>650</v>
      </c>
      <c r="P98" s="819">
        <v>0.83333333333333337</v>
      </c>
      <c r="Q98" s="832">
        <v>26</v>
      </c>
    </row>
    <row r="99" spans="1:17" ht="14.45" customHeight="1" x14ac:dyDescent="0.2">
      <c r="A99" s="813" t="s">
        <v>3803</v>
      </c>
      <c r="B99" s="814" t="s">
        <v>3804</v>
      </c>
      <c r="C99" s="814" t="s">
        <v>3409</v>
      </c>
      <c r="D99" s="814" t="s">
        <v>3899</v>
      </c>
      <c r="E99" s="814" t="s">
        <v>3900</v>
      </c>
      <c r="F99" s="831"/>
      <c r="G99" s="831"/>
      <c r="H99" s="831"/>
      <c r="I99" s="831"/>
      <c r="J99" s="831">
        <v>1</v>
      </c>
      <c r="K99" s="831">
        <v>33</v>
      </c>
      <c r="L99" s="831">
        <v>1</v>
      </c>
      <c r="M99" s="831">
        <v>33</v>
      </c>
      <c r="N99" s="831">
        <v>1</v>
      </c>
      <c r="O99" s="831">
        <v>33</v>
      </c>
      <c r="P99" s="819">
        <v>1</v>
      </c>
      <c r="Q99" s="832">
        <v>33</v>
      </c>
    </row>
    <row r="100" spans="1:17" ht="14.45" customHeight="1" x14ac:dyDescent="0.2">
      <c r="A100" s="813" t="s">
        <v>3803</v>
      </c>
      <c r="B100" s="814" t="s">
        <v>3804</v>
      </c>
      <c r="C100" s="814" t="s">
        <v>3409</v>
      </c>
      <c r="D100" s="814" t="s">
        <v>3901</v>
      </c>
      <c r="E100" s="814" t="s">
        <v>3902</v>
      </c>
      <c r="F100" s="831">
        <v>8</v>
      </c>
      <c r="G100" s="831">
        <v>240</v>
      </c>
      <c r="H100" s="831"/>
      <c r="I100" s="831">
        <v>30</v>
      </c>
      <c r="J100" s="831"/>
      <c r="K100" s="831"/>
      <c r="L100" s="831"/>
      <c r="M100" s="831"/>
      <c r="N100" s="831"/>
      <c r="O100" s="831"/>
      <c r="P100" s="819"/>
      <c r="Q100" s="832"/>
    </row>
    <row r="101" spans="1:17" ht="14.45" customHeight="1" x14ac:dyDescent="0.2">
      <c r="A101" s="813" t="s">
        <v>3803</v>
      </c>
      <c r="B101" s="814" t="s">
        <v>3804</v>
      </c>
      <c r="C101" s="814" t="s">
        <v>3409</v>
      </c>
      <c r="D101" s="814" t="s">
        <v>3903</v>
      </c>
      <c r="E101" s="814" t="s">
        <v>3904</v>
      </c>
      <c r="F101" s="831"/>
      <c r="G101" s="831"/>
      <c r="H101" s="831"/>
      <c r="I101" s="831"/>
      <c r="J101" s="831">
        <v>1</v>
      </c>
      <c r="K101" s="831">
        <v>204</v>
      </c>
      <c r="L101" s="831">
        <v>1</v>
      </c>
      <c r="M101" s="831">
        <v>204</v>
      </c>
      <c r="N101" s="831"/>
      <c r="O101" s="831"/>
      <c r="P101" s="819"/>
      <c r="Q101" s="832"/>
    </row>
    <row r="102" spans="1:17" ht="14.45" customHeight="1" x14ac:dyDescent="0.2">
      <c r="A102" s="813" t="s">
        <v>3803</v>
      </c>
      <c r="B102" s="814" t="s">
        <v>3804</v>
      </c>
      <c r="C102" s="814" t="s">
        <v>3409</v>
      </c>
      <c r="D102" s="814" t="s">
        <v>3905</v>
      </c>
      <c r="E102" s="814" t="s">
        <v>3906</v>
      </c>
      <c r="F102" s="831">
        <v>1</v>
      </c>
      <c r="G102" s="831">
        <v>26</v>
      </c>
      <c r="H102" s="831">
        <v>1</v>
      </c>
      <c r="I102" s="831">
        <v>26</v>
      </c>
      <c r="J102" s="831">
        <v>1</v>
      </c>
      <c r="K102" s="831">
        <v>26</v>
      </c>
      <c r="L102" s="831">
        <v>1</v>
      </c>
      <c r="M102" s="831">
        <v>26</v>
      </c>
      <c r="N102" s="831"/>
      <c r="O102" s="831"/>
      <c r="P102" s="819"/>
      <c r="Q102" s="832"/>
    </row>
    <row r="103" spans="1:17" ht="14.45" customHeight="1" x14ac:dyDescent="0.2">
      <c r="A103" s="813" t="s">
        <v>3803</v>
      </c>
      <c r="B103" s="814" t="s">
        <v>3804</v>
      </c>
      <c r="C103" s="814" t="s">
        <v>3409</v>
      </c>
      <c r="D103" s="814" t="s">
        <v>3907</v>
      </c>
      <c r="E103" s="814" t="s">
        <v>3908</v>
      </c>
      <c r="F103" s="831">
        <v>5</v>
      </c>
      <c r="G103" s="831">
        <v>420</v>
      </c>
      <c r="H103" s="831">
        <v>0.7142857142857143</v>
      </c>
      <c r="I103" s="831">
        <v>84</v>
      </c>
      <c r="J103" s="831">
        <v>7</v>
      </c>
      <c r="K103" s="831">
        <v>588</v>
      </c>
      <c r="L103" s="831">
        <v>1</v>
      </c>
      <c r="M103" s="831">
        <v>84</v>
      </c>
      <c r="N103" s="831">
        <v>4</v>
      </c>
      <c r="O103" s="831">
        <v>336</v>
      </c>
      <c r="P103" s="819">
        <v>0.5714285714285714</v>
      </c>
      <c r="Q103" s="832">
        <v>84</v>
      </c>
    </row>
    <row r="104" spans="1:17" ht="14.45" customHeight="1" x14ac:dyDescent="0.2">
      <c r="A104" s="813" t="s">
        <v>3803</v>
      </c>
      <c r="B104" s="814" t="s">
        <v>3804</v>
      </c>
      <c r="C104" s="814" t="s">
        <v>3409</v>
      </c>
      <c r="D104" s="814" t="s">
        <v>3909</v>
      </c>
      <c r="E104" s="814" t="s">
        <v>3910</v>
      </c>
      <c r="F104" s="831">
        <v>9</v>
      </c>
      <c r="G104" s="831">
        <v>1584</v>
      </c>
      <c r="H104" s="831">
        <v>0.89491525423728813</v>
      </c>
      <c r="I104" s="831">
        <v>176</v>
      </c>
      <c r="J104" s="831">
        <v>10</v>
      </c>
      <c r="K104" s="831">
        <v>1770</v>
      </c>
      <c r="L104" s="831">
        <v>1</v>
      </c>
      <c r="M104" s="831">
        <v>177</v>
      </c>
      <c r="N104" s="831">
        <v>3</v>
      </c>
      <c r="O104" s="831">
        <v>534</v>
      </c>
      <c r="P104" s="819">
        <v>0.30169491525423731</v>
      </c>
      <c r="Q104" s="832">
        <v>178</v>
      </c>
    </row>
    <row r="105" spans="1:17" ht="14.45" customHeight="1" x14ac:dyDescent="0.2">
      <c r="A105" s="813" t="s">
        <v>3803</v>
      </c>
      <c r="B105" s="814" t="s">
        <v>3804</v>
      </c>
      <c r="C105" s="814" t="s">
        <v>3409</v>
      </c>
      <c r="D105" s="814" t="s">
        <v>3911</v>
      </c>
      <c r="E105" s="814" t="s">
        <v>3912</v>
      </c>
      <c r="F105" s="831">
        <v>1</v>
      </c>
      <c r="G105" s="831">
        <v>253</v>
      </c>
      <c r="H105" s="831">
        <v>0.33202099737532809</v>
      </c>
      <c r="I105" s="831">
        <v>253</v>
      </c>
      <c r="J105" s="831">
        <v>3</v>
      </c>
      <c r="K105" s="831">
        <v>762</v>
      </c>
      <c r="L105" s="831">
        <v>1</v>
      </c>
      <c r="M105" s="831">
        <v>254</v>
      </c>
      <c r="N105" s="831"/>
      <c r="O105" s="831"/>
      <c r="P105" s="819"/>
      <c r="Q105" s="832"/>
    </row>
    <row r="106" spans="1:17" ht="14.45" customHeight="1" x14ac:dyDescent="0.2">
      <c r="A106" s="813" t="s">
        <v>3803</v>
      </c>
      <c r="B106" s="814" t="s">
        <v>3804</v>
      </c>
      <c r="C106" s="814" t="s">
        <v>3409</v>
      </c>
      <c r="D106" s="814" t="s">
        <v>3913</v>
      </c>
      <c r="E106" s="814" t="s">
        <v>3914</v>
      </c>
      <c r="F106" s="831">
        <v>21</v>
      </c>
      <c r="G106" s="831">
        <v>322</v>
      </c>
      <c r="H106" s="831">
        <v>0.95833333333333337</v>
      </c>
      <c r="I106" s="831">
        <v>15.333333333333334</v>
      </c>
      <c r="J106" s="831">
        <v>21</v>
      </c>
      <c r="K106" s="831">
        <v>336</v>
      </c>
      <c r="L106" s="831">
        <v>1</v>
      </c>
      <c r="M106" s="831">
        <v>16</v>
      </c>
      <c r="N106" s="831">
        <v>19</v>
      </c>
      <c r="O106" s="831">
        <v>304</v>
      </c>
      <c r="P106" s="819">
        <v>0.90476190476190477</v>
      </c>
      <c r="Q106" s="832">
        <v>16</v>
      </c>
    </row>
    <row r="107" spans="1:17" ht="14.45" customHeight="1" x14ac:dyDescent="0.2">
      <c r="A107" s="813" t="s">
        <v>3803</v>
      </c>
      <c r="B107" s="814" t="s">
        <v>3804</v>
      </c>
      <c r="C107" s="814" t="s">
        <v>3409</v>
      </c>
      <c r="D107" s="814" t="s">
        <v>3915</v>
      </c>
      <c r="E107" s="814" t="s">
        <v>3916</v>
      </c>
      <c r="F107" s="831">
        <v>4</v>
      </c>
      <c r="G107" s="831">
        <v>92</v>
      </c>
      <c r="H107" s="831">
        <v>1.3333333333333333</v>
      </c>
      <c r="I107" s="831">
        <v>23</v>
      </c>
      <c r="J107" s="831">
        <v>3</v>
      </c>
      <c r="K107" s="831">
        <v>69</v>
      </c>
      <c r="L107" s="831">
        <v>1</v>
      </c>
      <c r="M107" s="831">
        <v>23</v>
      </c>
      <c r="N107" s="831">
        <v>5</v>
      </c>
      <c r="O107" s="831">
        <v>115</v>
      </c>
      <c r="P107" s="819">
        <v>1.6666666666666667</v>
      </c>
      <c r="Q107" s="832">
        <v>23</v>
      </c>
    </row>
    <row r="108" spans="1:17" ht="14.45" customHeight="1" x14ac:dyDescent="0.2">
      <c r="A108" s="813" t="s">
        <v>3803</v>
      </c>
      <c r="B108" s="814" t="s">
        <v>3804</v>
      </c>
      <c r="C108" s="814" t="s">
        <v>3409</v>
      </c>
      <c r="D108" s="814" t="s">
        <v>3917</v>
      </c>
      <c r="E108" s="814" t="s">
        <v>3918</v>
      </c>
      <c r="F108" s="831">
        <v>1</v>
      </c>
      <c r="G108" s="831">
        <v>252</v>
      </c>
      <c r="H108" s="831">
        <v>0.33201581027667987</v>
      </c>
      <c r="I108" s="831">
        <v>252</v>
      </c>
      <c r="J108" s="831">
        <v>3</v>
      </c>
      <c r="K108" s="831">
        <v>759</v>
      </c>
      <c r="L108" s="831">
        <v>1</v>
      </c>
      <c r="M108" s="831">
        <v>253</v>
      </c>
      <c r="N108" s="831"/>
      <c r="O108" s="831"/>
      <c r="P108" s="819"/>
      <c r="Q108" s="832"/>
    </row>
    <row r="109" spans="1:17" ht="14.45" customHeight="1" x14ac:dyDescent="0.2">
      <c r="A109" s="813" t="s">
        <v>3803</v>
      </c>
      <c r="B109" s="814" t="s">
        <v>3804</v>
      </c>
      <c r="C109" s="814" t="s">
        <v>3409</v>
      </c>
      <c r="D109" s="814" t="s">
        <v>3919</v>
      </c>
      <c r="E109" s="814" t="s">
        <v>3920</v>
      </c>
      <c r="F109" s="831">
        <v>7</v>
      </c>
      <c r="G109" s="831">
        <v>259</v>
      </c>
      <c r="H109" s="831">
        <v>2.3333333333333335</v>
      </c>
      <c r="I109" s="831">
        <v>37</v>
      </c>
      <c r="J109" s="831">
        <v>3</v>
      </c>
      <c r="K109" s="831">
        <v>111</v>
      </c>
      <c r="L109" s="831">
        <v>1</v>
      </c>
      <c r="M109" s="831">
        <v>37</v>
      </c>
      <c r="N109" s="831">
        <v>7</v>
      </c>
      <c r="O109" s="831">
        <v>259</v>
      </c>
      <c r="P109" s="819">
        <v>2.3333333333333335</v>
      </c>
      <c r="Q109" s="832">
        <v>37</v>
      </c>
    </row>
    <row r="110" spans="1:17" ht="14.45" customHeight="1" x14ac:dyDescent="0.2">
      <c r="A110" s="813" t="s">
        <v>3803</v>
      </c>
      <c r="B110" s="814" t="s">
        <v>3804</v>
      </c>
      <c r="C110" s="814" t="s">
        <v>3409</v>
      </c>
      <c r="D110" s="814" t="s">
        <v>3921</v>
      </c>
      <c r="E110" s="814" t="s">
        <v>3922</v>
      </c>
      <c r="F110" s="831">
        <v>5</v>
      </c>
      <c r="G110" s="831">
        <v>115</v>
      </c>
      <c r="H110" s="831">
        <v>0.83333333333333337</v>
      </c>
      <c r="I110" s="831">
        <v>23</v>
      </c>
      <c r="J110" s="831">
        <v>6</v>
      </c>
      <c r="K110" s="831">
        <v>138</v>
      </c>
      <c r="L110" s="831">
        <v>1</v>
      </c>
      <c r="M110" s="831">
        <v>23</v>
      </c>
      <c r="N110" s="831">
        <v>5</v>
      </c>
      <c r="O110" s="831">
        <v>115</v>
      </c>
      <c r="P110" s="819">
        <v>0.83333333333333337</v>
      </c>
      <c r="Q110" s="832">
        <v>23</v>
      </c>
    </row>
    <row r="111" spans="1:17" ht="14.45" customHeight="1" x14ac:dyDescent="0.2">
      <c r="A111" s="813" t="s">
        <v>3803</v>
      </c>
      <c r="B111" s="814" t="s">
        <v>3804</v>
      </c>
      <c r="C111" s="814" t="s">
        <v>3409</v>
      </c>
      <c r="D111" s="814" t="s">
        <v>3923</v>
      </c>
      <c r="E111" s="814" t="s">
        <v>3924</v>
      </c>
      <c r="F111" s="831">
        <v>1</v>
      </c>
      <c r="G111" s="831">
        <v>216</v>
      </c>
      <c r="H111" s="831"/>
      <c r="I111" s="831">
        <v>216</v>
      </c>
      <c r="J111" s="831"/>
      <c r="K111" s="831"/>
      <c r="L111" s="831"/>
      <c r="M111" s="831"/>
      <c r="N111" s="831"/>
      <c r="O111" s="831"/>
      <c r="P111" s="819"/>
      <c r="Q111" s="832"/>
    </row>
    <row r="112" spans="1:17" ht="14.45" customHeight="1" x14ac:dyDescent="0.2">
      <c r="A112" s="813" t="s">
        <v>3803</v>
      </c>
      <c r="B112" s="814" t="s">
        <v>3804</v>
      </c>
      <c r="C112" s="814" t="s">
        <v>3409</v>
      </c>
      <c r="D112" s="814" t="s">
        <v>3925</v>
      </c>
      <c r="E112" s="814" t="s">
        <v>3926</v>
      </c>
      <c r="F112" s="831"/>
      <c r="G112" s="831"/>
      <c r="H112" s="831"/>
      <c r="I112" s="831"/>
      <c r="J112" s="831">
        <v>1</v>
      </c>
      <c r="K112" s="831">
        <v>589</v>
      </c>
      <c r="L112" s="831">
        <v>1</v>
      </c>
      <c r="M112" s="831">
        <v>589</v>
      </c>
      <c r="N112" s="831"/>
      <c r="O112" s="831"/>
      <c r="P112" s="819"/>
      <c r="Q112" s="832"/>
    </row>
    <row r="113" spans="1:17" ht="14.45" customHeight="1" x14ac:dyDescent="0.2">
      <c r="A113" s="813" t="s">
        <v>3803</v>
      </c>
      <c r="B113" s="814" t="s">
        <v>3804</v>
      </c>
      <c r="C113" s="814" t="s">
        <v>3409</v>
      </c>
      <c r="D113" s="814" t="s">
        <v>3927</v>
      </c>
      <c r="E113" s="814" t="s">
        <v>3928</v>
      </c>
      <c r="F113" s="831">
        <v>2</v>
      </c>
      <c r="G113" s="831">
        <v>662</v>
      </c>
      <c r="H113" s="831">
        <v>1</v>
      </c>
      <c r="I113" s="831">
        <v>331</v>
      </c>
      <c r="J113" s="831">
        <v>2</v>
      </c>
      <c r="K113" s="831">
        <v>662</v>
      </c>
      <c r="L113" s="831">
        <v>1</v>
      </c>
      <c r="M113" s="831">
        <v>331</v>
      </c>
      <c r="N113" s="831">
        <v>1</v>
      </c>
      <c r="O113" s="831">
        <v>331</v>
      </c>
      <c r="P113" s="819">
        <v>0.5</v>
      </c>
      <c r="Q113" s="832">
        <v>331</v>
      </c>
    </row>
    <row r="114" spans="1:17" ht="14.45" customHeight="1" x14ac:dyDescent="0.2">
      <c r="A114" s="813" t="s">
        <v>3803</v>
      </c>
      <c r="B114" s="814" t="s">
        <v>3804</v>
      </c>
      <c r="C114" s="814" t="s">
        <v>3409</v>
      </c>
      <c r="D114" s="814" t="s">
        <v>3929</v>
      </c>
      <c r="E114" s="814" t="s">
        <v>3930</v>
      </c>
      <c r="F114" s="831">
        <v>1</v>
      </c>
      <c r="G114" s="831">
        <v>29</v>
      </c>
      <c r="H114" s="831">
        <v>1</v>
      </c>
      <c r="I114" s="831">
        <v>29</v>
      </c>
      <c r="J114" s="831">
        <v>1</v>
      </c>
      <c r="K114" s="831">
        <v>29</v>
      </c>
      <c r="L114" s="831">
        <v>1</v>
      </c>
      <c r="M114" s="831">
        <v>29</v>
      </c>
      <c r="N114" s="831">
        <v>2</v>
      </c>
      <c r="O114" s="831">
        <v>58</v>
      </c>
      <c r="P114" s="819">
        <v>2</v>
      </c>
      <c r="Q114" s="832">
        <v>29</v>
      </c>
    </row>
    <row r="115" spans="1:17" ht="14.45" customHeight="1" x14ac:dyDescent="0.2">
      <c r="A115" s="813" t="s">
        <v>3803</v>
      </c>
      <c r="B115" s="814" t="s">
        <v>3804</v>
      </c>
      <c r="C115" s="814" t="s">
        <v>3409</v>
      </c>
      <c r="D115" s="814" t="s">
        <v>3931</v>
      </c>
      <c r="E115" s="814" t="s">
        <v>3932</v>
      </c>
      <c r="F115" s="831">
        <v>1</v>
      </c>
      <c r="G115" s="831">
        <v>178</v>
      </c>
      <c r="H115" s="831"/>
      <c r="I115" s="831">
        <v>178</v>
      </c>
      <c r="J115" s="831"/>
      <c r="K115" s="831"/>
      <c r="L115" s="831"/>
      <c r="M115" s="831"/>
      <c r="N115" s="831">
        <v>2</v>
      </c>
      <c r="O115" s="831">
        <v>358</v>
      </c>
      <c r="P115" s="819"/>
      <c r="Q115" s="832">
        <v>179</v>
      </c>
    </row>
    <row r="116" spans="1:17" ht="14.45" customHeight="1" x14ac:dyDescent="0.2">
      <c r="A116" s="813" t="s">
        <v>3803</v>
      </c>
      <c r="B116" s="814" t="s">
        <v>3804</v>
      </c>
      <c r="C116" s="814" t="s">
        <v>3409</v>
      </c>
      <c r="D116" s="814" t="s">
        <v>3933</v>
      </c>
      <c r="E116" s="814" t="s">
        <v>3934</v>
      </c>
      <c r="F116" s="831">
        <v>1</v>
      </c>
      <c r="G116" s="831">
        <v>15</v>
      </c>
      <c r="H116" s="831">
        <v>0.3125</v>
      </c>
      <c r="I116" s="831">
        <v>15</v>
      </c>
      <c r="J116" s="831">
        <v>3</v>
      </c>
      <c r="K116" s="831">
        <v>48</v>
      </c>
      <c r="L116" s="831">
        <v>1</v>
      </c>
      <c r="M116" s="831">
        <v>16</v>
      </c>
      <c r="N116" s="831">
        <v>3</v>
      </c>
      <c r="O116" s="831">
        <v>48</v>
      </c>
      <c r="P116" s="819">
        <v>1</v>
      </c>
      <c r="Q116" s="832">
        <v>16</v>
      </c>
    </row>
    <row r="117" spans="1:17" ht="14.45" customHeight="1" x14ac:dyDescent="0.2">
      <c r="A117" s="813" t="s">
        <v>3803</v>
      </c>
      <c r="B117" s="814" t="s">
        <v>3804</v>
      </c>
      <c r="C117" s="814" t="s">
        <v>3409</v>
      </c>
      <c r="D117" s="814" t="s">
        <v>3935</v>
      </c>
      <c r="E117" s="814" t="s">
        <v>3936</v>
      </c>
      <c r="F117" s="831">
        <v>7</v>
      </c>
      <c r="G117" s="831">
        <v>134</v>
      </c>
      <c r="H117" s="831">
        <v>1.34</v>
      </c>
      <c r="I117" s="831">
        <v>19.142857142857142</v>
      </c>
      <c r="J117" s="831">
        <v>5</v>
      </c>
      <c r="K117" s="831">
        <v>100</v>
      </c>
      <c r="L117" s="831">
        <v>1</v>
      </c>
      <c r="M117" s="831">
        <v>20</v>
      </c>
      <c r="N117" s="831">
        <v>3</v>
      </c>
      <c r="O117" s="831">
        <v>60</v>
      </c>
      <c r="P117" s="819">
        <v>0.6</v>
      </c>
      <c r="Q117" s="832">
        <v>20</v>
      </c>
    </row>
    <row r="118" spans="1:17" ht="14.45" customHeight="1" x14ac:dyDescent="0.2">
      <c r="A118" s="813" t="s">
        <v>3803</v>
      </c>
      <c r="B118" s="814" t="s">
        <v>3804</v>
      </c>
      <c r="C118" s="814" t="s">
        <v>3409</v>
      </c>
      <c r="D118" s="814" t="s">
        <v>3937</v>
      </c>
      <c r="E118" s="814" t="s">
        <v>3938</v>
      </c>
      <c r="F118" s="831">
        <v>8</v>
      </c>
      <c r="G118" s="831">
        <v>160</v>
      </c>
      <c r="H118" s="831">
        <v>0.61538461538461542</v>
      </c>
      <c r="I118" s="831">
        <v>20</v>
      </c>
      <c r="J118" s="831">
        <v>13</v>
      </c>
      <c r="K118" s="831">
        <v>260</v>
      </c>
      <c r="L118" s="831">
        <v>1</v>
      </c>
      <c r="M118" s="831">
        <v>20</v>
      </c>
      <c r="N118" s="831">
        <v>6</v>
      </c>
      <c r="O118" s="831">
        <v>120</v>
      </c>
      <c r="P118" s="819">
        <v>0.46153846153846156</v>
      </c>
      <c r="Q118" s="832">
        <v>20</v>
      </c>
    </row>
    <row r="119" spans="1:17" ht="14.45" customHeight="1" x14ac:dyDescent="0.2">
      <c r="A119" s="813" t="s">
        <v>3803</v>
      </c>
      <c r="B119" s="814" t="s">
        <v>3804</v>
      </c>
      <c r="C119" s="814" t="s">
        <v>3409</v>
      </c>
      <c r="D119" s="814" t="s">
        <v>3939</v>
      </c>
      <c r="E119" s="814" t="s">
        <v>3940</v>
      </c>
      <c r="F119" s="831">
        <v>1</v>
      </c>
      <c r="G119" s="831">
        <v>186</v>
      </c>
      <c r="H119" s="831"/>
      <c r="I119" s="831">
        <v>186</v>
      </c>
      <c r="J119" s="831"/>
      <c r="K119" s="831"/>
      <c r="L119" s="831"/>
      <c r="M119" s="831"/>
      <c r="N119" s="831">
        <v>1</v>
      </c>
      <c r="O119" s="831">
        <v>188</v>
      </c>
      <c r="P119" s="819"/>
      <c r="Q119" s="832">
        <v>188</v>
      </c>
    </row>
    <row r="120" spans="1:17" ht="14.45" customHeight="1" x14ac:dyDescent="0.2">
      <c r="A120" s="813" t="s">
        <v>3803</v>
      </c>
      <c r="B120" s="814" t="s">
        <v>3804</v>
      </c>
      <c r="C120" s="814" t="s">
        <v>3409</v>
      </c>
      <c r="D120" s="814" t="s">
        <v>3941</v>
      </c>
      <c r="E120" s="814" t="s">
        <v>3942</v>
      </c>
      <c r="F120" s="831">
        <v>1</v>
      </c>
      <c r="G120" s="831">
        <v>189</v>
      </c>
      <c r="H120" s="831"/>
      <c r="I120" s="831">
        <v>189</v>
      </c>
      <c r="J120" s="831"/>
      <c r="K120" s="831"/>
      <c r="L120" s="831"/>
      <c r="M120" s="831"/>
      <c r="N120" s="831"/>
      <c r="O120" s="831"/>
      <c r="P120" s="819"/>
      <c r="Q120" s="832"/>
    </row>
    <row r="121" spans="1:17" ht="14.45" customHeight="1" x14ac:dyDescent="0.2">
      <c r="A121" s="813" t="s">
        <v>3803</v>
      </c>
      <c r="B121" s="814" t="s">
        <v>3804</v>
      </c>
      <c r="C121" s="814" t="s">
        <v>3409</v>
      </c>
      <c r="D121" s="814" t="s">
        <v>3943</v>
      </c>
      <c r="E121" s="814" t="s">
        <v>3944</v>
      </c>
      <c r="F121" s="831"/>
      <c r="G121" s="831"/>
      <c r="H121" s="831"/>
      <c r="I121" s="831"/>
      <c r="J121" s="831">
        <v>1</v>
      </c>
      <c r="K121" s="831">
        <v>269</v>
      </c>
      <c r="L121" s="831">
        <v>1</v>
      </c>
      <c r="M121" s="831">
        <v>269</v>
      </c>
      <c r="N121" s="831"/>
      <c r="O121" s="831"/>
      <c r="P121" s="819"/>
      <c r="Q121" s="832"/>
    </row>
    <row r="122" spans="1:17" ht="14.45" customHeight="1" x14ac:dyDescent="0.2">
      <c r="A122" s="813" t="s">
        <v>3803</v>
      </c>
      <c r="B122" s="814" t="s">
        <v>3804</v>
      </c>
      <c r="C122" s="814" t="s">
        <v>3409</v>
      </c>
      <c r="D122" s="814" t="s">
        <v>3945</v>
      </c>
      <c r="E122" s="814" t="s">
        <v>3946</v>
      </c>
      <c r="F122" s="831">
        <v>15</v>
      </c>
      <c r="G122" s="831">
        <v>1260</v>
      </c>
      <c r="H122" s="831">
        <v>3.75</v>
      </c>
      <c r="I122" s="831">
        <v>84</v>
      </c>
      <c r="J122" s="831">
        <v>4</v>
      </c>
      <c r="K122" s="831">
        <v>336</v>
      </c>
      <c r="L122" s="831">
        <v>1</v>
      </c>
      <c r="M122" s="831">
        <v>84</v>
      </c>
      <c r="N122" s="831">
        <v>8</v>
      </c>
      <c r="O122" s="831">
        <v>672</v>
      </c>
      <c r="P122" s="819">
        <v>2</v>
      </c>
      <c r="Q122" s="832">
        <v>84</v>
      </c>
    </row>
    <row r="123" spans="1:17" ht="14.45" customHeight="1" x14ac:dyDescent="0.2">
      <c r="A123" s="813" t="s">
        <v>3803</v>
      </c>
      <c r="B123" s="814" t="s">
        <v>3804</v>
      </c>
      <c r="C123" s="814" t="s">
        <v>3409</v>
      </c>
      <c r="D123" s="814" t="s">
        <v>3947</v>
      </c>
      <c r="E123" s="814" t="s">
        <v>3948</v>
      </c>
      <c r="F123" s="831">
        <v>2</v>
      </c>
      <c r="G123" s="831">
        <v>156</v>
      </c>
      <c r="H123" s="831">
        <v>0.98734177215189878</v>
      </c>
      <c r="I123" s="831">
        <v>78</v>
      </c>
      <c r="J123" s="831">
        <v>2</v>
      </c>
      <c r="K123" s="831">
        <v>158</v>
      </c>
      <c r="L123" s="831">
        <v>1</v>
      </c>
      <c r="M123" s="831">
        <v>79</v>
      </c>
      <c r="N123" s="831"/>
      <c r="O123" s="831"/>
      <c r="P123" s="819"/>
      <c r="Q123" s="832"/>
    </row>
    <row r="124" spans="1:17" ht="14.45" customHeight="1" x14ac:dyDescent="0.2">
      <c r="A124" s="813" t="s">
        <v>3803</v>
      </c>
      <c r="B124" s="814" t="s">
        <v>3804</v>
      </c>
      <c r="C124" s="814" t="s">
        <v>3409</v>
      </c>
      <c r="D124" s="814" t="s">
        <v>3949</v>
      </c>
      <c r="E124" s="814" t="s">
        <v>3950</v>
      </c>
      <c r="F124" s="831">
        <v>2</v>
      </c>
      <c r="G124" s="831">
        <v>43</v>
      </c>
      <c r="H124" s="831">
        <v>1.9545454545454546</v>
      </c>
      <c r="I124" s="831">
        <v>21.5</v>
      </c>
      <c r="J124" s="831">
        <v>1</v>
      </c>
      <c r="K124" s="831">
        <v>22</v>
      </c>
      <c r="L124" s="831">
        <v>1</v>
      </c>
      <c r="M124" s="831">
        <v>22</v>
      </c>
      <c r="N124" s="831"/>
      <c r="O124" s="831"/>
      <c r="P124" s="819"/>
      <c r="Q124" s="832"/>
    </row>
    <row r="125" spans="1:17" ht="14.45" customHeight="1" x14ac:dyDescent="0.2">
      <c r="A125" s="813" t="s">
        <v>3803</v>
      </c>
      <c r="B125" s="814" t="s">
        <v>3804</v>
      </c>
      <c r="C125" s="814" t="s">
        <v>3409</v>
      </c>
      <c r="D125" s="814" t="s">
        <v>3951</v>
      </c>
      <c r="E125" s="814" t="s">
        <v>3952</v>
      </c>
      <c r="F125" s="831">
        <v>3</v>
      </c>
      <c r="G125" s="831">
        <v>66</v>
      </c>
      <c r="H125" s="831">
        <v>1.5</v>
      </c>
      <c r="I125" s="831">
        <v>22</v>
      </c>
      <c r="J125" s="831">
        <v>2</v>
      </c>
      <c r="K125" s="831">
        <v>44</v>
      </c>
      <c r="L125" s="831">
        <v>1</v>
      </c>
      <c r="M125" s="831">
        <v>22</v>
      </c>
      <c r="N125" s="831">
        <v>4</v>
      </c>
      <c r="O125" s="831">
        <v>88</v>
      </c>
      <c r="P125" s="819">
        <v>2</v>
      </c>
      <c r="Q125" s="832">
        <v>22</v>
      </c>
    </row>
    <row r="126" spans="1:17" ht="14.45" customHeight="1" x14ac:dyDescent="0.2">
      <c r="A126" s="813" t="s">
        <v>3803</v>
      </c>
      <c r="B126" s="814" t="s">
        <v>3804</v>
      </c>
      <c r="C126" s="814" t="s">
        <v>3409</v>
      </c>
      <c r="D126" s="814" t="s">
        <v>3953</v>
      </c>
      <c r="E126" s="814" t="s">
        <v>3954</v>
      </c>
      <c r="F126" s="831">
        <v>7</v>
      </c>
      <c r="G126" s="831">
        <v>3465</v>
      </c>
      <c r="H126" s="831">
        <v>1.4</v>
      </c>
      <c r="I126" s="831">
        <v>495</v>
      </c>
      <c r="J126" s="831">
        <v>5</v>
      </c>
      <c r="K126" s="831">
        <v>2475</v>
      </c>
      <c r="L126" s="831">
        <v>1</v>
      </c>
      <c r="M126" s="831">
        <v>495</v>
      </c>
      <c r="N126" s="831">
        <v>4</v>
      </c>
      <c r="O126" s="831">
        <v>1980</v>
      </c>
      <c r="P126" s="819">
        <v>0.8</v>
      </c>
      <c r="Q126" s="832">
        <v>495</v>
      </c>
    </row>
    <row r="127" spans="1:17" ht="14.45" customHeight="1" x14ac:dyDescent="0.2">
      <c r="A127" s="813" t="s">
        <v>3803</v>
      </c>
      <c r="B127" s="814" t="s">
        <v>3804</v>
      </c>
      <c r="C127" s="814" t="s">
        <v>3409</v>
      </c>
      <c r="D127" s="814" t="s">
        <v>3955</v>
      </c>
      <c r="E127" s="814" t="s">
        <v>3956</v>
      </c>
      <c r="F127" s="831"/>
      <c r="G127" s="831"/>
      <c r="H127" s="831"/>
      <c r="I127" s="831"/>
      <c r="J127" s="831">
        <v>1</v>
      </c>
      <c r="K127" s="831">
        <v>192</v>
      </c>
      <c r="L127" s="831">
        <v>1</v>
      </c>
      <c r="M127" s="831">
        <v>192</v>
      </c>
      <c r="N127" s="831"/>
      <c r="O127" s="831"/>
      <c r="P127" s="819"/>
      <c r="Q127" s="832"/>
    </row>
    <row r="128" spans="1:17" ht="14.45" customHeight="1" x14ac:dyDescent="0.2">
      <c r="A128" s="813" t="s">
        <v>3803</v>
      </c>
      <c r="B128" s="814" t="s">
        <v>3804</v>
      </c>
      <c r="C128" s="814" t="s">
        <v>3409</v>
      </c>
      <c r="D128" s="814" t="s">
        <v>3957</v>
      </c>
      <c r="E128" s="814" t="s">
        <v>3958</v>
      </c>
      <c r="F128" s="831">
        <v>1</v>
      </c>
      <c r="G128" s="831">
        <v>1691</v>
      </c>
      <c r="H128" s="831"/>
      <c r="I128" s="831">
        <v>1691</v>
      </c>
      <c r="J128" s="831"/>
      <c r="K128" s="831"/>
      <c r="L128" s="831"/>
      <c r="M128" s="831"/>
      <c r="N128" s="831"/>
      <c r="O128" s="831"/>
      <c r="P128" s="819"/>
      <c r="Q128" s="832"/>
    </row>
    <row r="129" spans="1:17" ht="14.45" customHeight="1" x14ac:dyDescent="0.2">
      <c r="A129" s="813" t="s">
        <v>3803</v>
      </c>
      <c r="B129" s="814" t="s">
        <v>3804</v>
      </c>
      <c r="C129" s="814" t="s">
        <v>3409</v>
      </c>
      <c r="D129" s="814" t="s">
        <v>3959</v>
      </c>
      <c r="E129" s="814" t="s">
        <v>3960</v>
      </c>
      <c r="F129" s="831"/>
      <c r="G129" s="831"/>
      <c r="H129" s="831"/>
      <c r="I129" s="831"/>
      <c r="J129" s="831"/>
      <c r="K129" s="831"/>
      <c r="L129" s="831"/>
      <c r="M129" s="831"/>
      <c r="N129" s="831">
        <v>1</v>
      </c>
      <c r="O129" s="831">
        <v>269</v>
      </c>
      <c r="P129" s="819"/>
      <c r="Q129" s="832">
        <v>269</v>
      </c>
    </row>
    <row r="130" spans="1:17" ht="14.45" customHeight="1" x14ac:dyDescent="0.2">
      <c r="A130" s="813" t="s">
        <v>3803</v>
      </c>
      <c r="B130" s="814" t="s">
        <v>3804</v>
      </c>
      <c r="C130" s="814" t="s">
        <v>3409</v>
      </c>
      <c r="D130" s="814" t="s">
        <v>3961</v>
      </c>
      <c r="E130" s="814" t="s">
        <v>3962</v>
      </c>
      <c r="F130" s="831"/>
      <c r="G130" s="831"/>
      <c r="H130" s="831"/>
      <c r="I130" s="831"/>
      <c r="J130" s="831">
        <v>1</v>
      </c>
      <c r="K130" s="831">
        <v>23</v>
      </c>
      <c r="L130" s="831">
        <v>1</v>
      </c>
      <c r="M130" s="831">
        <v>23</v>
      </c>
      <c r="N130" s="831"/>
      <c r="O130" s="831"/>
      <c r="P130" s="819"/>
      <c r="Q130" s="832"/>
    </row>
    <row r="131" spans="1:17" ht="14.45" customHeight="1" x14ac:dyDescent="0.2">
      <c r="A131" s="813" t="s">
        <v>3803</v>
      </c>
      <c r="B131" s="814" t="s">
        <v>3804</v>
      </c>
      <c r="C131" s="814" t="s">
        <v>3409</v>
      </c>
      <c r="D131" s="814" t="s">
        <v>3963</v>
      </c>
      <c r="E131" s="814" t="s">
        <v>3964</v>
      </c>
      <c r="F131" s="831">
        <v>1</v>
      </c>
      <c r="G131" s="831">
        <v>133</v>
      </c>
      <c r="H131" s="831">
        <v>0.9925373134328358</v>
      </c>
      <c r="I131" s="831">
        <v>133</v>
      </c>
      <c r="J131" s="831">
        <v>1</v>
      </c>
      <c r="K131" s="831">
        <v>134</v>
      </c>
      <c r="L131" s="831">
        <v>1</v>
      </c>
      <c r="M131" s="831">
        <v>134</v>
      </c>
      <c r="N131" s="831"/>
      <c r="O131" s="831"/>
      <c r="P131" s="819"/>
      <c r="Q131" s="832"/>
    </row>
    <row r="132" spans="1:17" ht="14.45" customHeight="1" x14ac:dyDescent="0.2">
      <c r="A132" s="813" t="s">
        <v>3803</v>
      </c>
      <c r="B132" s="814" t="s">
        <v>3804</v>
      </c>
      <c r="C132" s="814" t="s">
        <v>3409</v>
      </c>
      <c r="D132" s="814" t="s">
        <v>3965</v>
      </c>
      <c r="E132" s="814" t="s">
        <v>3966</v>
      </c>
      <c r="F132" s="831">
        <v>1</v>
      </c>
      <c r="G132" s="831">
        <v>651</v>
      </c>
      <c r="H132" s="831">
        <v>0.99846625766871167</v>
      </c>
      <c r="I132" s="831">
        <v>651</v>
      </c>
      <c r="J132" s="831">
        <v>1</v>
      </c>
      <c r="K132" s="831">
        <v>652</v>
      </c>
      <c r="L132" s="831">
        <v>1</v>
      </c>
      <c r="M132" s="831">
        <v>652</v>
      </c>
      <c r="N132" s="831">
        <v>1</v>
      </c>
      <c r="O132" s="831">
        <v>652</v>
      </c>
      <c r="P132" s="819">
        <v>1</v>
      </c>
      <c r="Q132" s="832">
        <v>652</v>
      </c>
    </row>
    <row r="133" spans="1:17" ht="14.45" customHeight="1" x14ac:dyDescent="0.2">
      <c r="A133" s="813" t="s">
        <v>3803</v>
      </c>
      <c r="B133" s="814" t="s">
        <v>3804</v>
      </c>
      <c r="C133" s="814" t="s">
        <v>3409</v>
      </c>
      <c r="D133" s="814" t="s">
        <v>3967</v>
      </c>
      <c r="E133" s="814" t="s">
        <v>3968</v>
      </c>
      <c r="F133" s="831">
        <v>2</v>
      </c>
      <c r="G133" s="831">
        <v>590</v>
      </c>
      <c r="H133" s="831"/>
      <c r="I133" s="831">
        <v>295</v>
      </c>
      <c r="J133" s="831"/>
      <c r="K133" s="831"/>
      <c r="L133" s="831"/>
      <c r="M133" s="831"/>
      <c r="N133" s="831">
        <v>1</v>
      </c>
      <c r="O133" s="831">
        <v>296</v>
      </c>
      <c r="P133" s="819"/>
      <c r="Q133" s="832">
        <v>296</v>
      </c>
    </row>
    <row r="134" spans="1:17" ht="14.45" customHeight="1" x14ac:dyDescent="0.2">
      <c r="A134" s="813" t="s">
        <v>3803</v>
      </c>
      <c r="B134" s="814" t="s">
        <v>3804</v>
      </c>
      <c r="C134" s="814" t="s">
        <v>3409</v>
      </c>
      <c r="D134" s="814" t="s">
        <v>3969</v>
      </c>
      <c r="E134" s="814" t="s">
        <v>3970</v>
      </c>
      <c r="F134" s="831">
        <v>1</v>
      </c>
      <c r="G134" s="831">
        <v>45</v>
      </c>
      <c r="H134" s="831"/>
      <c r="I134" s="831">
        <v>45</v>
      </c>
      <c r="J134" s="831"/>
      <c r="K134" s="831"/>
      <c r="L134" s="831"/>
      <c r="M134" s="831"/>
      <c r="N134" s="831"/>
      <c r="O134" s="831"/>
      <c r="P134" s="819"/>
      <c r="Q134" s="832"/>
    </row>
    <row r="135" spans="1:17" ht="14.45" customHeight="1" x14ac:dyDescent="0.2">
      <c r="A135" s="813" t="s">
        <v>3803</v>
      </c>
      <c r="B135" s="814" t="s">
        <v>3804</v>
      </c>
      <c r="C135" s="814" t="s">
        <v>3409</v>
      </c>
      <c r="D135" s="814" t="s">
        <v>3971</v>
      </c>
      <c r="E135" s="814" t="s">
        <v>3972</v>
      </c>
      <c r="F135" s="831"/>
      <c r="G135" s="831"/>
      <c r="H135" s="831"/>
      <c r="I135" s="831"/>
      <c r="J135" s="831">
        <v>2</v>
      </c>
      <c r="K135" s="831">
        <v>620</v>
      </c>
      <c r="L135" s="831">
        <v>1</v>
      </c>
      <c r="M135" s="831">
        <v>310</v>
      </c>
      <c r="N135" s="831"/>
      <c r="O135" s="831"/>
      <c r="P135" s="819"/>
      <c r="Q135" s="832"/>
    </row>
    <row r="136" spans="1:17" ht="14.45" customHeight="1" x14ac:dyDescent="0.2">
      <c r="A136" s="813" t="s">
        <v>3803</v>
      </c>
      <c r="B136" s="814" t="s">
        <v>3804</v>
      </c>
      <c r="C136" s="814" t="s">
        <v>3409</v>
      </c>
      <c r="D136" s="814" t="s">
        <v>3973</v>
      </c>
      <c r="E136" s="814" t="s">
        <v>3974</v>
      </c>
      <c r="F136" s="831"/>
      <c r="G136" s="831"/>
      <c r="H136" s="831"/>
      <c r="I136" s="831"/>
      <c r="J136" s="831"/>
      <c r="K136" s="831"/>
      <c r="L136" s="831"/>
      <c r="M136" s="831"/>
      <c r="N136" s="831">
        <v>1</v>
      </c>
      <c r="O136" s="831">
        <v>43</v>
      </c>
      <c r="P136" s="819"/>
      <c r="Q136" s="832">
        <v>43</v>
      </c>
    </row>
    <row r="137" spans="1:17" ht="14.45" customHeight="1" x14ac:dyDescent="0.2">
      <c r="A137" s="813" t="s">
        <v>3803</v>
      </c>
      <c r="B137" s="814" t="s">
        <v>3804</v>
      </c>
      <c r="C137" s="814" t="s">
        <v>3409</v>
      </c>
      <c r="D137" s="814" t="s">
        <v>3975</v>
      </c>
      <c r="E137" s="814" t="s">
        <v>3976</v>
      </c>
      <c r="F137" s="831">
        <v>1</v>
      </c>
      <c r="G137" s="831">
        <v>528</v>
      </c>
      <c r="H137" s="831"/>
      <c r="I137" s="831">
        <v>528</v>
      </c>
      <c r="J137" s="831"/>
      <c r="K137" s="831"/>
      <c r="L137" s="831"/>
      <c r="M137" s="831"/>
      <c r="N137" s="831"/>
      <c r="O137" s="831"/>
      <c r="P137" s="819"/>
      <c r="Q137" s="832"/>
    </row>
    <row r="138" spans="1:17" ht="14.45" customHeight="1" x14ac:dyDescent="0.2">
      <c r="A138" s="813" t="s">
        <v>3803</v>
      </c>
      <c r="B138" s="814" t="s">
        <v>3804</v>
      </c>
      <c r="C138" s="814" t="s">
        <v>3409</v>
      </c>
      <c r="D138" s="814" t="s">
        <v>3977</v>
      </c>
      <c r="E138" s="814" t="s">
        <v>3978</v>
      </c>
      <c r="F138" s="831">
        <v>151</v>
      </c>
      <c r="G138" s="831">
        <v>5587</v>
      </c>
      <c r="H138" s="831">
        <v>0.9320987654320988</v>
      </c>
      <c r="I138" s="831">
        <v>37</v>
      </c>
      <c r="J138" s="831">
        <v>162</v>
      </c>
      <c r="K138" s="831">
        <v>5994</v>
      </c>
      <c r="L138" s="831">
        <v>1</v>
      </c>
      <c r="M138" s="831">
        <v>37</v>
      </c>
      <c r="N138" s="831">
        <v>153</v>
      </c>
      <c r="O138" s="831">
        <v>5661</v>
      </c>
      <c r="P138" s="819">
        <v>0.94444444444444442</v>
      </c>
      <c r="Q138" s="832">
        <v>37</v>
      </c>
    </row>
    <row r="139" spans="1:17" ht="14.45" customHeight="1" x14ac:dyDescent="0.2">
      <c r="A139" s="813" t="s">
        <v>3803</v>
      </c>
      <c r="B139" s="814" t="s">
        <v>3804</v>
      </c>
      <c r="C139" s="814" t="s">
        <v>3409</v>
      </c>
      <c r="D139" s="814" t="s">
        <v>3979</v>
      </c>
      <c r="E139" s="814" t="s">
        <v>3980</v>
      </c>
      <c r="F139" s="831">
        <v>2</v>
      </c>
      <c r="G139" s="831">
        <v>186</v>
      </c>
      <c r="H139" s="831">
        <v>0.2473404255319149</v>
      </c>
      <c r="I139" s="831">
        <v>93</v>
      </c>
      <c r="J139" s="831">
        <v>8</v>
      </c>
      <c r="K139" s="831">
        <v>752</v>
      </c>
      <c r="L139" s="831">
        <v>1</v>
      </c>
      <c r="M139" s="831">
        <v>94</v>
      </c>
      <c r="N139" s="831">
        <v>4</v>
      </c>
      <c r="O139" s="831">
        <v>376</v>
      </c>
      <c r="P139" s="819">
        <v>0.5</v>
      </c>
      <c r="Q139" s="832">
        <v>94</v>
      </c>
    </row>
    <row r="140" spans="1:17" ht="14.45" customHeight="1" x14ac:dyDescent="0.2">
      <c r="A140" s="813" t="s">
        <v>3803</v>
      </c>
      <c r="B140" s="814" t="s">
        <v>3804</v>
      </c>
      <c r="C140" s="814" t="s">
        <v>3409</v>
      </c>
      <c r="D140" s="814" t="s">
        <v>3981</v>
      </c>
      <c r="E140" s="814" t="s">
        <v>3982</v>
      </c>
      <c r="F140" s="831">
        <v>1</v>
      </c>
      <c r="G140" s="831">
        <v>93</v>
      </c>
      <c r="H140" s="831"/>
      <c r="I140" s="831">
        <v>93</v>
      </c>
      <c r="J140" s="831"/>
      <c r="K140" s="831"/>
      <c r="L140" s="831"/>
      <c r="M140" s="831"/>
      <c r="N140" s="831"/>
      <c r="O140" s="831"/>
      <c r="P140" s="819"/>
      <c r="Q140" s="832"/>
    </row>
    <row r="141" spans="1:17" ht="14.45" customHeight="1" x14ac:dyDescent="0.2">
      <c r="A141" s="813" t="s">
        <v>3803</v>
      </c>
      <c r="B141" s="814" t="s">
        <v>3983</v>
      </c>
      <c r="C141" s="814" t="s">
        <v>3409</v>
      </c>
      <c r="D141" s="814" t="s">
        <v>3984</v>
      </c>
      <c r="E141" s="814" t="s">
        <v>3985</v>
      </c>
      <c r="F141" s="831">
        <v>1</v>
      </c>
      <c r="G141" s="831">
        <v>1038</v>
      </c>
      <c r="H141" s="831"/>
      <c r="I141" s="831">
        <v>1038</v>
      </c>
      <c r="J141" s="831"/>
      <c r="K141" s="831"/>
      <c r="L141" s="831"/>
      <c r="M141" s="831"/>
      <c r="N141" s="831">
        <v>1</v>
      </c>
      <c r="O141" s="831">
        <v>1040</v>
      </c>
      <c r="P141" s="819"/>
      <c r="Q141" s="832">
        <v>1040</v>
      </c>
    </row>
    <row r="142" spans="1:17" ht="14.45" customHeight="1" x14ac:dyDescent="0.2">
      <c r="A142" s="813" t="s">
        <v>3986</v>
      </c>
      <c r="B142" s="814" t="s">
        <v>3705</v>
      </c>
      <c r="C142" s="814" t="s">
        <v>3424</v>
      </c>
      <c r="D142" s="814" t="s">
        <v>3987</v>
      </c>
      <c r="E142" s="814" t="s">
        <v>3988</v>
      </c>
      <c r="F142" s="831">
        <v>0.60000000000000009</v>
      </c>
      <c r="G142" s="831">
        <v>3885.7799999999997</v>
      </c>
      <c r="H142" s="831"/>
      <c r="I142" s="831">
        <v>6476.2999999999984</v>
      </c>
      <c r="J142" s="831"/>
      <c r="K142" s="831"/>
      <c r="L142" s="831"/>
      <c r="M142" s="831"/>
      <c r="N142" s="831"/>
      <c r="O142" s="831"/>
      <c r="P142" s="819"/>
      <c r="Q142" s="832"/>
    </row>
    <row r="143" spans="1:17" ht="14.45" customHeight="1" x14ac:dyDescent="0.2">
      <c r="A143" s="813" t="s">
        <v>3986</v>
      </c>
      <c r="B143" s="814" t="s">
        <v>3705</v>
      </c>
      <c r="C143" s="814" t="s">
        <v>3424</v>
      </c>
      <c r="D143" s="814" t="s">
        <v>3989</v>
      </c>
      <c r="E143" s="814" t="s">
        <v>3990</v>
      </c>
      <c r="F143" s="831">
        <v>3</v>
      </c>
      <c r="G143" s="831">
        <v>2023.53</v>
      </c>
      <c r="H143" s="831"/>
      <c r="I143" s="831">
        <v>674.51</v>
      </c>
      <c r="J143" s="831"/>
      <c r="K143" s="831"/>
      <c r="L143" s="831"/>
      <c r="M143" s="831"/>
      <c r="N143" s="831"/>
      <c r="O143" s="831"/>
      <c r="P143" s="819"/>
      <c r="Q143" s="832"/>
    </row>
    <row r="144" spans="1:17" ht="14.45" customHeight="1" x14ac:dyDescent="0.2">
      <c r="A144" s="813" t="s">
        <v>3986</v>
      </c>
      <c r="B144" s="814" t="s">
        <v>3705</v>
      </c>
      <c r="C144" s="814" t="s">
        <v>3424</v>
      </c>
      <c r="D144" s="814" t="s">
        <v>3710</v>
      </c>
      <c r="E144" s="814" t="s">
        <v>3711</v>
      </c>
      <c r="F144" s="831">
        <v>0.64999999999999991</v>
      </c>
      <c r="G144" s="831">
        <v>833.31999999999994</v>
      </c>
      <c r="H144" s="831"/>
      <c r="I144" s="831">
        <v>1282.0307692307692</v>
      </c>
      <c r="J144" s="831"/>
      <c r="K144" s="831"/>
      <c r="L144" s="831"/>
      <c r="M144" s="831"/>
      <c r="N144" s="831"/>
      <c r="O144" s="831"/>
      <c r="P144" s="819"/>
      <c r="Q144" s="832"/>
    </row>
    <row r="145" spans="1:17" ht="14.45" customHeight="1" x14ac:dyDescent="0.2">
      <c r="A145" s="813" t="s">
        <v>3986</v>
      </c>
      <c r="B145" s="814" t="s">
        <v>3705</v>
      </c>
      <c r="C145" s="814" t="s">
        <v>3424</v>
      </c>
      <c r="D145" s="814" t="s">
        <v>3991</v>
      </c>
      <c r="E145" s="814" t="s">
        <v>3711</v>
      </c>
      <c r="F145" s="831">
        <v>0.02</v>
      </c>
      <c r="G145" s="831">
        <v>836.76</v>
      </c>
      <c r="H145" s="831"/>
      <c r="I145" s="831">
        <v>41838</v>
      </c>
      <c r="J145" s="831"/>
      <c r="K145" s="831"/>
      <c r="L145" s="831"/>
      <c r="M145" s="831"/>
      <c r="N145" s="831"/>
      <c r="O145" s="831"/>
      <c r="P145" s="819"/>
      <c r="Q145" s="832"/>
    </row>
    <row r="146" spans="1:17" ht="14.45" customHeight="1" x14ac:dyDescent="0.2">
      <c r="A146" s="813" t="s">
        <v>3986</v>
      </c>
      <c r="B146" s="814" t="s">
        <v>3705</v>
      </c>
      <c r="C146" s="814" t="s">
        <v>3424</v>
      </c>
      <c r="D146" s="814" t="s">
        <v>3992</v>
      </c>
      <c r="E146" s="814" t="s">
        <v>3711</v>
      </c>
      <c r="F146" s="831"/>
      <c r="G146" s="831"/>
      <c r="H146" s="831"/>
      <c r="I146" s="831"/>
      <c r="J146" s="831">
        <v>0.89999999999999991</v>
      </c>
      <c r="K146" s="831">
        <v>589.98</v>
      </c>
      <c r="L146" s="831">
        <v>1</v>
      </c>
      <c r="M146" s="831">
        <v>655.53333333333342</v>
      </c>
      <c r="N146" s="831"/>
      <c r="O146" s="831"/>
      <c r="P146" s="819"/>
      <c r="Q146" s="832"/>
    </row>
    <row r="147" spans="1:17" ht="14.45" customHeight="1" x14ac:dyDescent="0.2">
      <c r="A147" s="813" t="s">
        <v>3986</v>
      </c>
      <c r="B147" s="814" t="s">
        <v>3705</v>
      </c>
      <c r="C147" s="814" t="s">
        <v>3424</v>
      </c>
      <c r="D147" s="814" t="s">
        <v>3993</v>
      </c>
      <c r="E147" s="814" t="s">
        <v>3711</v>
      </c>
      <c r="F147" s="831"/>
      <c r="G147" s="831"/>
      <c r="H147" s="831"/>
      <c r="I147" s="831"/>
      <c r="J147" s="831"/>
      <c r="K147" s="831"/>
      <c r="L147" s="831"/>
      <c r="M147" s="831"/>
      <c r="N147" s="831">
        <v>7.0000000000000007E-2</v>
      </c>
      <c r="O147" s="831">
        <v>865.36</v>
      </c>
      <c r="P147" s="819"/>
      <c r="Q147" s="832">
        <v>12362.285714285714</v>
      </c>
    </row>
    <row r="148" spans="1:17" ht="14.45" customHeight="1" x14ac:dyDescent="0.2">
      <c r="A148" s="813" t="s">
        <v>3986</v>
      </c>
      <c r="B148" s="814" t="s">
        <v>3705</v>
      </c>
      <c r="C148" s="814" t="s">
        <v>3424</v>
      </c>
      <c r="D148" s="814" t="s">
        <v>3993</v>
      </c>
      <c r="E148" s="814" t="s">
        <v>3994</v>
      </c>
      <c r="F148" s="831"/>
      <c r="G148" s="831"/>
      <c r="H148" s="831"/>
      <c r="I148" s="831"/>
      <c r="J148" s="831"/>
      <c r="K148" s="831"/>
      <c r="L148" s="831"/>
      <c r="M148" s="831"/>
      <c r="N148" s="831">
        <v>0.03</v>
      </c>
      <c r="O148" s="831">
        <v>406.46</v>
      </c>
      <c r="P148" s="819"/>
      <c r="Q148" s="832">
        <v>13548.666666666666</v>
      </c>
    </row>
    <row r="149" spans="1:17" ht="14.45" customHeight="1" x14ac:dyDescent="0.2">
      <c r="A149" s="813" t="s">
        <v>3986</v>
      </c>
      <c r="B149" s="814" t="s">
        <v>3705</v>
      </c>
      <c r="C149" s="814" t="s">
        <v>3424</v>
      </c>
      <c r="D149" s="814" t="s">
        <v>3995</v>
      </c>
      <c r="E149" s="814" t="s">
        <v>3988</v>
      </c>
      <c r="F149" s="831"/>
      <c r="G149" s="831"/>
      <c r="H149" s="831"/>
      <c r="I149" s="831"/>
      <c r="J149" s="831">
        <v>0.34</v>
      </c>
      <c r="K149" s="831">
        <v>495.24</v>
      </c>
      <c r="L149" s="831">
        <v>1</v>
      </c>
      <c r="M149" s="831">
        <v>1456.5882352941176</v>
      </c>
      <c r="N149" s="831">
        <v>1</v>
      </c>
      <c r="O149" s="831">
        <v>1456.58</v>
      </c>
      <c r="P149" s="819">
        <v>2.9411598416929166</v>
      </c>
      <c r="Q149" s="832">
        <v>1456.58</v>
      </c>
    </row>
    <row r="150" spans="1:17" ht="14.45" customHeight="1" x14ac:dyDescent="0.2">
      <c r="A150" s="813" t="s">
        <v>3986</v>
      </c>
      <c r="B150" s="814" t="s">
        <v>3705</v>
      </c>
      <c r="C150" s="814" t="s">
        <v>3424</v>
      </c>
      <c r="D150" s="814" t="s">
        <v>3996</v>
      </c>
      <c r="E150" s="814" t="s">
        <v>3988</v>
      </c>
      <c r="F150" s="831"/>
      <c r="G150" s="831"/>
      <c r="H150" s="831"/>
      <c r="I150" s="831"/>
      <c r="J150" s="831"/>
      <c r="K150" s="831"/>
      <c r="L150" s="831"/>
      <c r="M150" s="831"/>
      <c r="N150" s="831">
        <v>0.8</v>
      </c>
      <c r="O150" s="831">
        <v>3479.87</v>
      </c>
      <c r="P150" s="819"/>
      <c r="Q150" s="832">
        <v>4349.8374999999996</v>
      </c>
    </row>
    <row r="151" spans="1:17" ht="14.45" customHeight="1" x14ac:dyDescent="0.2">
      <c r="A151" s="813" t="s">
        <v>3986</v>
      </c>
      <c r="B151" s="814" t="s">
        <v>3705</v>
      </c>
      <c r="C151" s="814" t="s">
        <v>3424</v>
      </c>
      <c r="D151" s="814" t="s">
        <v>3997</v>
      </c>
      <c r="E151" s="814" t="s">
        <v>3994</v>
      </c>
      <c r="F151" s="831"/>
      <c r="G151" s="831"/>
      <c r="H151" s="831"/>
      <c r="I151" s="831"/>
      <c r="J151" s="831"/>
      <c r="K151" s="831"/>
      <c r="L151" s="831"/>
      <c r="M151" s="831"/>
      <c r="N151" s="831">
        <v>7.0000000000000007E-2</v>
      </c>
      <c r="O151" s="831">
        <v>636.66</v>
      </c>
      <c r="P151" s="819"/>
      <c r="Q151" s="832">
        <v>9095.1428571428551</v>
      </c>
    </row>
    <row r="152" spans="1:17" ht="14.45" customHeight="1" x14ac:dyDescent="0.2">
      <c r="A152" s="813" t="s">
        <v>3986</v>
      </c>
      <c r="B152" s="814" t="s">
        <v>3705</v>
      </c>
      <c r="C152" s="814" t="s">
        <v>3998</v>
      </c>
      <c r="D152" s="814" t="s">
        <v>3999</v>
      </c>
      <c r="E152" s="814" t="s">
        <v>4000</v>
      </c>
      <c r="F152" s="831">
        <v>1</v>
      </c>
      <c r="G152" s="831">
        <v>893.9</v>
      </c>
      <c r="H152" s="831"/>
      <c r="I152" s="831">
        <v>893.9</v>
      </c>
      <c r="J152" s="831"/>
      <c r="K152" s="831"/>
      <c r="L152" s="831"/>
      <c r="M152" s="831"/>
      <c r="N152" s="831"/>
      <c r="O152" s="831"/>
      <c r="P152" s="819"/>
      <c r="Q152" s="832"/>
    </row>
    <row r="153" spans="1:17" ht="14.45" customHeight="1" x14ac:dyDescent="0.2">
      <c r="A153" s="813" t="s">
        <v>3986</v>
      </c>
      <c r="B153" s="814" t="s">
        <v>3705</v>
      </c>
      <c r="C153" s="814" t="s">
        <v>3409</v>
      </c>
      <c r="D153" s="814" t="s">
        <v>4001</v>
      </c>
      <c r="E153" s="814" t="s">
        <v>4002</v>
      </c>
      <c r="F153" s="831">
        <v>2</v>
      </c>
      <c r="G153" s="831">
        <v>428</v>
      </c>
      <c r="H153" s="831"/>
      <c r="I153" s="831">
        <v>214</v>
      </c>
      <c r="J153" s="831"/>
      <c r="K153" s="831"/>
      <c r="L153" s="831"/>
      <c r="M153" s="831"/>
      <c r="N153" s="831"/>
      <c r="O153" s="831"/>
      <c r="P153" s="819"/>
      <c r="Q153" s="832"/>
    </row>
    <row r="154" spans="1:17" ht="14.45" customHeight="1" x14ac:dyDescent="0.2">
      <c r="A154" s="813" t="s">
        <v>3986</v>
      </c>
      <c r="B154" s="814" t="s">
        <v>3705</v>
      </c>
      <c r="C154" s="814" t="s">
        <v>3409</v>
      </c>
      <c r="D154" s="814" t="s">
        <v>4003</v>
      </c>
      <c r="E154" s="814" t="s">
        <v>4004</v>
      </c>
      <c r="F154" s="831">
        <v>10</v>
      </c>
      <c r="G154" s="831">
        <v>1550</v>
      </c>
      <c r="H154" s="831">
        <v>1.9871794871794872</v>
      </c>
      <c r="I154" s="831">
        <v>155</v>
      </c>
      <c r="J154" s="831">
        <v>5</v>
      </c>
      <c r="K154" s="831">
        <v>780</v>
      </c>
      <c r="L154" s="831">
        <v>1</v>
      </c>
      <c r="M154" s="831">
        <v>156</v>
      </c>
      <c r="N154" s="831">
        <v>9</v>
      </c>
      <c r="O154" s="831">
        <v>1413</v>
      </c>
      <c r="P154" s="819">
        <v>1.8115384615384615</v>
      </c>
      <c r="Q154" s="832">
        <v>157</v>
      </c>
    </row>
    <row r="155" spans="1:17" ht="14.45" customHeight="1" x14ac:dyDescent="0.2">
      <c r="A155" s="813" t="s">
        <v>3986</v>
      </c>
      <c r="B155" s="814" t="s">
        <v>3705</v>
      </c>
      <c r="C155" s="814" t="s">
        <v>3409</v>
      </c>
      <c r="D155" s="814" t="s">
        <v>4005</v>
      </c>
      <c r="E155" s="814" t="s">
        <v>4006</v>
      </c>
      <c r="F155" s="831">
        <v>31</v>
      </c>
      <c r="G155" s="831">
        <v>5797</v>
      </c>
      <c r="H155" s="831">
        <v>0.85653073286052006</v>
      </c>
      <c r="I155" s="831">
        <v>187</v>
      </c>
      <c r="J155" s="831">
        <v>36</v>
      </c>
      <c r="K155" s="831">
        <v>6768</v>
      </c>
      <c r="L155" s="831">
        <v>1</v>
      </c>
      <c r="M155" s="831">
        <v>188</v>
      </c>
      <c r="N155" s="831">
        <v>45</v>
      </c>
      <c r="O155" s="831">
        <v>8505</v>
      </c>
      <c r="P155" s="819">
        <v>1.2566489361702127</v>
      </c>
      <c r="Q155" s="832">
        <v>189</v>
      </c>
    </row>
    <row r="156" spans="1:17" ht="14.45" customHeight="1" x14ac:dyDescent="0.2">
      <c r="A156" s="813" t="s">
        <v>3986</v>
      </c>
      <c r="B156" s="814" t="s">
        <v>3705</v>
      </c>
      <c r="C156" s="814" t="s">
        <v>3409</v>
      </c>
      <c r="D156" s="814" t="s">
        <v>4007</v>
      </c>
      <c r="E156" s="814" t="s">
        <v>4008</v>
      </c>
      <c r="F156" s="831">
        <v>42</v>
      </c>
      <c r="G156" s="831">
        <v>5376</v>
      </c>
      <c r="H156" s="831">
        <v>1.126335637963545</v>
      </c>
      <c r="I156" s="831">
        <v>128</v>
      </c>
      <c r="J156" s="831">
        <v>37</v>
      </c>
      <c r="K156" s="831">
        <v>4773</v>
      </c>
      <c r="L156" s="831">
        <v>1</v>
      </c>
      <c r="M156" s="831">
        <v>129</v>
      </c>
      <c r="N156" s="831">
        <v>56</v>
      </c>
      <c r="O156" s="831">
        <v>7280</v>
      </c>
      <c r="P156" s="819">
        <v>1.5252461764089671</v>
      </c>
      <c r="Q156" s="832">
        <v>130</v>
      </c>
    </row>
    <row r="157" spans="1:17" ht="14.45" customHeight="1" x14ac:dyDescent="0.2">
      <c r="A157" s="813" t="s">
        <v>3986</v>
      </c>
      <c r="B157" s="814" t="s">
        <v>3705</v>
      </c>
      <c r="C157" s="814" t="s">
        <v>3409</v>
      </c>
      <c r="D157" s="814" t="s">
        <v>4009</v>
      </c>
      <c r="E157" s="814" t="s">
        <v>4010</v>
      </c>
      <c r="F157" s="831">
        <v>86</v>
      </c>
      <c r="G157" s="831">
        <v>19264</v>
      </c>
      <c r="H157" s="831">
        <v>0.84770077007700773</v>
      </c>
      <c r="I157" s="831">
        <v>224</v>
      </c>
      <c r="J157" s="831">
        <v>101</v>
      </c>
      <c r="K157" s="831">
        <v>22725</v>
      </c>
      <c r="L157" s="831">
        <v>1</v>
      </c>
      <c r="M157" s="831">
        <v>225</v>
      </c>
      <c r="N157" s="831">
        <v>57</v>
      </c>
      <c r="O157" s="831">
        <v>12882</v>
      </c>
      <c r="P157" s="819">
        <v>0.56686468646864685</v>
      </c>
      <c r="Q157" s="832">
        <v>226</v>
      </c>
    </row>
    <row r="158" spans="1:17" ht="14.45" customHeight="1" x14ac:dyDescent="0.2">
      <c r="A158" s="813" t="s">
        <v>3986</v>
      </c>
      <c r="B158" s="814" t="s">
        <v>3705</v>
      </c>
      <c r="C158" s="814" t="s">
        <v>3409</v>
      </c>
      <c r="D158" s="814" t="s">
        <v>4011</v>
      </c>
      <c r="E158" s="814" t="s">
        <v>4012</v>
      </c>
      <c r="F158" s="831">
        <v>1</v>
      </c>
      <c r="G158" s="831">
        <v>224</v>
      </c>
      <c r="H158" s="831">
        <v>0.49777777777777776</v>
      </c>
      <c r="I158" s="831">
        <v>224</v>
      </c>
      <c r="J158" s="831">
        <v>2</v>
      </c>
      <c r="K158" s="831">
        <v>450</v>
      </c>
      <c r="L158" s="831">
        <v>1</v>
      </c>
      <c r="M158" s="831">
        <v>225</v>
      </c>
      <c r="N158" s="831"/>
      <c r="O158" s="831"/>
      <c r="P158" s="819"/>
      <c r="Q158" s="832"/>
    </row>
    <row r="159" spans="1:17" ht="14.45" customHeight="1" x14ac:dyDescent="0.2">
      <c r="A159" s="813" t="s">
        <v>3986</v>
      </c>
      <c r="B159" s="814" t="s">
        <v>3705</v>
      </c>
      <c r="C159" s="814" t="s">
        <v>3409</v>
      </c>
      <c r="D159" s="814" t="s">
        <v>4013</v>
      </c>
      <c r="E159" s="814" t="s">
        <v>4014</v>
      </c>
      <c r="F159" s="831">
        <v>4</v>
      </c>
      <c r="G159" s="831">
        <v>904</v>
      </c>
      <c r="H159" s="831">
        <v>1.327459618208517</v>
      </c>
      <c r="I159" s="831">
        <v>226</v>
      </c>
      <c r="J159" s="831">
        <v>3</v>
      </c>
      <c r="K159" s="831">
        <v>681</v>
      </c>
      <c r="L159" s="831">
        <v>1</v>
      </c>
      <c r="M159" s="831">
        <v>227</v>
      </c>
      <c r="N159" s="831">
        <v>2</v>
      </c>
      <c r="O159" s="831">
        <v>456</v>
      </c>
      <c r="P159" s="819">
        <v>0.66960352422907488</v>
      </c>
      <c r="Q159" s="832">
        <v>228</v>
      </c>
    </row>
    <row r="160" spans="1:17" ht="14.45" customHeight="1" x14ac:dyDescent="0.2">
      <c r="A160" s="813" t="s">
        <v>3986</v>
      </c>
      <c r="B160" s="814" t="s">
        <v>3705</v>
      </c>
      <c r="C160" s="814" t="s">
        <v>3409</v>
      </c>
      <c r="D160" s="814" t="s">
        <v>4015</v>
      </c>
      <c r="E160" s="814" t="s">
        <v>4016</v>
      </c>
      <c r="F160" s="831">
        <v>1</v>
      </c>
      <c r="G160" s="831">
        <v>350</v>
      </c>
      <c r="H160" s="831"/>
      <c r="I160" s="831">
        <v>350</v>
      </c>
      <c r="J160" s="831"/>
      <c r="K160" s="831"/>
      <c r="L160" s="831"/>
      <c r="M160" s="831"/>
      <c r="N160" s="831"/>
      <c r="O160" s="831"/>
      <c r="P160" s="819"/>
      <c r="Q160" s="832"/>
    </row>
    <row r="161" spans="1:17" ht="14.45" customHeight="1" x14ac:dyDescent="0.2">
      <c r="A161" s="813" t="s">
        <v>3986</v>
      </c>
      <c r="B161" s="814" t="s">
        <v>3705</v>
      </c>
      <c r="C161" s="814" t="s">
        <v>3409</v>
      </c>
      <c r="D161" s="814" t="s">
        <v>4017</v>
      </c>
      <c r="E161" s="814" t="s">
        <v>4018</v>
      </c>
      <c r="F161" s="831">
        <v>2</v>
      </c>
      <c r="G161" s="831">
        <v>2588</v>
      </c>
      <c r="H161" s="831"/>
      <c r="I161" s="831">
        <v>1294</v>
      </c>
      <c r="J161" s="831"/>
      <c r="K161" s="831"/>
      <c r="L161" s="831"/>
      <c r="M161" s="831"/>
      <c r="N161" s="831">
        <v>3</v>
      </c>
      <c r="O161" s="831">
        <v>3897</v>
      </c>
      <c r="P161" s="819"/>
      <c r="Q161" s="832">
        <v>1299</v>
      </c>
    </row>
    <row r="162" spans="1:17" ht="14.45" customHeight="1" x14ac:dyDescent="0.2">
      <c r="A162" s="813" t="s">
        <v>3986</v>
      </c>
      <c r="B162" s="814" t="s">
        <v>3705</v>
      </c>
      <c r="C162" s="814" t="s">
        <v>3409</v>
      </c>
      <c r="D162" s="814" t="s">
        <v>4019</v>
      </c>
      <c r="E162" s="814" t="s">
        <v>4020</v>
      </c>
      <c r="F162" s="831">
        <v>2</v>
      </c>
      <c r="G162" s="831">
        <v>2356</v>
      </c>
      <c r="H162" s="831"/>
      <c r="I162" s="831">
        <v>1178</v>
      </c>
      <c r="J162" s="831"/>
      <c r="K162" s="831"/>
      <c r="L162" s="831"/>
      <c r="M162" s="831"/>
      <c r="N162" s="831"/>
      <c r="O162" s="831"/>
      <c r="P162" s="819"/>
      <c r="Q162" s="832"/>
    </row>
    <row r="163" spans="1:17" ht="14.45" customHeight="1" x14ac:dyDescent="0.2">
      <c r="A163" s="813" t="s">
        <v>3986</v>
      </c>
      <c r="B163" s="814" t="s">
        <v>3705</v>
      </c>
      <c r="C163" s="814" t="s">
        <v>3409</v>
      </c>
      <c r="D163" s="814" t="s">
        <v>4021</v>
      </c>
      <c r="E163" s="814" t="s">
        <v>4022</v>
      </c>
      <c r="F163" s="831">
        <v>21</v>
      </c>
      <c r="G163" s="831">
        <v>108308</v>
      </c>
      <c r="H163" s="831">
        <v>1.1656550002152481</v>
      </c>
      <c r="I163" s="831">
        <v>5157.5238095238092</v>
      </c>
      <c r="J163" s="831">
        <v>18</v>
      </c>
      <c r="K163" s="831">
        <v>92916</v>
      </c>
      <c r="L163" s="831">
        <v>1</v>
      </c>
      <c r="M163" s="831">
        <v>5162</v>
      </c>
      <c r="N163" s="831">
        <v>28</v>
      </c>
      <c r="O163" s="831">
        <v>144648</v>
      </c>
      <c r="P163" s="819">
        <v>1.5567609453700115</v>
      </c>
      <c r="Q163" s="832">
        <v>5166</v>
      </c>
    </row>
    <row r="164" spans="1:17" ht="14.45" customHeight="1" x14ac:dyDescent="0.2">
      <c r="A164" s="813" t="s">
        <v>3986</v>
      </c>
      <c r="B164" s="814" t="s">
        <v>3705</v>
      </c>
      <c r="C164" s="814" t="s">
        <v>3409</v>
      </c>
      <c r="D164" s="814" t="s">
        <v>4023</v>
      </c>
      <c r="E164" s="814" t="s">
        <v>4024</v>
      </c>
      <c r="F164" s="831"/>
      <c r="G164" s="831"/>
      <c r="H164" s="831"/>
      <c r="I164" s="831"/>
      <c r="J164" s="831"/>
      <c r="K164" s="831"/>
      <c r="L164" s="831"/>
      <c r="M164" s="831"/>
      <c r="N164" s="831">
        <v>3</v>
      </c>
      <c r="O164" s="831">
        <v>16890</v>
      </c>
      <c r="P164" s="819"/>
      <c r="Q164" s="832">
        <v>5630</v>
      </c>
    </row>
    <row r="165" spans="1:17" ht="14.45" customHeight="1" x14ac:dyDescent="0.2">
      <c r="A165" s="813" t="s">
        <v>3986</v>
      </c>
      <c r="B165" s="814" t="s">
        <v>3705</v>
      </c>
      <c r="C165" s="814" t="s">
        <v>3409</v>
      </c>
      <c r="D165" s="814" t="s">
        <v>4025</v>
      </c>
      <c r="E165" s="814" t="s">
        <v>4026</v>
      </c>
      <c r="F165" s="831">
        <v>22</v>
      </c>
      <c r="G165" s="831">
        <v>3916</v>
      </c>
      <c r="H165" s="831">
        <v>0.87508379888268162</v>
      </c>
      <c r="I165" s="831">
        <v>178</v>
      </c>
      <c r="J165" s="831">
        <v>25</v>
      </c>
      <c r="K165" s="831">
        <v>4475</v>
      </c>
      <c r="L165" s="831">
        <v>1</v>
      </c>
      <c r="M165" s="831">
        <v>179</v>
      </c>
      <c r="N165" s="831">
        <v>19</v>
      </c>
      <c r="O165" s="831">
        <v>3420</v>
      </c>
      <c r="P165" s="819">
        <v>0.76424581005586589</v>
      </c>
      <c r="Q165" s="832">
        <v>180</v>
      </c>
    </row>
    <row r="166" spans="1:17" ht="14.45" customHeight="1" x14ac:dyDescent="0.2">
      <c r="A166" s="813" t="s">
        <v>3986</v>
      </c>
      <c r="B166" s="814" t="s">
        <v>3705</v>
      </c>
      <c r="C166" s="814" t="s">
        <v>3409</v>
      </c>
      <c r="D166" s="814" t="s">
        <v>4027</v>
      </c>
      <c r="E166" s="814" t="s">
        <v>4028</v>
      </c>
      <c r="F166" s="831">
        <v>28</v>
      </c>
      <c r="G166" s="831">
        <v>57400</v>
      </c>
      <c r="H166" s="831">
        <v>0.93196947556421494</v>
      </c>
      <c r="I166" s="831">
        <v>2050</v>
      </c>
      <c r="J166" s="831">
        <v>30</v>
      </c>
      <c r="K166" s="831">
        <v>61590</v>
      </c>
      <c r="L166" s="831">
        <v>1</v>
      </c>
      <c r="M166" s="831">
        <v>2053</v>
      </c>
      <c r="N166" s="831">
        <v>16</v>
      </c>
      <c r="O166" s="831">
        <v>32896</v>
      </c>
      <c r="P166" s="819">
        <v>0.53411268062997241</v>
      </c>
      <c r="Q166" s="832">
        <v>2056</v>
      </c>
    </row>
    <row r="167" spans="1:17" ht="14.45" customHeight="1" x14ac:dyDescent="0.2">
      <c r="A167" s="813" t="s">
        <v>3986</v>
      </c>
      <c r="B167" s="814" t="s">
        <v>3705</v>
      </c>
      <c r="C167" s="814" t="s">
        <v>3409</v>
      </c>
      <c r="D167" s="814" t="s">
        <v>4029</v>
      </c>
      <c r="E167" s="814" t="s">
        <v>4030</v>
      </c>
      <c r="F167" s="831">
        <v>5</v>
      </c>
      <c r="G167" s="831">
        <v>13685</v>
      </c>
      <c r="H167" s="831">
        <v>2.4972627737226278</v>
      </c>
      <c r="I167" s="831">
        <v>2737</v>
      </c>
      <c r="J167" s="831">
        <v>2</v>
      </c>
      <c r="K167" s="831">
        <v>5480</v>
      </c>
      <c r="L167" s="831">
        <v>1</v>
      </c>
      <c r="M167" s="831">
        <v>2740</v>
      </c>
      <c r="N167" s="831">
        <v>6</v>
      </c>
      <c r="O167" s="831">
        <v>16452</v>
      </c>
      <c r="P167" s="819">
        <v>3.0021897810218978</v>
      </c>
      <c r="Q167" s="832">
        <v>2742</v>
      </c>
    </row>
    <row r="168" spans="1:17" ht="14.45" customHeight="1" x14ac:dyDescent="0.2">
      <c r="A168" s="813" t="s">
        <v>3986</v>
      </c>
      <c r="B168" s="814" t="s">
        <v>3705</v>
      </c>
      <c r="C168" s="814" t="s">
        <v>3409</v>
      </c>
      <c r="D168" s="814" t="s">
        <v>4031</v>
      </c>
      <c r="E168" s="814" t="s">
        <v>4032</v>
      </c>
      <c r="F168" s="831"/>
      <c r="G168" s="831"/>
      <c r="H168" s="831"/>
      <c r="I168" s="831"/>
      <c r="J168" s="831"/>
      <c r="K168" s="831"/>
      <c r="L168" s="831"/>
      <c r="M168" s="831"/>
      <c r="N168" s="831">
        <v>1</v>
      </c>
      <c r="O168" s="831">
        <v>5278</v>
      </c>
      <c r="P168" s="819"/>
      <c r="Q168" s="832">
        <v>5278</v>
      </c>
    </row>
    <row r="169" spans="1:17" ht="14.45" customHeight="1" x14ac:dyDescent="0.2">
      <c r="A169" s="813" t="s">
        <v>3986</v>
      </c>
      <c r="B169" s="814" t="s">
        <v>3705</v>
      </c>
      <c r="C169" s="814" t="s">
        <v>3409</v>
      </c>
      <c r="D169" s="814" t="s">
        <v>4033</v>
      </c>
      <c r="E169" s="814" t="s">
        <v>4034</v>
      </c>
      <c r="F169" s="831">
        <v>6</v>
      </c>
      <c r="G169" s="831">
        <v>930</v>
      </c>
      <c r="H169" s="831">
        <v>0.74519230769230771</v>
      </c>
      <c r="I169" s="831">
        <v>155</v>
      </c>
      <c r="J169" s="831">
        <v>8</v>
      </c>
      <c r="K169" s="831">
        <v>1248</v>
      </c>
      <c r="L169" s="831">
        <v>1</v>
      </c>
      <c r="M169" s="831">
        <v>156</v>
      </c>
      <c r="N169" s="831">
        <v>5</v>
      </c>
      <c r="O169" s="831">
        <v>785</v>
      </c>
      <c r="P169" s="819">
        <v>0.62900641025641024</v>
      </c>
      <c r="Q169" s="832">
        <v>157</v>
      </c>
    </row>
    <row r="170" spans="1:17" ht="14.45" customHeight="1" x14ac:dyDescent="0.2">
      <c r="A170" s="813" t="s">
        <v>3986</v>
      </c>
      <c r="B170" s="814" t="s">
        <v>3705</v>
      </c>
      <c r="C170" s="814" t="s">
        <v>3409</v>
      </c>
      <c r="D170" s="814" t="s">
        <v>4035</v>
      </c>
      <c r="E170" s="814" t="s">
        <v>4036</v>
      </c>
      <c r="F170" s="831">
        <v>36</v>
      </c>
      <c r="G170" s="831">
        <v>7200</v>
      </c>
      <c r="H170" s="831">
        <v>1.4328358208955223</v>
      </c>
      <c r="I170" s="831">
        <v>200</v>
      </c>
      <c r="J170" s="831">
        <v>25</v>
      </c>
      <c r="K170" s="831">
        <v>5025</v>
      </c>
      <c r="L170" s="831">
        <v>1</v>
      </c>
      <c r="M170" s="831">
        <v>201</v>
      </c>
      <c r="N170" s="831">
        <v>23</v>
      </c>
      <c r="O170" s="831">
        <v>4646</v>
      </c>
      <c r="P170" s="819">
        <v>0.92457711442786072</v>
      </c>
      <c r="Q170" s="832">
        <v>202</v>
      </c>
    </row>
    <row r="171" spans="1:17" ht="14.45" customHeight="1" x14ac:dyDescent="0.2">
      <c r="A171" s="813" t="s">
        <v>3986</v>
      </c>
      <c r="B171" s="814" t="s">
        <v>3705</v>
      </c>
      <c r="C171" s="814" t="s">
        <v>3409</v>
      </c>
      <c r="D171" s="814" t="s">
        <v>4037</v>
      </c>
      <c r="E171" s="814" t="s">
        <v>4038</v>
      </c>
      <c r="F171" s="831">
        <v>4</v>
      </c>
      <c r="G171" s="831">
        <v>823</v>
      </c>
      <c r="H171" s="831">
        <v>1.325281803542673</v>
      </c>
      <c r="I171" s="831">
        <v>205.75</v>
      </c>
      <c r="J171" s="831">
        <v>3</v>
      </c>
      <c r="K171" s="831">
        <v>621</v>
      </c>
      <c r="L171" s="831">
        <v>1</v>
      </c>
      <c r="M171" s="831">
        <v>207</v>
      </c>
      <c r="N171" s="831">
        <v>2</v>
      </c>
      <c r="O171" s="831">
        <v>416</v>
      </c>
      <c r="P171" s="819">
        <v>0.66988727858293073</v>
      </c>
      <c r="Q171" s="832">
        <v>208</v>
      </c>
    </row>
    <row r="172" spans="1:17" ht="14.45" customHeight="1" x14ac:dyDescent="0.2">
      <c r="A172" s="813" t="s">
        <v>3986</v>
      </c>
      <c r="B172" s="814" t="s">
        <v>3705</v>
      </c>
      <c r="C172" s="814" t="s">
        <v>3409</v>
      </c>
      <c r="D172" s="814" t="s">
        <v>4039</v>
      </c>
      <c r="E172" s="814" t="s">
        <v>4040</v>
      </c>
      <c r="F172" s="831">
        <v>3</v>
      </c>
      <c r="G172" s="831">
        <v>489</v>
      </c>
      <c r="H172" s="831">
        <v>2.9817073170731709</v>
      </c>
      <c r="I172" s="831">
        <v>163</v>
      </c>
      <c r="J172" s="831">
        <v>1</v>
      </c>
      <c r="K172" s="831">
        <v>164</v>
      </c>
      <c r="L172" s="831">
        <v>1</v>
      </c>
      <c r="M172" s="831">
        <v>164</v>
      </c>
      <c r="N172" s="831">
        <v>1</v>
      </c>
      <c r="O172" s="831">
        <v>165</v>
      </c>
      <c r="P172" s="819">
        <v>1.0060975609756098</v>
      </c>
      <c r="Q172" s="832">
        <v>165</v>
      </c>
    </row>
    <row r="173" spans="1:17" ht="14.45" customHeight="1" x14ac:dyDescent="0.2">
      <c r="A173" s="813" t="s">
        <v>3986</v>
      </c>
      <c r="B173" s="814" t="s">
        <v>3705</v>
      </c>
      <c r="C173" s="814" t="s">
        <v>3409</v>
      </c>
      <c r="D173" s="814" t="s">
        <v>4041</v>
      </c>
      <c r="E173" s="814" t="s">
        <v>4042</v>
      </c>
      <c r="F173" s="831">
        <v>1</v>
      </c>
      <c r="G173" s="831">
        <v>2156</v>
      </c>
      <c r="H173" s="831">
        <v>0.16643507796819515</v>
      </c>
      <c r="I173" s="831">
        <v>2156</v>
      </c>
      <c r="J173" s="831">
        <v>6</v>
      </c>
      <c r="K173" s="831">
        <v>12954</v>
      </c>
      <c r="L173" s="831">
        <v>1</v>
      </c>
      <c r="M173" s="831">
        <v>2159</v>
      </c>
      <c r="N173" s="831">
        <v>6</v>
      </c>
      <c r="O173" s="831">
        <v>12972</v>
      </c>
      <c r="P173" s="819">
        <v>1.001389532190829</v>
      </c>
      <c r="Q173" s="832">
        <v>2162</v>
      </c>
    </row>
    <row r="174" spans="1:17" ht="14.45" customHeight="1" x14ac:dyDescent="0.2">
      <c r="A174" s="813" t="s">
        <v>3986</v>
      </c>
      <c r="B174" s="814" t="s">
        <v>3705</v>
      </c>
      <c r="C174" s="814" t="s">
        <v>3409</v>
      </c>
      <c r="D174" s="814" t="s">
        <v>4043</v>
      </c>
      <c r="E174" s="814" t="s">
        <v>4044</v>
      </c>
      <c r="F174" s="831"/>
      <c r="G174" s="831"/>
      <c r="H174" s="831"/>
      <c r="I174" s="831"/>
      <c r="J174" s="831">
        <v>3</v>
      </c>
      <c r="K174" s="831">
        <v>492</v>
      </c>
      <c r="L174" s="831">
        <v>1</v>
      </c>
      <c r="M174" s="831">
        <v>164</v>
      </c>
      <c r="N174" s="831">
        <v>2</v>
      </c>
      <c r="O174" s="831">
        <v>330</v>
      </c>
      <c r="P174" s="819">
        <v>0.67073170731707321</v>
      </c>
      <c r="Q174" s="832">
        <v>165</v>
      </c>
    </row>
    <row r="175" spans="1:17" ht="14.45" customHeight="1" x14ac:dyDescent="0.2">
      <c r="A175" s="813" t="s">
        <v>3986</v>
      </c>
      <c r="B175" s="814" t="s">
        <v>3705</v>
      </c>
      <c r="C175" s="814" t="s">
        <v>3409</v>
      </c>
      <c r="D175" s="814" t="s">
        <v>4045</v>
      </c>
      <c r="E175" s="814" t="s">
        <v>4046</v>
      </c>
      <c r="F175" s="831">
        <v>1</v>
      </c>
      <c r="G175" s="831">
        <v>260</v>
      </c>
      <c r="H175" s="831"/>
      <c r="I175" s="831">
        <v>260</v>
      </c>
      <c r="J175" s="831"/>
      <c r="K175" s="831"/>
      <c r="L175" s="831"/>
      <c r="M175" s="831"/>
      <c r="N175" s="831">
        <v>1</v>
      </c>
      <c r="O175" s="831">
        <v>262</v>
      </c>
      <c r="P175" s="819"/>
      <c r="Q175" s="832">
        <v>262</v>
      </c>
    </row>
    <row r="176" spans="1:17" ht="14.45" customHeight="1" x14ac:dyDescent="0.2">
      <c r="A176" s="813" t="s">
        <v>3986</v>
      </c>
      <c r="B176" s="814" t="s">
        <v>3705</v>
      </c>
      <c r="C176" s="814" t="s">
        <v>3409</v>
      </c>
      <c r="D176" s="814" t="s">
        <v>4047</v>
      </c>
      <c r="E176" s="814" t="s">
        <v>4048</v>
      </c>
      <c r="F176" s="831"/>
      <c r="G176" s="831"/>
      <c r="H176" s="831"/>
      <c r="I176" s="831"/>
      <c r="J176" s="831">
        <v>2</v>
      </c>
      <c r="K176" s="831">
        <v>570</v>
      </c>
      <c r="L176" s="831">
        <v>1</v>
      </c>
      <c r="M176" s="831">
        <v>285</v>
      </c>
      <c r="N176" s="831">
        <v>1</v>
      </c>
      <c r="O176" s="831">
        <v>287</v>
      </c>
      <c r="P176" s="819">
        <v>0.50350877192982457</v>
      </c>
      <c r="Q176" s="832">
        <v>287</v>
      </c>
    </row>
    <row r="177" spans="1:17" ht="14.45" customHeight="1" x14ac:dyDescent="0.2">
      <c r="A177" s="813" t="s">
        <v>4049</v>
      </c>
      <c r="B177" s="814" t="s">
        <v>4050</v>
      </c>
      <c r="C177" s="814" t="s">
        <v>3409</v>
      </c>
      <c r="D177" s="814" t="s">
        <v>4051</v>
      </c>
      <c r="E177" s="814" t="s">
        <v>4052</v>
      </c>
      <c r="F177" s="831">
        <v>1</v>
      </c>
      <c r="G177" s="831">
        <v>212</v>
      </c>
      <c r="H177" s="831"/>
      <c r="I177" s="831">
        <v>212</v>
      </c>
      <c r="J177" s="831"/>
      <c r="K177" s="831"/>
      <c r="L177" s="831"/>
      <c r="M177" s="831"/>
      <c r="N177" s="831">
        <v>4</v>
      </c>
      <c r="O177" s="831">
        <v>860</v>
      </c>
      <c r="P177" s="819"/>
      <c r="Q177" s="832">
        <v>215</v>
      </c>
    </row>
    <row r="178" spans="1:17" ht="14.45" customHeight="1" x14ac:dyDescent="0.2">
      <c r="A178" s="813" t="s">
        <v>4049</v>
      </c>
      <c r="B178" s="814" t="s">
        <v>4050</v>
      </c>
      <c r="C178" s="814" t="s">
        <v>3409</v>
      </c>
      <c r="D178" s="814" t="s">
        <v>4053</v>
      </c>
      <c r="E178" s="814" t="s">
        <v>4054</v>
      </c>
      <c r="F178" s="831"/>
      <c r="G178" s="831"/>
      <c r="H178" s="831"/>
      <c r="I178" s="831"/>
      <c r="J178" s="831">
        <v>12</v>
      </c>
      <c r="K178" s="831">
        <v>3636</v>
      </c>
      <c r="L178" s="831">
        <v>1</v>
      </c>
      <c r="M178" s="831">
        <v>303</v>
      </c>
      <c r="N178" s="831"/>
      <c r="O178" s="831"/>
      <c r="P178" s="819"/>
      <c r="Q178" s="832"/>
    </row>
    <row r="179" spans="1:17" ht="14.45" customHeight="1" x14ac:dyDescent="0.2">
      <c r="A179" s="813" t="s">
        <v>4049</v>
      </c>
      <c r="B179" s="814" t="s">
        <v>4050</v>
      </c>
      <c r="C179" s="814" t="s">
        <v>3409</v>
      </c>
      <c r="D179" s="814" t="s">
        <v>4055</v>
      </c>
      <c r="E179" s="814" t="s">
        <v>4056</v>
      </c>
      <c r="F179" s="831"/>
      <c r="G179" s="831"/>
      <c r="H179" s="831"/>
      <c r="I179" s="831"/>
      <c r="J179" s="831">
        <v>1</v>
      </c>
      <c r="K179" s="831">
        <v>138</v>
      </c>
      <c r="L179" s="831">
        <v>1</v>
      </c>
      <c r="M179" s="831">
        <v>138</v>
      </c>
      <c r="N179" s="831">
        <v>1</v>
      </c>
      <c r="O179" s="831">
        <v>139</v>
      </c>
      <c r="P179" s="819">
        <v>1.0072463768115942</v>
      </c>
      <c r="Q179" s="832">
        <v>139</v>
      </c>
    </row>
    <row r="180" spans="1:17" ht="14.45" customHeight="1" x14ac:dyDescent="0.2">
      <c r="A180" s="813" t="s">
        <v>4049</v>
      </c>
      <c r="B180" s="814" t="s">
        <v>4050</v>
      </c>
      <c r="C180" s="814" t="s">
        <v>3409</v>
      </c>
      <c r="D180" s="814" t="s">
        <v>4057</v>
      </c>
      <c r="E180" s="814" t="s">
        <v>4058</v>
      </c>
      <c r="F180" s="831"/>
      <c r="G180" s="831"/>
      <c r="H180" s="831"/>
      <c r="I180" s="831"/>
      <c r="J180" s="831">
        <v>1</v>
      </c>
      <c r="K180" s="831">
        <v>348</v>
      </c>
      <c r="L180" s="831">
        <v>1</v>
      </c>
      <c r="M180" s="831">
        <v>348</v>
      </c>
      <c r="N180" s="831"/>
      <c r="O180" s="831"/>
      <c r="P180" s="819"/>
      <c r="Q180" s="832"/>
    </row>
    <row r="181" spans="1:17" ht="14.45" customHeight="1" x14ac:dyDescent="0.2">
      <c r="A181" s="813" t="s">
        <v>4049</v>
      </c>
      <c r="B181" s="814" t="s">
        <v>4050</v>
      </c>
      <c r="C181" s="814" t="s">
        <v>3409</v>
      </c>
      <c r="D181" s="814" t="s">
        <v>4059</v>
      </c>
      <c r="E181" s="814" t="s">
        <v>4060</v>
      </c>
      <c r="F181" s="831">
        <v>1</v>
      </c>
      <c r="G181" s="831">
        <v>274</v>
      </c>
      <c r="H181" s="831"/>
      <c r="I181" s="831">
        <v>274</v>
      </c>
      <c r="J181" s="831"/>
      <c r="K181" s="831"/>
      <c r="L181" s="831"/>
      <c r="M181" s="831"/>
      <c r="N181" s="831">
        <v>1</v>
      </c>
      <c r="O181" s="831">
        <v>279</v>
      </c>
      <c r="P181" s="819"/>
      <c r="Q181" s="832">
        <v>279</v>
      </c>
    </row>
    <row r="182" spans="1:17" ht="14.45" customHeight="1" x14ac:dyDescent="0.2">
      <c r="A182" s="813" t="s">
        <v>4049</v>
      </c>
      <c r="B182" s="814" t="s">
        <v>4050</v>
      </c>
      <c r="C182" s="814" t="s">
        <v>3409</v>
      </c>
      <c r="D182" s="814" t="s">
        <v>4061</v>
      </c>
      <c r="E182" s="814" t="s">
        <v>4062</v>
      </c>
      <c r="F182" s="831">
        <v>1</v>
      </c>
      <c r="G182" s="831">
        <v>142</v>
      </c>
      <c r="H182" s="831"/>
      <c r="I182" s="831">
        <v>142</v>
      </c>
      <c r="J182" s="831"/>
      <c r="K182" s="831"/>
      <c r="L182" s="831"/>
      <c r="M182" s="831"/>
      <c r="N182" s="831">
        <v>2</v>
      </c>
      <c r="O182" s="831">
        <v>284</v>
      </c>
      <c r="P182" s="819"/>
      <c r="Q182" s="832">
        <v>142</v>
      </c>
    </row>
    <row r="183" spans="1:17" ht="14.45" customHeight="1" x14ac:dyDescent="0.2">
      <c r="A183" s="813" t="s">
        <v>4049</v>
      </c>
      <c r="B183" s="814" t="s">
        <v>4050</v>
      </c>
      <c r="C183" s="814" t="s">
        <v>3409</v>
      </c>
      <c r="D183" s="814" t="s">
        <v>4063</v>
      </c>
      <c r="E183" s="814" t="s">
        <v>4062</v>
      </c>
      <c r="F183" s="831"/>
      <c r="G183" s="831"/>
      <c r="H183" s="831"/>
      <c r="I183" s="831"/>
      <c r="J183" s="831">
        <v>1</v>
      </c>
      <c r="K183" s="831">
        <v>79</v>
      </c>
      <c r="L183" s="831">
        <v>1</v>
      </c>
      <c r="M183" s="831">
        <v>79</v>
      </c>
      <c r="N183" s="831">
        <v>1</v>
      </c>
      <c r="O183" s="831">
        <v>79</v>
      </c>
      <c r="P183" s="819">
        <v>1</v>
      </c>
      <c r="Q183" s="832">
        <v>79</v>
      </c>
    </row>
    <row r="184" spans="1:17" ht="14.45" customHeight="1" x14ac:dyDescent="0.2">
      <c r="A184" s="813" t="s">
        <v>4049</v>
      </c>
      <c r="B184" s="814" t="s">
        <v>4050</v>
      </c>
      <c r="C184" s="814" t="s">
        <v>3409</v>
      </c>
      <c r="D184" s="814" t="s">
        <v>4064</v>
      </c>
      <c r="E184" s="814" t="s">
        <v>4065</v>
      </c>
      <c r="F184" s="831">
        <v>1</v>
      </c>
      <c r="G184" s="831">
        <v>314</v>
      </c>
      <c r="H184" s="831"/>
      <c r="I184" s="831">
        <v>314</v>
      </c>
      <c r="J184" s="831"/>
      <c r="K184" s="831"/>
      <c r="L184" s="831"/>
      <c r="M184" s="831"/>
      <c r="N184" s="831">
        <v>2</v>
      </c>
      <c r="O184" s="831">
        <v>636</v>
      </c>
      <c r="P184" s="819"/>
      <c r="Q184" s="832">
        <v>318</v>
      </c>
    </row>
    <row r="185" spans="1:17" ht="14.45" customHeight="1" x14ac:dyDescent="0.2">
      <c r="A185" s="813" t="s">
        <v>4049</v>
      </c>
      <c r="B185" s="814" t="s">
        <v>4050</v>
      </c>
      <c r="C185" s="814" t="s">
        <v>3409</v>
      </c>
      <c r="D185" s="814" t="s">
        <v>4066</v>
      </c>
      <c r="E185" s="814" t="s">
        <v>4067</v>
      </c>
      <c r="F185" s="831"/>
      <c r="G185" s="831"/>
      <c r="H185" s="831"/>
      <c r="I185" s="831"/>
      <c r="J185" s="831">
        <v>1</v>
      </c>
      <c r="K185" s="831">
        <v>329</v>
      </c>
      <c r="L185" s="831">
        <v>1</v>
      </c>
      <c r="M185" s="831">
        <v>329</v>
      </c>
      <c r="N185" s="831"/>
      <c r="O185" s="831"/>
      <c r="P185" s="819"/>
      <c r="Q185" s="832"/>
    </row>
    <row r="186" spans="1:17" ht="14.45" customHeight="1" x14ac:dyDescent="0.2">
      <c r="A186" s="813" t="s">
        <v>4049</v>
      </c>
      <c r="B186" s="814" t="s">
        <v>4050</v>
      </c>
      <c r="C186" s="814" t="s">
        <v>3409</v>
      </c>
      <c r="D186" s="814" t="s">
        <v>4068</v>
      </c>
      <c r="E186" s="814" t="s">
        <v>4069</v>
      </c>
      <c r="F186" s="831"/>
      <c r="G186" s="831"/>
      <c r="H186" s="831"/>
      <c r="I186" s="831"/>
      <c r="J186" s="831">
        <v>1</v>
      </c>
      <c r="K186" s="831">
        <v>165</v>
      </c>
      <c r="L186" s="831">
        <v>1</v>
      </c>
      <c r="M186" s="831">
        <v>165</v>
      </c>
      <c r="N186" s="831">
        <v>1</v>
      </c>
      <c r="O186" s="831">
        <v>166</v>
      </c>
      <c r="P186" s="819">
        <v>1.0060606060606061</v>
      </c>
      <c r="Q186" s="832">
        <v>166</v>
      </c>
    </row>
    <row r="187" spans="1:17" ht="14.45" customHeight="1" x14ac:dyDescent="0.2">
      <c r="A187" s="813" t="s">
        <v>4049</v>
      </c>
      <c r="B187" s="814" t="s">
        <v>4050</v>
      </c>
      <c r="C187" s="814" t="s">
        <v>3409</v>
      </c>
      <c r="D187" s="814" t="s">
        <v>4070</v>
      </c>
      <c r="E187" s="814" t="s">
        <v>4052</v>
      </c>
      <c r="F187" s="831"/>
      <c r="G187" s="831"/>
      <c r="H187" s="831"/>
      <c r="I187" s="831"/>
      <c r="J187" s="831">
        <v>2</v>
      </c>
      <c r="K187" s="831">
        <v>148</v>
      </c>
      <c r="L187" s="831">
        <v>1</v>
      </c>
      <c r="M187" s="831">
        <v>74</v>
      </c>
      <c r="N187" s="831"/>
      <c r="O187" s="831"/>
      <c r="P187" s="819"/>
      <c r="Q187" s="832"/>
    </row>
    <row r="188" spans="1:17" ht="14.45" customHeight="1" x14ac:dyDescent="0.2">
      <c r="A188" s="813" t="s">
        <v>4071</v>
      </c>
      <c r="B188" s="814" t="s">
        <v>4072</v>
      </c>
      <c r="C188" s="814" t="s">
        <v>3409</v>
      </c>
      <c r="D188" s="814" t="s">
        <v>4073</v>
      </c>
      <c r="E188" s="814" t="s">
        <v>4074</v>
      </c>
      <c r="F188" s="831">
        <v>1</v>
      </c>
      <c r="G188" s="831">
        <v>58</v>
      </c>
      <c r="H188" s="831"/>
      <c r="I188" s="831">
        <v>58</v>
      </c>
      <c r="J188" s="831"/>
      <c r="K188" s="831"/>
      <c r="L188" s="831"/>
      <c r="M188" s="831"/>
      <c r="N188" s="831"/>
      <c r="O188" s="831"/>
      <c r="P188" s="819"/>
      <c r="Q188" s="832"/>
    </row>
    <row r="189" spans="1:17" ht="14.45" customHeight="1" x14ac:dyDescent="0.2">
      <c r="A189" s="813" t="s">
        <v>4071</v>
      </c>
      <c r="B189" s="814" t="s">
        <v>4072</v>
      </c>
      <c r="C189" s="814" t="s">
        <v>3409</v>
      </c>
      <c r="D189" s="814" t="s">
        <v>4075</v>
      </c>
      <c r="E189" s="814" t="s">
        <v>4076</v>
      </c>
      <c r="F189" s="831">
        <v>1</v>
      </c>
      <c r="G189" s="831">
        <v>180</v>
      </c>
      <c r="H189" s="831"/>
      <c r="I189" s="831">
        <v>180</v>
      </c>
      <c r="J189" s="831"/>
      <c r="K189" s="831"/>
      <c r="L189" s="831"/>
      <c r="M189" s="831"/>
      <c r="N189" s="831"/>
      <c r="O189" s="831"/>
      <c r="P189" s="819"/>
      <c r="Q189" s="832"/>
    </row>
    <row r="190" spans="1:17" ht="14.45" customHeight="1" x14ac:dyDescent="0.2">
      <c r="A190" s="813" t="s">
        <v>4071</v>
      </c>
      <c r="B190" s="814" t="s">
        <v>4072</v>
      </c>
      <c r="C190" s="814" t="s">
        <v>3409</v>
      </c>
      <c r="D190" s="814" t="s">
        <v>4077</v>
      </c>
      <c r="E190" s="814" t="s">
        <v>4078</v>
      </c>
      <c r="F190" s="831">
        <v>4</v>
      </c>
      <c r="G190" s="831">
        <v>1980</v>
      </c>
      <c r="H190" s="831"/>
      <c r="I190" s="831">
        <v>495</v>
      </c>
      <c r="J190" s="831"/>
      <c r="K190" s="831"/>
      <c r="L190" s="831"/>
      <c r="M190" s="831"/>
      <c r="N190" s="831"/>
      <c r="O190" s="831"/>
      <c r="P190" s="819"/>
      <c r="Q190" s="832"/>
    </row>
    <row r="191" spans="1:17" ht="14.45" customHeight="1" x14ac:dyDescent="0.2">
      <c r="A191" s="813" t="s">
        <v>4071</v>
      </c>
      <c r="B191" s="814" t="s">
        <v>4072</v>
      </c>
      <c r="C191" s="814" t="s">
        <v>3409</v>
      </c>
      <c r="D191" s="814" t="s">
        <v>4079</v>
      </c>
      <c r="E191" s="814" t="s">
        <v>4080</v>
      </c>
      <c r="F191" s="831">
        <v>4</v>
      </c>
      <c r="G191" s="831">
        <v>1484</v>
      </c>
      <c r="H191" s="831"/>
      <c r="I191" s="831">
        <v>371</v>
      </c>
      <c r="J191" s="831"/>
      <c r="K191" s="831"/>
      <c r="L191" s="831"/>
      <c r="M191" s="831"/>
      <c r="N191" s="831"/>
      <c r="O191" s="831"/>
      <c r="P191" s="819"/>
      <c r="Q191" s="832"/>
    </row>
    <row r="192" spans="1:17" ht="14.45" customHeight="1" x14ac:dyDescent="0.2">
      <c r="A192" s="813" t="s">
        <v>4071</v>
      </c>
      <c r="B192" s="814" t="s">
        <v>4072</v>
      </c>
      <c r="C192" s="814" t="s">
        <v>3409</v>
      </c>
      <c r="D192" s="814" t="s">
        <v>4081</v>
      </c>
      <c r="E192" s="814" t="s">
        <v>4082</v>
      </c>
      <c r="F192" s="831">
        <v>1</v>
      </c>
      <c r="G192" s="831">
        <v>112</v>
      </c>
      <c r="H192" s="831"/>
      <c r="I192" s="831">
        <v>112</v>
      </c>
      <c r="J192" s="831"/>
      <c r="K192" s="831"/>
      <c r="L192" s="831"/>
      <c r="M192" s="831"/>
      <c r="N192" s="831"/>
      <c r="O192" s="831"/>
      <c r="P192" s="819"/>
      <c r="Q192" s="832"/>
    </row>
    <row r="193" spans="1:17" ht="14.45" customHeight="1" x14ac:dyDescent="0.2">
      <c r="A193" s="813" t="s">
        <v>4071</v>
      </c>
      <c r="B193" s="814" t="s">
        <v>4072</v>
      </c>
      <c r="C193" s="814" t="s">
        <v>3409</v>
      </c>
      <c r="D193" s="814" t="s">
        <v>4083</v>
      </c>
      <c r="E193" s="814" t="s">
        <v>4084</v>
      </c>
      <c r="F193" s="831">
        <v>1</v>
      </c>
      <c r="G193" s="831">
        <v>458</v>
      </c>
      <c r="H193" s="831"/>
      <c r="I193" s="831">
        <v>458</v>
      </c>
      <c r="J193" s="831"/>
      <c r="K193" s="831"/>
      <c r="L193" s="831"/>
      <c r="M193" s="831"/>
      <c r="N193" s="831"/>
      <c r="O193" s="831"/>
      <c r="P193" s="819"/>
      <c r="Q193" s="832"/>
    </row>
    <row r="194" spans="1:17" ht="14.45" customHeight="1" x14ac:dyDescent="0.2">
      <c r="A194" s="813" t="s">
        <v>4071</v>
      </c>
      <c r="B194" s="814" t="s">
        <v>4072</v>
      </c>
      <c r="C194" s="814" t="s">
        <v>3409</v>
      </c>
      <c r="D194" s="814" t="s">
        <v>4085</v>
      </c>
      <c r="E194" s="814" t="s">
        <v>4086</v>
      </c>
      <c r="F194" s="831">
        <v>3</v>
      </c>
      <c r="G194" s="831">
        <v>174</v>
      </c>
      <c r="H194" s="831"/>
      <c r="I194" s="831">
        <v>58</v>
      </c>
      <c r="J194" s="831"/>
      <c r="K194" s="831"/>
      <c r="L194" s="831"/>
      <c r="M194" s="831"/>
      <c r="N194" s="831"/>
      <c r="O194" s="831"/>
      <c r="P194" s="819"/>
      <c r="Q194" s="832"/>
    </row>
    <row r="195" spans="1:17" ht="14.45" customHeight="1" x14ac:dyDescent="0.2">
      <c r="A195" s="813" t="s">
        <v>4071</v>
      </c>
      <c r="B195" s="814" t="s">
        <v>4072</v>
      </c>
      <c r="C195" s="814" t="s">
        <v>3409</v>
      </c>
      <c r="D195" s="814" t="s">
        <v>4087</v>
      </c>
      <c r="E195" s="814" t="s">
        <v>4088</v>
      </c>
      <c r="F195" s="831"/>
      <c r="G195" s="831"/>
      <c r="H195" s="831"/>
      <c r="I195" s="831"/>
      <c r="J195" s="831">
        <v>4</v>
      </c>
      <c r="K195" s="831">
        <v>348</v>
      </c>
      <c r="L195" s="831">
        <v>1</v>
      </c>
      <c r="M195" s="831">
        <v>87</v>
      </c>
      <c r="N195" s="831"/>
      <c r="O195" s="831"/>
      <c r="P195" s="819"/>
      <c r="Q195" s="832"/>
    </row>
    <row r="196" spans="1:17" ht="14.45" customHeight="1" x14ac:dyDescent="0.2">
      <c r="A196" s="813" t="s">
        <v>4071</v>
      </c>
      <c r="B196" s="814" t="s">
        <v>4072</v>
      </c>
      <c r="C196" s="814" t="s">
        <v>3409</v>
      </c>
      <c r="D196" s="814" t="s">
        <v>4089</v>
      </c>
      <c r="E196" s="814" t="s">
        <v>4090</v>
      </c>
      <c r="F196" s="831"/>
      <c r="G196" s="831"/>
      <c r="H196" s="831"/>
      <c r="I196" s="831"/>
      <c r="J196" s="831">
        <v>1</v>
      </c>
      <c r="K196" s="831">
        <v>178</v>
      </c>
      <c r="L196" s="831">
        <v>1</v>
      </c>
      <c r="M196" s="831">
        <v>178</v>
      </c>
      <c r="N196" s="831"/>
      <c r="O196" s="831"/>
      <c r="P196" s="819"/>
      <c r="Q196" s="832"/>
    </row>
    <row r="197" spans="1:17" ht="14.45" customHeight="1" x14ac:dyDescent="0.2">
      <c r="A197" s="813" t="s">
        <v>4071</v>
      </c>
      <c r="B197" s="814" t="s">
        <v>4072</v>
      </c>
      <c r="C197" s="814" t="s">
        <v>3409</v>
      </c>
      <c r="D197" s="814" t="s">
        <v>4091</v>
      </c>
      <c r="E197" s="814" t="s">
        <v>4092</v>
      </c>
      <c r="F197" s="831"/>
      <c r="G197" s="831"/>
      <c r="H197" s="831"/>
      <c r="I197" s="831"/>
      <c r="J197" s="831">
        <v>1</v>
      </c>
      <c r="K197" s="831">
        <v>267</v>
      </c>
      <c r="L197" s="831">
        <v>1</v>
      </c>
      <c r="M197" s="831">
        <v>267</v>
      </c>
      <c r="N197" s="831"/>
      <c r="O197" s="831"/>
      <c r="P197" s="819"/>
      <c r="Q197" s="832"/>
    </row>
    <row r="198" spans="1:17" ht="14.45" customHeight="1" x14ac:dyDescent="0.2">
      <c r="A198" s="813" t="s">
        <v>4071</v>
      </c>
      <c r="B198" s="814" t="s">
        <v>4072</v>
      </c>
      <c r="C198" s="814" t="s">
        <v>3409</v>
      </c>
      <c r="D198" s="814" t="s">
        <v>4093</v>
      </c>
      <c r="E198" s="814" t="s">
        <v>4094</v>
      </c>
      <c r="F198" s="831">
        <v>1</v>
      </c>
      <c r="G198" s="831">
        <v>289</v>
      </c>
      <c r="H198" s="831"/>
      <c r="I198" s="831">
        <v>289</v>
      </c>
      <c r="J198" s="831"/>
      <c r="K198" s="831"/>
      <c r="L198" s="831"/>
      <c r="M198" s="831"/>
      <c r="N198" s="831"/>
      <c r="O198" s="831"/>
      <c r="P198" s="819"/>
      <c r="Q198" s="832"/>
    </row>
    <row r="199" spans="1:17" ht="14.45" customHeight="1" x14ac:dyDescent="0.2">
      <c r="A199" s="813" t="s">
        <v>4071</v>
      </c>
      <c r="B199" s="814" t="s">
        <v>4072</v>
      </c>
      <c r="C199" s="814" t="s">
        <v>3409</v>
      </c>
      <c r="D199" s="814" t="s">
        <v>4095</v>
      </c>
      <c r="E199" s="814" t="s">
        <v>4096</v>
      </c>
      <c r="F199" s="831"/>
      <c r="G199" s="831"/>
      <c r="H199" s="831"/>
      <c r="I199" s="831"/>
      <c r="J199" s="831">
        <v>1</v>
      </c>
      <c r="K199" s="831">
        <v>109</v>
      </c>
      <c r="L199" s="831">
        <v>1</v>
      </c>
      <c r="M199" s="831">
        <v>109</v>
      </c>
      <c r="N199" s="831"/>
      <c r="O199" s="831"/>
      <c r="P199" s="819"/>
      <c r="Q199" s="832"/>
    </row>
    <row r="200" spans="1:17" ht="14.45" customHeight="1" x14ac:dyDescent="0.2">
      <c r="A200" s="813" t="s">
        <v>4071</v>
      </c>
      <c r="B200" s="814" t="s">
        <v>4072</v>
      </c>
      <c r="C200" s="814" t="s">
        <v>3409</v>
      </c>
      <c r="D200" s="814" t="s">
        <v>4097</v>
      </c>
      <c r="E200" s="814" t="s">
        <v>4098</v>
      </c>
      <c r="F200" s="831">
        <v>1</v>
      </c>
      <c r="G200" s="831">
        <v>9986</v>
      </c>
      <c r="H200" s="831"/>
      <c r="I200" s="831">
        <v>9986</v>
      </c>
      <c r="J200" s="831"/>
      <c r="K200" s="831"/>
      <c r="L200" s="831"/>
      <c r="M200" s="831"/>
      <c r="N200" s="831"/>
      <c r="O200" s="831"/>
      <c r="P200" s="819"/>
      <c r="Q200" s="832"/>
    </row>
    <row r="201" spans="1:17" ht="14.45" customHeight="1" x14ac:dyDescent="0.2">
      <c r="A201" s="813" t="s">
        <v>4099</v>
      </c>
      <c r="B201" s="814" t="s">
        <v>4100</v>
      </c>
      <c r="C201" s="814" t="s">
        <v>3409</v>
      </c>
      <c r="D201" s="814" t="s">
        <v>4101</v>
      </c>
      <c r="E201" s="814" t="s">
        <v>4102</v>
      </c>
      <c r="F201" s="831">
        <v>24</v>
      </c>
      <c r="G201" s="831">
        <v>4176</v>
      </c>
      <c r="H201" s="831">
        <v>0.85224489795918368</v>
      </c>
      <c r="I201" s="831">
        <v>174</v>
      </c>
      <c r="J201" s="831">
        <v>28</v>
      </c>
      <c r="K201" s="831">
        <v>4900</v>
      </c>
      <c r="L201" s="831">
        <v>1</v>
      </c>
      <c r="M201" s="831">
        <v>175</v>
      </c>
      <c r="N201" s="831">
        <v>16</v>
      </c>
      <c r="O201" s="831">
        <v>2816</v>
      </c>
      <c r="P201" s="819">
        <v>0.57469387755102042</v>
      </c>
      <c r="Q201" s="832">
        <v>176</v>
      </c>
    </row>
    <row r="202" spans="1:17" ht="14.45" customHeight="1" x14ac:dyDescent="0.2">
      <c r="A202" s="813" t="s">
        <v>4099</v>
      </c>
      <c r="B202" s="814" t="s">
        <v>4100</v>
      </c>
      <c r="C202" s="814" t="s">
        <v>3409</v>
      </c>
      <c r="D202" s="814" t="s">
        <v>4103</v>
      </c>
      <c r="E202" s="814" t="s">
        <v>4104</v>
      </c>
      <c r="F202" s="831">
        <v>1</v>
      </c>
      <c r="G202" s="831">
        <v>1070</v>
      </c>
      <c r="H202" s="831"/>
      <c r="I202" s="831">
        <v>1070</v>
      </c>
      <c r="J202" s="831"/>
      <c r="K202" s="831"/>
      <c r="L202" s="831"/>
      <c r="M202" s="831"/>
      <c r="N202" s="831">
        <v>42</v>
      </c>
      <c r="O202" s="831">
        <v>45150</v>
      </c>
      <c r="P202" s="819"/>
      <c r="Q202" s="832">
        <v>1075</v>
      </c>
    </row>
    <row r="203" spans="1:17" ht="14.45" customHeight="1" x14ac:dyDescent="0.2">
      <c r="A203" s="813" t="s">
        <v>4099</v>
      </c>
      <c r="B203" s="814" t="s">
        <v>4100</v>
      </c>
      <c r="C203" s="814" t="s">
        <v>3409</v>
      </c>
      <c r="D203" s="814" t="s">
        <v>4105</v>
      </c>
      <c r="E203" s="814" t="s">
        <v>4106</v>
      </c>
      <c r="F203" s="831">
        <v>7</v>
      </c>
      <c r="G203" s="831">
        <v>322</v>
      </c>
      <c r="H203" s="831">
        <v>0.68510638297872339</v>
      </c>
      <c r="I203" s="831">
        <v>46</v>
      </c>
      <c r="J203" s="831">
        <v>10</v>
      </c>
      <c r="K203" s="831">
        <v>470</v>
      </c>
      <c r="L203" s="831">
        <v>1</v>
      </c>
      <c r="M203" s="831">
        <v>47</v>
      </c>
      <c r="N203" s="831">
        <v>4</v>
      </c>
      <c r="O203" s="831">
        <v>188</v>
      </c>
      <c r="P203" s="819">
        <v>0.4</v>
      </c>
      <c r="Q203" s="832">
        <v>47</v>
      </c>
    </row>
    <row r="204" spans="1:17" ht="14.45" customHeight="1" x14ac:dyDescent="0.2">
      <c r="A204" s="813" t="s">
        <v>4099</v>
      </c>
      <c r="B204" s="814" t="s">
        <v>4100</v>
      </c>
      <c r="C204" s="814" t="s">
        <v>3409</v>
      </c>
      <c r="D204" s="814" t="s">
        <v>4057</v>
      </c>
      <c r="E204" s="814" t="s">
        <v>4058</v>
      </c>
      <c r="F204" s="831">
        <v>12</v>
      </c>
      <c r="G204" s="831">
        <v>4164</v>
      </c>
      <c r="H204" s="831"/>
      <c r="I204" s="831">
        <v>347</v>
      </c>
      <c r="J204" s="831"/>
      <c r="K204" s="831"/>
      <c r="L204" s="831"/>
      <c r="M204" s="831"/>
      <c r="N204" s="831"/>
      <c r="O204" s="831"/>
      <c r="P204" s="819"/>
      <c r="Q204" s="832"/>
    </row>
    <row r="205" spans="1:17" ht="14.45" customHeight="1" x14ac:dyDescent="0.2">
      <c r="A205" s="813" t="s">
        <v>4099</v>
      </c>
      <c r="B205" s="814" t="s">
        <v>4100</v>
      </c>
      <c r="C205" s="814" t="s">
        <v>3409</v>
      </c>
      <c r="D205" s="814" t="s">
        <v>4107</v>
      </c>
      <c r="E205" s="814" t="s">
        <v>4108</v>
      </c>
      <c r="F205" s="831">
        <v>4</v>
      </c>
      <c r="G205" s="831">
        <v>204</v>
      </c>
      <c r="H205" s="831"/>
      <c r="I205" s="831">
        <v>51</v>
      </c>
      <c r="J205" s="831"/>
      <c r="K205" s="831"/>
      <c r="L205" s="831"/>
      <c r="M205" s="831"/>
      <c r="N205" s="831"/>
      <c r="O205" s="831"/>
      <c r="P205" s="819"/>
      <c r="Q205" s="832"/>
    </row>
    <row r="206" spans="1:17" ht="14.45" customHeight="1" x14ac:dyDescent="0.2">
      <c r="A206" s="813" t="s">
        <v>4099</v>
      </c>
      <c r="B206" s="814" t="s">
        <v>4100</v>
      </c>
      <c r="C206" s="814" t="s">
        <v>3409</v>
      </c>
      <c r="D206" s="814" t="s">
        <v>4109</v>
      </c>
      <c r="E206" s="814" t="s">
        <v>4110</v>
      </c>
      <c r="F206" s="831">
        <v>32</v>
      </c>
      <c r="G206" s="831">
        <v>12064</v>
      </c>
      <c r="H206" s="831">
        <v>1.6797549429128376</v>
      </c>
      <c r="I206" s="831">
        <v>377</v>
      </c>
      <c r="J206" s="831">
        <v>19</v>
      </c>
      <c r="K206" s="831">
        <v>7182</v>
      </c>
      <c r="L206" s="831">
        <v>1</v>
      </c>
      <c r="M206" s="831">
        <v>378</v>
      </c>
      <c r="N206" s="831">
        <v>10</v>
      </c>
      <c r="O206" s="831">
        <v>3780</v>
      </c>
      <c r="P206" s="819">
        <v>0.52631578947368418</v>
      </c>
      <c r="Q206" s="832">
        <v>378</v>
      </c>
    </row>
    <row r="207" spans="1:17" ht="14.45" customHeight="1" x14ac:dyDescent="0.2">
      <c r="A207" s="813" t="s">
        <v>4099</v>
      </c>
      <c r="B207" s="814" t="s">
        <v>4100</v>
      </c>
      <c r="C207" s="814" t="s">
        <v>3409</v>
      </c>
      <c r="D207" s="814" t="s">
        <v>4111</v>
      </c>
      <c r="E207" s="814" t="s">
        <v>4112</v>
      </c>
      <c r="F207" s="831">
        <v>4</v>
      </c>
      <c r="G207" s="831">
        <v>2096</v>
      </c>
      <c r="H207" s="831">
        <v>1.9961904761904763</v>
      </c>
      <c r="I207" s="831">
        <v>524</v>
      </c>
      <c r="J207" s="831">
        <v>2</v>
      </c>
      <c r="K207" s="831">
        <v>1050</v>
      </c>
      <c r="L207" s="831">
        <v>1</v>
      </c>
      <c r="M207" s="831">
        <v>525</v>
      </c>
      <c r="N207" s="831"/>
      <c r="O207" s="831"/>
      <c r="P207" s="819"/>
      <c r="Q207" s="832"/>
    </row>
    <row r="208" spans="1:17" ht="14.45" customHeight="1" x14ac:dyDescent="0.2">
      <c r="A208" s="813" t="s">
        <v>4099</v>
      </c>
      <c r="B208" s="814" t="s">
        <v>4100</v>
      </c>
      <c r="C208" s="814" t="s">
        <v>3409</v>
      </c>
      <c r="D208" s="814" t="s">
        <v>4113</v>
      </c>
      <c r="E208" s="814" t="s">
        <v>4114</v>
      </c>
      <c r="F208" s="831">
        <v>2</v>
      </c>
      <c r="G208" s="831">
        <v>114</v>
      </c>
      <c r="H208" s="831"/>
      <c r="I208" s="831">
        <v>57</v>
      </c>
      <c r="J208" s="831"/>
      <c r="K208" s="831"/>
      <c r="L208" s="831"/>
      <c r="M208" s="831"/>
      <c r="N208" s="831"/>
      <c r="O208" s="831"/>
      <c r="P208" s="819"/>
      <c r="Q208" s="832"/>
    </row>
    <row r="209" spans="1:17" ht="14.45" customHeight="1" x14ac:dyDescent="0.2">
      <c r="A209" s="813" t="s">
        <v>4099</v>
      </c>
      <c r="B209" s="814" t="s">
        <v>4100</v>
      </c>
      <c r="C209" s="814" t="s">
        <v>3409</v>
      </c>
      <c r="D209" s="814" t="s">
        <v>4115</v>
      </c>
      <c r="E209" s="814" t="s">
        <v>4116</v>
      </c>
      <c r="F209" s="831">
        <v>1</v>
      </c>
      <c r="G209" s="831">
        <v>225</v>
      </c>
      <c r="H209" s="831"/>
      <c r="I209" s="831">
        <v>225</v>
      </c>
      <c r="J209" s="831"/>
      <c r="K209" s="831"/>
      <c r="L209" s="831"/>
      <c r="M209" s="831"/>
      <c r="N209" s="831"/>
      <c r="O209" s="831"/>
      <c r="P209" s="819"/>
      <c r="Q209" s="832"/>
    </row>
    <row r="210" spans="1:17" ht="14.45" customHeight="1" x14ac:dyDescent="0.2">
      <c r="A210" s="813" t="s">
        <v>4099</v>
      </c>
      <c r="B210" s="814" t="s">
        <v>4100</v>
      </c>
      <c r="C210" s="814" t="s">
        <v>3409</v>
      </c>
      <c r="D210" s="814" t="s">
        <v>4117</v>
      </c>
      <c r="E210" s="814" t="s">
        <v>4118</v>
      </c>
      <c r="F210" s="831">
        <v>1</v>
      </c>
      <c r="G210" s="831">
        <v>554</v>
      </c>
      <c r="H210" s="831"/>
      <c r="I210" s="831">
        <v>554</v>
      </c>
      <c r="J210" s="831"/>
      <c r="K210" s="831"/>
      <c r="L210" s="831"/>
      <c r="M210" s="831"/>
      <c r="N210" s="831"/>
      <c r="O210" s="831"/>
      <c r="P210" s="819"/>
      <c r="Q210" s="832"/>
    </row>
    <row r="211" spans="1:17" ht="14.45" customHeight="1" x14ac:dyDescent="0.2">
      <c r="A211" s="813" t="s">
        <v>4099</v>
      </c>
      <c r="B211" s="814" t="s">
        <v>4100</v>
      </c>
      <c r="C211" s="814" t="s">
        <v>3409</v>
      </c>
      <c r="D211" s="814" t="s">
        <v>4119</v>
      </c>
      <c r="E211" s="814" t="s">
        <v>4120</v>
      </c>
      <c r="F211" s="831"/>
      <c r="G211" s="831"/>
      <c r="H211" s="831"/>
      <c r="I211" s="831"/>
      <c r="J211" s="831">
        <v>1</v>
      </c>
      <c r="K211" s="831">
        <v>216</v>
      </c>
      <c r="L211" s="831">
        <v>1</v>
      </c>
      <c r="M211" s="831">
        <v>216</v>
      </c>
      <c r="N211" s="831"/>
      <c r="O211" s="831"/>
      <c r="P211" s="819"/>
      <c r="Q211" s="832"/>
    </row>
    <row r="212" spans="1:17" ht="14.45" customHeight="1" x14ac:dyDescent="0.2">
      <c r="A212" s="813" t="s">
        <v>4099</v>
      </c>
      <c r="B212" s="814" t="s">
        <v>4100</v>
      </c>
      <c r="C212" s="814" t="s">
        <v>3409</v>
      </c>
      <c r="D212" s="814" t="s">
        <v>4121</v>
      </c>
      <c r="E212" s="814" t="s">
        <v>4122</v>
      </c>
      <c r="F212" s="831">
        <v>108</v>
      </c>
      <c r="G212" s="831">
        <v>14783</v>
      </c>
      <c r="H212" s="831">
        <v>0.94799281775041677</v>
      </c>
      <c r="I212" s="831">
        <v>136.87962962962962</v>
      </c>
      <c r="J212" s="831">
        <v>113</v>
      </c>
      <c r="K212" s="831">
        <v>15594</v>
      </c>
      <c r="L212" s="831">
        <v>1</v>
      </c>
      <c r="M212" s="831">
        <v>138</v>
      </c>
      <c r="N212" s="831">
        <v>98</v>
      </c>
      <c r="O212" s="831">
        <v>13622</v>
      </c>
      <c r="P212" s="819">
        <v>0.87354110555341802</v>
      </c>
      <c r="Q212" s="832">
        <v>139</v>
      </c>
    </row>
    <row r="213" spans="1:17" ht="14.45" customHeight="1" x14ac:dyDescent="0.2">
      <c r="A213" s="813" t="s">
        <v>4099</v>
      </c>
      <c r="B213" s="814" t="s">
        <v>4100</v>
      </c>
      <c r="C213" s="814" t="s">
        <v>3409</v>
      </c>
      <c r="D213" s="814" t="s">
        <v>4123</v>
      </c>
      <c r="E213" s="814" t="s">
        <v>4124</v>
      </c>
      <c r="F213" s="831">
        <v>9</v>
      </c>
      <c r="G213" s="831">
        <v>819</v>
      </c>
      <c r="H213" s="831">
        <v>0.89021739130434785</v>
      </c>
      <c r="I213" s="831">
        <v>91</v>
      </c>
      <c r="J213" s="831">
        <v>10</v>
      </c>
      <c r="K213" s="831">
        <v>920</v>
      </c>
      <c r="L213" s="831">
        <v>1</v>
      </c>
      <c r="M213" s="831">
        <v>92</v>
      </c>
      <c r="N213" s="831">
        <v>8</v>
      </c>
      <c r="O213" s="831">
        <v>744</v>
      </c>
      <c r="P213" s="819">
        <v>0.80869565217391304</v>
      </c>
      <c r="Q213" s="832">
        <v>93</v>
      </c>
    </row>
    <row r="214" spans="1:17" ht="14.45" customHeight="1" x14ac:dyDescent="0.2">
      <c r="A214" s="813" t="s">
        <v>4099</v>
      </c>
      <c r="B214" s="814" t="s">
        <v>4100</v>
      </c>
      <c r="C214" s="814" t="s">
        <v>3409</v>
      </c>
      <c r="D214" s="814" t="s">
        <v>4125</v>
      </c>
      <c r="E214" s="814" t="s">
        <v>4126</v>
      </c>
      <c r="F214" s="831">
        <v>1</v>
      </c>
      <c r="G214" s="831">
        <v>138</v>
      </c>
      <c r="H214" s="831">
        <v>0.98571428571428577</v>
      </c>
      <c r="I214" s="831">
        <v>138</v>
      </c>
      <c r="J214" s="831">
        <v>1</v>
      </c>
      <c r="K214" s="831">
        <v>140</v>
      </c>
      <c r="L214" s="831">
        <v>1</v>
      </c>
      <c r="M214" s="831">
        <v>140</v>
      </c>
      <c r="N214" s="831">
        <v>1</v>
      </c>
      <c r="O214" s="831">
        <v>141</v>
      </c>
      <c r="P214" s="819">
        <v>1.0071428571428571</v>
      </c>
      <c r="Q214" s="832">
        <v>141</v>
      </c>
    </row>
    <row r="215" spans="1:17" ht="14.45" customHeight="1" x14ac:dyDescent="0.2">
      <c r="A215" s="813" t="s">
        <v>4099</v>
      </c>
      <c r="B215" s="814" t="s">
        <v>4100</v>
      </c>
      <c r="C215" s="814" t="s">
        <v>3409</v>
      </c>
      <c r="D215" s="814" t="s">
        <v>4127</v>
      </c>
      <c r="E215" s="814" t="s">
        <v>4128</v>
      </c>
      <c r="F215" s="831"/>
      <c r="G215" s="831"/>
      <c r="H215" s="831"/>
      <c r="I215" s="831"/>
      <c r="J215" s="831">
        <v>1</v>
      </c>
      <c r="K215" s="831">
        <v>67</v>
      </c>
      <c r="L215" s="831">
        <v>1</v>
      </c>
      <c r="M215" s="831">
        <v>67</v>
      </c>
      <c r="N215" s="831">
        <v>7</v>
      </c>
      <c r="O215" s="831">
        <v>469</v>
      </c>
      <c r="P215" s="819">
        <v>7</v>
      </c>
      <c r="Q215" s="832">
        <v>67</v>
      </c>
    </row>
    <row r="216" spans="1:17" ht="14.45" customHeight="1" x14ac:dyDescent="0.2">
      <c r="A216" s="813" t="s">
        <v>4099</v>
      </c>
      <c r="B216" s="814" t="s">
        <v>4100</v>
      </c>
      <c r="C216" s="814" t="s">
        <v>3409</v>
      </c>
      <c r="D216" s="814" t="s">
        <v>4066</v>
      </c>
      <c r="E216" s="814" t="s">
        <v>4067</v>
      </c>
      <c r="F216" s="831">
        <v>10</v>
      </c>
      <c r="G216" s="831">
        <v>3280</v>
      </c>
      <c r="H216" s="831">
        <v>0.66464032421479236</v>
      </c>
      <c r="I216" s="831">
        <v>328</v>
      </c>
      <c r="J216" s="831">
        <v>15</v>
      </c>
      <c r="K216" s="831">
        <v>4935</v>
      </c>
      <c r="L216" s="831">
        <v>1</v>
      </c>
      <c r="M216" s="831">
        <v>329</v>
      </c>
      <c r="N216" s="831"/>
      <c r="O216" s="831"/>
      <c r="P216" s="819"/>
      <c r="Q216" s="832"/>
    </row>
    <row r="217" spans="1:17" ht="14.45" customHeight="1" x14ac:dyDescent="0.2">
      <c r="A217" s="813" t="s">
        <v>4099</v>
      </c>
      <c r="B217" s="814" t="s">
        <v>4100</v>
      </c>
      <c r="C217" s="814" t="s">
        <v>3409</v>
      </c>
      <c r="D217" s="814" t="s">
        <v>4129</v>
      </c>
      <c r="E217" s="814" t="s">
        <v>4130</v>
      </c>
      <c r="F217" s="831">
        <v>11</v>
      </c>
      <c r="G217" s="831">
        <v>561</v>
      </c>
      <c r="H217" s="831">
        <v>0.63461538461538458</v>
      </c>
      <c r="I217" s="831">
        <v>51</v>
      </c>
      <c r="J217" s="831">
        <v>17</v>
      </c>
      <c r="K217" s="831">
        <v>884</v>
      </c>
      <c r="L217" s="831">
        <v>1</v>
      </c>
      <c r="M217" s="831">
        <v>52</v>
      </c>
      <c r="N217" s="831">
        <v>9</v>
      </c>
      <c r="O217" s="831">
        <v>468</v>
      </c>
      <c r="P217" s="819">
        <v>0.52941176470588236</v>
      </c>
      <c r="Q217" s="832">
        <v>52</v>
      </c>
    </row>
    <row r="218" spans="1:17" ht="14.45" customHeight="1" x14ac:dyDescent="0.2">
      <c r="A218" s="813" t="s">
        <v>4099</v>
      </c>
      <c r="B218" s="814" t="s">
        <v>4100</v>
      </c>
      <c r="C218" s="814" t="s">
        <v>3409</v>
      </c>
      <c r="D218" s="814" t="s">
        <v>4131</v>
      </c>
      <c r="E218" s="814" t="s">
        <v>4132</v>
      </c>
      <c r="F218" s="831"/>
      <c r="G218" s="831"/>
      <c r="H218" s="831"/>
      <c r="I218" s="831"/>
      <c r="J218" s="831"/>
      <c r="K218" s="831"/>
      <c r="L218" s="831"/>
      <c r="M218" s="831"/>
      <c r="N218" s="831">
        <v>1</v>
      </c>
      <c r="O218" s="831">
        <v>211</v>
      </c>
      <c r="P218" s="819"/>
      <c r="Q218" s="832">
        <v>211</v>
      </c>
    </row>
    <row r="219" spans="1:17" ht="14.45" customHeight="1" x14ac:dyDescent="0.2">
      <c r="A219" s="813" t="s">
        <v>4099</v>
      </c>
      <c r="B219" s="814" t="s">
        <v>4100</v>
      </c>
      <c r="C219" s="814" t="s">
        <v>3409</v>
      </c>
      <c r="D219" s="814" t="s">
        <v>4133</v>
      </c>
      <c r="E219" s="814" t="s">
        <v>4134</v>
      </c>
      <c r="F219" s="831">
        <v>4</v>
      </c>
      <c r="G219" s="831">
        <v>2448</v>
      </c>
      <c r="H219" s="831">
        <v>1.9902439024390244</v>
      </c>
      <c r="I219" s="831">
        <v>612</v>
      </c>
      <c r="J219" s="831">
        <v>2</v>
      </c>
      <c r="K219" s="831">
        <v>1230</v>
      </c>
      <c r="L219" s="831">
        <v>1</v>
      </c>
      <c r="M219" s="831">
        <v>615</v>
      </c>
      <c r="N219" s="831"/>
      <c r="O219" s="831"/>
      <c r="P219" s="819"/>
      <c r="Q219" s="832"/>
    </row>
    <row r="220" spans="1:17" ht="14.45" customHeight="1" x14ac:dyDescent="0.2">
      <c r="A220" s="813" t="s">
        <v>4099</v>
      </c>
      <c r="B220" s="814" t="s">
        <v>4100</v>
      </c>
      <c r="C220" s="814" t="s">
        <v>3409</v>
      </c>
      <c r="D220" s="814" t="s">
        <v>4135</v>
      </c>
      <c r="E220" s="814" t="s">
        <v>4136</v>
      </c>
      <c r="F220" s="831"/>
      <c r="G220" s="831"/>
      <c r="H220" s="831"/>
      <c r="I220" s="831"/>
      <c r="J220" s="831">
        <v>1</v>
      </c>
      <c r="K220" s="831">
        <v>275</v>
      </c>
      <c r="L220" s="831">
        <v>1</v>
      </c>
      <c r="M220" s="831">
        <v>275</v>
      </c>
      <c r="N220" s="831"/>
      <c r="O220" s="831"/>
      <c r="P220" s="819"/>
      <c r="Q220" s="832"/>
    </row>
    <row r="221" spans="1:17" ht="14.45" customHeight="1" x14ac:dyDescent="0.2">
      <c r="A221" s="813" t="s">
        <v>4099</v>
      </c>
      <c r="B221" s="814" t="s">
        <v>4100</v>
      </c>
      <c r="C221" s="814" t="s">
        <v>3409</v>
      </c>
      <c r="D221" s="814" t="s">
        <v>4137</v>
      </c>
      <c r="E221" s="814" t="s">
        <v>4138</v>
      </c>
      <c r="F221" s="831">
        <v>1</v>
      </c>
      <c r="G221" s="831">
        <v>327</v>
      </c>
      <c r="H221" s="831"/>
      <c r="I221" s="831">
        <v>327</v>
      </c>
      <c r="J221" s="831"/>
      <c r="K221" s="831"/>
      <c r="L221" s="831"/>
      <c r="M221" s="831"/>
      <c r="N221" s="831"/>
      <c r="O221" s="831"/>
      <c r="P221" s="819"/>
      <c r="Q221" s="832"/>
    </row>
    <row r="222" spans="1:17" ht="14.45" customHeight="1" x14ac:dyDescent="0.2">
      <c r="A222" s="813" t="s">
        <v>4099</v>
      </c>
      <c r="B222" s="814" t="s">
        <v>4100</v>
      </c>
      <c r="C222" s="814" t="s">
        <v>3409</v>
      </c>
      <c r="D222" s="814" t="s">
        <v>4139</v>
      </c>
      <c r="E222" s="814" t="s">
        <v>4140</v>
      </c>
      <c r="F222" s="831"/>
      <c r="G222" s="831"/>
      <c r="H222" s="831"/>
      <c r="I222" s="831"/>
      <c r="J222" s="831"/>
      <c r="K222" s="831"/>
      <c r="L222" s="831"/>
      <c r="M222" s="831"/>
      <c r="N222" s="831">
        <v>42</v>
      </c>
      <c r="O222" s="831">
        <v>37548</v>
      </c>
      <c r="P222" s="819"/>
      <c r="Q222" s="832">
        <v>894</v>
      </c>
    </row>
    <row r="223" spans="1:17" ht="14.45" customHeight="1" x14ac:dyDescent="0.2">
      <c r="A223" s="813" t="s">
        <v>4099</v>
      </c>
      <c r="B223" s="814" t="s">
        <v>4100</v>
      </c>
      <c r="C223" s="814" t="s">
        <v>3409</v>
      </c>
      <c r="D223" s="814" t="s">
        <v>4141</v>
      </c>
      <c r="E223" s="814" t="s">
        <v>4142</v>
      </c>
      <c r="F223" s="831">
        <v>67</v>
      </c>
      <c r="G223" s="831">
        <v>17487</v>
      </c>
      <c r="H223" s="831">
        <v>0.83430343511450378</v>
      </c>
      <c r="I223" s="831">
        <v>261</v>
      </c>
      <c r="J223" s="831">
        <v>80</v>
      </c>
      <c r="K223" s="831">
        <v>20960</v>
      </c>
      <c r="L223" s="831">
        <v>1</v>
      </c>
      <c r="M223" s="831">
        <v>262</v>
      </c>
      <c r="N223" s="831">
        <v>66</v>
      </c>
      <c r="O223" s="831">
        <v>17424</v>
      </c>
      <c r="P223" s="819">
        <v>0.83129770992366414</v>
      </c>
      <c r="Q223" s="832">
        <v>264</v>
      </c>
    </row>
    <row r="224" spans="1:17" ht="14.45" customHeight="1" x14ac:dyDescent="0.2">
      <c r="A224" s="813" t="s">
        <v>4099</v>
      </c>
      <c r="B224" s="814" t="s">
        <v>4100</v>
      </c>
      <c r="C224" s="814" t="s">
        <v>3409</v>
      </c>
      <c r="D224" s="814" t="s">
        <v>4143</v>
      </c>
      <c r="E224" s="814" t="s">
        <v>4144</v>
      </c>
      <c r="F224" s="831"/>
      <c r="G224" s="831"/>
      <c r="H224" s="831"/>
      <c r="I224" s="831"/>
      <c r="J224" s="831">
        <v>3</v>
      </c>
      <c r="K224" s="831">
        <v>498</v>
      </c>
      <c r="L224" s="831">
        <v>1</v>
      </c>
      <c r="M224" s="831">
        <v>166</v>
      </c>
      <c r="N224" s="831">
        <v>7</v>
      </c>
      <c r="O224" s="831">
        <v>1169</v>
      </c>
      <c r="P224" s="819">
        <v>2.3473895582329316</v>
      </c>
      <c r="Q224" s="832">
        <v>167</v>
      </c>
    </row>
    <row r="225" spans="1:17" ht="14.45" customHeight="1" x14ac:dyDescent="0.2">
      <c r="A225" s="813" t="s">
        <v>4099</v>
      </c>
      <c r="B225" s="814" t="s">
        <v>4100</v>
      </c>
      <c r="C225" s="814" t="s">
        <v>3409</v>
      </c>
      <c r="D225" s="814" t="s">
        <v>4145</v>
      </c>
      <c r="E225" s="814" t="s">
        <v>4146</v>
      </c>
      <c r="F225" s="831">
        <v>1</v>
      </c>
      <c r="G225" s="831">
        <v>152</v>
      </c>
      <c r="H225" s="831"/>
      <c r="I225" s="831">
        <v>152</v>
      </c>
      <c r="J225" s="831"/>
      <c r="K225" s="831"/>
      <c r="L225" s="831"/>
      <c r="M225" s="831"/>
      <c r="N225" s="831"/>
      <c r="O225" s="831"/>
      <c r="P225" s="819"/>
      <c r="Q225" s="832"/>
    </row>
    <row r="226" spans="1:17" ht="14.45" customHeight="1" x14ac:dyDescent="0.2">
      <c r="A226" s="813" t="s">
        <v>4147</v>
      </c>
      <c r="B226" s="814" t="s">
        <v>3983</v>
      </c>
      <c r="C226" s="814" t="s">
        <v>3409</v>
      </c>
      <c r="D226" s="814" t="s">
        <v>4148</v>
      </c>
      <c r="E226" s="814" t="s">
        <v>4149</v>
      </c>
      <c r="F226" s="831">
        <v>2</v>
      </c>
      <c r="G226" s="831">
        <v>1316</v>
      </c>
      <c r="H226" s="831">
        <v>1.9909228441754916</v>
      </c>
      <c r="I226" s="831">
        <v>658</v>
      </c>
      <c r="J226" s="831">
        <v>1</v>
      </c>
      <c r="K226" s="831">
        <v>661</v>
      </c>
      <c r="L226" s="831">
        <v>1</v>
      </c>
      <c r="M226" s="831">
        <v>661</v>
      </c>
      <c r="N226" s="831"/>
      <c r="O226" s="831"/>
      <c r="P226" s="819"/>
      <c r="Q226" s="832"/>
    </row>
    <row r="227" spans="1:17" ht="14.45" customHeight="1" x14ac:dyDescent="0.2">
      <c r="A227" s="813" t="s">
        <v>4147</v>
      </c>
      <c r="B227" s="814" t="s">
        <v>3983</v>
      </c>
      <c r="C227" s="814" t="s">
        <v>3409</v>
      </c>
      <c r="D227" s="814" t="s">
        <v>4150</v>
      </c>
      <c r="E227" s="814" t="s">
        <v>4151</v>
      </c>
      <c r="F227" s="831"/>
      <c r="G227" s="831"/>
      <c r="H227" s="831"/>
      <c r="I227" s="831"/>
      <c r="J227" s="831"/>
      <c r="K227" s="831"/>
      <c r="L227" s="831"/>
      <c r="M227" s="831"/>
      <c r="N227" s="831">
        <v>1</v>
      </c>
      <c r="O227" s="831">
        <v>168</v>
      </c>
      <c r="P227" s="819"/>
      <c r="Q227" s="832">
        <v>168</v>
      </c>
    </row>
    <row r="228" spans="1:17" ht="14.45" customHeight="1" x14ac:dyDescent="0.2">
      <c r="A228" s="813" t="s">
        <v>4147</v>
      </c>
      <c r="B228" s="814" t="s">
        <v>3983</v>
      </c>
      <c r="C228" s="814" t="s">
        <v>3409</v>
      </c>
      <c r="D228" s="814" t="s">
        <v>4152</v>
      </c>
      <c r="E228" s="814" t="s">
        <v>4153</v>
      </c>
      <c r="F228" s="831">
        <v>3</v>
      </c>
      <c r="G228" s="831">
        <v>1056</v>
      </c>
      <c r="H228" s="831">
        <v>2.9915014164305949</v>
      </c>
      <c r="I228" s="831">
        <v>352</v>
      </c>
      <c r="J228" s="831">
        <v>1</v>
      </c>
      <c r="K228" s="831">
        <v>353</v>
      </c>
      <c r="L228" s="831">
        <v>1</v>
      </c>
      <c r="M228" s="831">
        <v>353</v>
      </c>
      <c r="N228" s="831"/>
      <c r="O228" s="831"/>
      <c r="P228" s="819"/>
      <c r="Q228" s="832"/>
    </row>
    <row r="229" spans="1:17" ht="14.45" customHeight="1" x14ac:dyDescent="0.2">
      <c r="A229" s="813" t="s">
        <v>4147</v>
      </c>
      <c r="B229" s="814" t="s">
        <v>3983</v>
      </c>
      <c r="C229" s="814" t="s">
        <v>3409</v>
      </c>
      <c r="D229" s="814" t="s">
        <v>4154</v>
      </c>
      <c r="E229" s="814" t="s">
        <v>4155</v>
      </c>
      <c r="F229" s="831"/>
      <c r="G229" s="831"/>
      <c r="H229" s="831"/>
      <c r="I229" s="831"/>
      <c r="J229" s="831">
        <v>1</v>
      </c>
      <c r="K229" s="831">
        <v>191</v>
      </c>
      <c r="L229" s="831">
        <v>1</v>
      </c>
      <c r="M229" s="831">
        <v>191</v>
      </c>
      <c r="N229" s="831"/>
      <c r="O229" s="831"/>
      <c r="P229" s="819"/>
      <c r="Q229" s="832"/>
    </row>
    <row r="230" spans="1:17" ht="14.45" customHeight="1" x14ac:dyDescent="0.2">
      <c r="A230" s="813" t="s">
        <v>4147</v>
      </c>
      <c r="B230" s="814" t="s">
        <v>3983</v>
      </c>
      <c r="C230" s="814" t="s">
        <v>3409</v>
      </c>
      <c r="D230" s="814" t="s">
        <v>4156</v>
      </c>
      <c r="E230" s="814" t="s">
        <v>4157</v>
      </c>
      <c r="F230" s="831">
        <v>4</v>
      </c>
      <c r="G230" s="831">
        <v>2200</v>
      </c>
      <c r="H230" s="831"/>
      <c r="I230" s="831">
        <v>550</v>
      </c>
      <c r="J230" s="831"/>
      <c r="K230" s="831"/>
      <c r="L230" s="831"/>
      <c r="M230" s="831"/>
      <c r="N230" s="831"/>
      <c r="O230" s="831"/>
      <c r="P230" s="819"/>
      <c r="Q230" s="832"/>
    </row>
    <row r="231" spans="1:17" ht="14.45" customHeight="1" x14ac:dyDescent="0.2">
      <c r="A231" s="813" t="s">
        <v>4147</v>
      </c>
      <c r="B231" s="814" t="s">
        <v>3983</v>
      </c>
      <c r="C231" s="814" t="s">
        <v>3409</v>
      </c>
      <c r="D231" s="814" t="s">
        <v>4158</v>
      </c>
      <c r="E231" s="814" t="s">
        <v>4159</v>
      </c>
      <c r="F231" s="831"/>
      <c r="G231" s="831"/>
      <c r="H231" s="831"/>
      <c r="I231" s="831"/>
      <c r="J231" s="831"/>
      <c r="K231" s="831"/>
      <c r="L231" s="831"/>
      <c r="M231" s="831"/>
      <c r="N231" s="831">
        <v>1</v>
      </c>
      <c r="O231" s="831">
        <v>516</v>
      </c>
      <c r="P231" s="819"/>
      <c r="Q231" s="832">
        <v>516</v>
      </c>
    </row>
    <row r="232" spans="1:17" ht="14.45" customHeight="1" x14ac:dyDescent="0.2">
      <c r="A232" s="813" t="s">
        <v>4147</v>
      </c>
      <c r="B232" s="814" t="s">
        <v>3983</v>
      </c>
      <c r="C232" s="814" t="s">
        <v>3409</v>
      </c>
      <c r="D232" s="814" t="s">
        <v>4160</v>
      </c>
      <c r="E232" s="814" t="s">
        <v>4161</v>
      </c>
      <c r="F232" s="831"/>
      <c r="G232" s="831"/>
      <c r="H232" s="831"/>
      <c r="I232" s="831"/>
      <c r="J232" s="831"/>
      <c r="K232" s="831"/>
      <c r="L232" s="831"/>
      <c r="M232" s="831"/>
      <c r="N232" s="831">
        <v>1</v>
      </c>
      <c r="O232" s="831">
        <v>426</v>
      </c>
      <c r="P232" s="819"/>
      <c r="Q232" s="832">
        <v>426</v>
      </c>
    </row>
    <row r="233" spans="1:17" ht="14.45" customHeight="1" x14ac:dyDescent="0.2">
      <c r="A233" s="813" t="s">
        <v>4147</v>
      </c>
      <c r="B233" s="814" t="s">
        <v>3983</v>
      </c>
      <c r="C233" s="814" t="s">
        <v>3409</v>
      </c>
      <c r="D233" s="814" t="s">
        <v>4162</v>
      </c>
      <c r="E233" s="814" t="s">
        <v>4163</v>
      </c>
      <c r="F233" s="831">
        <v>5</v>
      </c>
      <c r="G233" s="831">
        <v>1750</v>
      </c>
      <c r="H233" s="831"/>
      <c r="I233" s="831">
        <v>350</v>
      </c>
      <c r="J233" s="831"/>
      <c r="K233" s="831"/>
      <c r="L233" s="831"/>
      <c r="M233" s="831"/>
      <c r="N233" s="831"/>
      <c r="O233" s="831"/>
      <c r="P233" s="819"/>
      <c r="Q233" s="832"/>
    </row>
    <row r="234" spans="1:17" ht="14.45" customHeight="1" x14ac:dyDescent="0.2">
      <c r="A234" s="813" t="s">
        <v>4147</v>
      </c>
      <c r="B234" s="814" t="s">
        <v>3983</v>
      </c>
      <c r="C234" s="814" t="s">
        <v>3409</v>
      </c>
      <c r="D234" s="814" t="s">
        <v>3737</v>
      </c>
      <c r="E234" s="814" t="s">
        <v>3738</v>
      </c>
      <c r="F234" s="831">
        <v>2</v>
      </c>
      <c r="G234" s="831">
        <v>444</v>
      </c>
      <c r="H234" s="831">
        <v>1.9910313901345291</v>
      </c>
      <c r="I234" s="831">
        <v>222</v>
      </c>
      <c r="J234" s="831">
        <v>1</v>
      </c>
      <c r="K234" s="831">
        <v>223</v>
      </c>
      <c r="L234" s="831">
        <v>1</v>
      </c>
      <c r="M234" s="831">
        <v>223</v>
      </c>
      <c r="N234" s="831"/>
      <c r="O234" s="831"/>
      <c r="P234" s="819"/>
      <c r="Q234" s="832"/>
    </row>
    <row r="235" spans="1:17" ht="14.45" customHeight="1" x14ac:dyDescent="0.2">
      <c r="A235" s="813" t="s">
        <v>4147</v>
      </c>
      <c r="B235" s="814" t="s">
        <v>3983</v>
      </c>
      <c r="C235" s="814" t="s">
        <v>3409</v>
      </c>
      <c r="D235" s="814" t="s">
        <v>4164</v>
      </c>
      <c r="E235" s="814" t="s">
        <v>4165</v>
      </c>
      <c r="F235" s="831"/>
      <c r="G235" s="831"/>
      <c r="H235" s="831"/>
      <c r="I235" s="831"/>
      <c r="J235" s="831">
        <v>1</v>
      </c>
      <c r="K235" s="831">
        <v>240</v>
      </c>
      <c r="L235" s="831">
        <v>1</v>
      </c>
      <c r="M235" s="831">
        <v>240</v>
      </c>
      <c r="N235" s="831"/>
      <c r="O235" s="831"/>
      <c r="P235" s="819"/>
      <c r="Q235" s="832"/>
    </row>
    <row r="236" spans="1:17" ht="14.45" customHeight="1" x14ac:dyDescent="0.2">
      <c r="A236" s="813" t="s">
        <v>4147</v>
      </c>
      <c r="B236" s="814" t="s">
        <v>3983</v>
      </c>
      <c r="C236" s="814" t="s">
        <v>3409</v>
      </c>
      <c r="D236" s="814" t="s">
        <v>4166</v>
      </c>
      <c r="E236" s="814" t="s">
        <v>4167</v>
      </c>
      <c r="F236" s="831">
        <v>3</v>
      </c>
      <c r="G236" s="831">
        <v>333</v>
      </c>
      <c r="H236" s="831"/>
      <c r="I236" s="831">
        <v>111</v>
      </c>
      <c r="J236" s="831"/>
      <c r="K236" s="831"/>
      <c r="L236" s="831"/>
      <c r="M236" s="831"/>
      <c r="N236" s="831"/>
      <c r="O236" s="831"/>
      <c r="P236" s="819"/>
      <c r="Q236" s="832"/>
    </row>
    <row r="237" spans="1:17" ht="14.45" customHeight="1" x14ac:dyDescent="0.2">
      <c r="A237" s="813" t="s">
        <v>4147</v>
      </c>
      <c r="B237" s="814" t="s">
        <v>3983</v>
      </c>
      <c r="C237" s="814" t="s">
        <v>3409</v>
      </c>
      <c r="D237" s="814" t="s">
        <v>4168</v>
      </c>
      <c r="E237" s="814" t="s">
        <v>4169</v>
      </c>
      <c r="F237" s="831">
        <v>1</v>
      </c>
      <c r="G237" s="831">
        <v>312</v>
      </c>
      <c r="H237" s="831"/>
      <c r="I237" s="831">
        <v>312</v>
      </c>
      <c r="J237" s="831"/>
      <c r="K237" s="831"/>
      <c r="L237" s="831"/>
      <c r="M237" s="831"/>
      <c r="N237" s="831">
        <v>1</v>
      </c>
      <c r="O237" s="831">
        <v>313</v>
      </c>
      <c r="P237" s="819"/>
      <c r="Q237" s="832">
        <v>313</v>
      </c>
    </row>
    <row r="238" spans="1:17" ht="14.45" customHeight="1" x14ac:dyDescent="0.2">
      <c r="A238" s="813" t="s">
        <v>4147</v>
      </c>
      <c r="B238" s="814" t="s">
        <v>3983</v>
      </c>
      <c r="C238" s="814" t="s">
        <v>3409</v>
      </c>
      <c r="D238" s="814" t="s">
        <v>4170</v>
      </c>
      <c r="E238" s="814" t="s">
        <v>4171</v>
      </c>
      <c r="F238" s="831"/>
      <c r="G238" s="831"/>
      <c r="H238" s="831"/>
      <c r="I238" s="831"/>
      <c r="J238" s="831">
        <v>1</v>
      </c>
      <c r="K238" s="831">
        <v>296</v>
      </c>
      <c r="L238" s="831">
        <v>1</v>
      </c>
      <c r="M238" s="831">
        <v>296</v>
      </c>
      <c r="N238" s="831"/>
      <c r="O238" s="831"/>
      <c r="P238" s="819"/>
      <c r="Q238" s="832"/>
    </row>
    <row r="239" spans="1:17" ht="14.45" customHeight="1" x14ac:dyDescent="0.2">
      <c r="A239" s="813" t="s">
        <v>4147</v>
      </c>
      <c r="B239" s="814" t="s">
        <v>3983</v>
      </c>
      <c r="C239" s="814" t="s">
        <v>3409</v>
      </c>
      <c r="D239" s="814" t="s">
        <v>4172</v>
      </c>
      <c r="E239" s="814" t="s">
        <v>4173</v>
      </c>
      <c r="F239" s="831">
        <v>2</v>
      </c>
      <c r="G239" s="831">
        <v>420</v>
      </c>
      <c r="H239" s="831"/>
      <c r="I239" s="831">
        <v>210</v>
      </c>
      <c r="J239" s="831"/>
      <c r="K239" s="831"/>
      <c r="L239" s="831"/>
      <c r="M239" s="831"/>
      <c r="N239" s="831"/>
      <c r="O239" s="831"/>
      <c r="P239" s="819"/>
      <c r="Q239" s="832"/>
    </row>
    <row r="240" spans="1:17" ht="14.45" customHeight="1" x14ac:dyDescent="0.2">
      <c r="A240" s="813" t="s">
        <v>4147</v>
      </c>
      <c r="B240" s="814" t="s">
        <v>3983</v>
      </c>
      <c r="C240" s="814" t="s">
        <v>3409</v>
      </c>
      <c r="D240" s="814" t="s">
        <v>4174</v>
      </c>
      <c r="E240" s="814" t="s">
        <v>4175</v>
      </c>
      <c r="F240" s="831">
        <v>2</v>
      </c>
      <c r="G240" s="831">
        <v>80</v>
      </c>
      <c r="H240" s="831"/>
      <c r="I240" s="831">
        <v>40</v>
      </c>
      <c r="J240" s="831"/>
      <c r="K240" s="831"/>
      <c r="L240" s="831"/>
      <c r="M240" s="831"/>
      <c r="N240" s="831"/>
      <c r="O240" s="831"/>
      <c r="P240" s="819"/>
      <c r="Q240" s="832"/>
    </row>
    <row r="241" spans="1:17" ht="14.45" customHeight="1" x14ac:dyDescent="0.2">
      <c r="A241" s="813" t="s">
        <v>4147</v>
      </c>
      <c r="B241" s="814" t="s">
        <v>3983</v>
      </c>
      <c r="C241" s="814" t="s">
        <v>3409</v>
      </c>
      <c r="D241" s="814" t="s">
        <v>4176</v>
      </c>
      <c r="E241" s="814" t="s">
        <v>4177</v>
      </c>
      <c r="F241" s="831"/>
      <c r="G241" s="831"/>
      <c r="H241" s="831"/>
      <c r="I241" s="831"/>
      <c r="J241" s="831">
        <v>1</v>
      </c>
      <c r="K241" s="831">
        <v>5030</v>
      </c>
      <c r="L241" s="831">
        <v>1</v>
      </c>
      <c r="M241" s="831">
        <v>5030</v>
      </c>
      <c r="N241" s="831"/>
      <c r="O241" s="831"/>
      <c r="P241" s="819"/>
      <c r="Q241" s="832"/>
    </row>
    <row r="242" spans="1:17" ht="14.45" customHeight="1" x14ac:dyDescent="0.2">
      <c r="A242" s="813" t="s">
        <v>4147</v>
      </c>
      <c r="B242" s="814" t="s">
        <v>3983</v>
      </c>
      <c r="C242" s="814" t="s">
        <v>3409</v>
      </c>
      <c r="D242" s="814" t="s">
        <v>4178</v>
      </c>
      <c r="E242" s="814" t="s">
        <v>4179</v>
      </c>
      <c r="F242" s="831">
        <v>1</v>
      </c>
      <c r="G242" s="831">
        <v>170</v>
      </c>
      <c r="H242" s="831"/>
      <c r="I242" s="831">
        <v>170</v>
      </c>
      <c r="J242" s="831"/>
      <c r="K242" s="831"/>
      <c r="L242" s="831"/>
      <c r="M242" s="831"/>
      <c r="N242" s="831">
        <v>1</v>
      </c>
      <c r="O242" s="831">
        <v>171</v>
      </c>
      <c r="P242" s="819"/>
      <c r="Q242" s="832">
        <v>171</v>
      </c>
    </row>
    <row r="243" spans="1:17" ht="14.45" customHeight="1" x14ac:dyDescent="0.2">
      <c r="A243" s="813" t="s">
        <v>4147</v>
      </c>
      <c r="B243" s="814" t="s">
        <v>3983</v>
      </c>
      <c r="C243" s="814" t="s">
        <v>3409</v>
      </c>
      <c r="D243" s="814" t="s">
        <v>4180</v>
      </c>
      <c r="E243" s="814" t="s">
        <v>4181</v>
      </c>
      <c r="F243" s="831"/>
      <c r="G243" s="831"/>
      <c r="H243" s="831"/>
      <c r="I243" s="831"/>
      <c r="J243" s="831"/>
      <c r="K243" s="831"/>
      <c r="L243" s="831"/>
      <c r="M243" s="831"/>
      <c r="N243" s="831">
        <v>1</v>
      </c>
      <c r="O243" s="831">
        <v>351</v>
      </c>
      <c r="P243" s="819"/>
      <c r="Q243" s="832">
        <v>351</v>
      </c>
    </row>
    <row r="244" spans="1:17" ht="14.45" customHeight="1" x14ac:dyDescent="0.2">
      <c r="A244" s="813" t="s">
        <v>4147</v>
      </c>
      <c r="B244" s="814" t="s">
        <v>3983</v>
      </c>
      <c r="C244" s="814" t="s">
        <v>3409</v>
      </c>
      <c r="D244" s="814" t="s">
        <v>4182</v>
      </c>
      <c r="E244" s="814" t="s">
        <v>4183</v>
      </c>
      <c r="F244" s="831"/>
      <c r="G244" s="831"/>
      <c r="H244" s="831"/>
      <c r="I244" s="831"/>
      <c r="J244" s="831"/>
      <c r="K244" s="831"/>
      <c r="L244" s="831"/>
      <c r="M244" s="831"/>
      <c r="N244" s="831">
        <v>1</v>
      </c>
      <c r="O244" s="831">
        <v>174</v>
      </c>
      <c r="P244" s="819"/>
      <c r="Q244" s="832">
        <v>174</v>
      </c>
    </row>
    <row r="245" spans="1:17" ht="14.45" customHeight="1" x14ac:dyDescent="0.2">
      <c r="A245" s="813" t="s">
        <v>4147</v>
      </c>
      <c r="B245" s="814" t="s">
        <v>3983</v>
      </c>
      <c r="C245" s="814" t="s">
        <v>3409</v>
      </c>
      <c r="D245" s="814" t="s">
        <v>4184</v>
      </c>
      <c r="E245" s="814" t="s">
        <v>4185</v>
      </c>
      <c r="F245" s="831">
        <v>6</v>
      </c>
      <c r="G245" s="831">
        <v>2400</v>
      </c>
      <c r="H245" s="831"/>
      <c r="I245" s="831">
        <v>400</v>
      </c>
      <c r="J245" s="831"/>
      <c r="K245" s="831"/>
      <c r="L245" s="831"/>
      <c r="M245" s="831"/>
      <c r="N245" s="831"/>
      <c r="O245" s="831"/>
      <c r="P245" s="819"/>
      <c r="Q245" s="832"/>
    </row>
    <row r="246" spans="1:17" ht="14.45" customHeight="1" x14ac:dyDescent="0.2">
      <c r="A246" s="813" t="s">
        <v>4147</v>
      </c>
      <c r="B246" s="814" t="s">
        <v>3983</v>
      </c>
      <c r="C246" s="814" t="s">
        <v>3409</v>
      </c>
      <c r="D246" s="814" t="s">
        <v>4186</v>
      </c>
      <c r="E246" s="814" t="s">
        <v>4187</v>
      </c>
      <c r="F246" s="831"/>
      <c r="G246" s="831"/>
      <c r="H246" s="831"/>
      <c r="I246" s="831"/>
      <c r="J246" s="831"/>
      <c r="K246" s="831"/>
      <c r="L246" s="831"/>
      <c r="M246" s="831"/>
      <c r="N246" s="831">
        <v>1</v>
      </c>
      <c r="O246" s="831">
        <v>294</v>
      </c>
      <c r="P246" s="819"/>
      <c r="Q246" s="832">
        <v>294</v>
      </c>
    </row>
    <row r="247" spans="1:17" ht="14.45" customHeight="1" x14ac:dyDescent="0.2">
      <c r="A247" s="813" t="s">
        <v>4147</v>
      </c>
      <c r="B247" s="814" t="s">
        <v>3983</v>
      </c>
      <c r="C247" s="814" t="s">
        <v>3409</v>
      </c>
      <c r="D247" s="814" t="s">
        <v>4188</v>
      </c>
      <c r="E247" s="814" t="s">
        <v>4189</v>
      </c>
      <c r="F247" s="831">
        <v>1</v>
      </c>
      <c r="G247" s="831">
        <v>573</v>
      </c>
      <c r="H247" s="831"/>
      <c r="I247" s="831">
        <v>573</v>
      </c>
      <c r="J247" s="831"/>
      <c r="K247" s="831"/>
      <c r="L247" s="831"/>
      <c r="M247" s="831"/>
      <c r="N247" s="831"/>
      <c r="O247" s="831"/>
      <c r="P247" s="819"/>
      <c r="Q247" s="832"/>
    </row>
    <row r="248" spans="1:17" ht="14.45" customHeight="1" x14ac:dyDescent="0.2">
      <c r="A248" s="813" t="s">
        <v>4147</v>
      </c>
      <c r="B248" s="814" t="s">
        <v>3983</v>
      </c>
      <c r="C248" s="814" t="s">
        <v>3409</v>
      </c>
      <c r="D248" s="814" t="s">
        <v>4190</v>
      </c>
      <c r="E248" s="814" t="s">
        <v>4191</v>
      </c>
      <c r="F248" s="831"/>
      <c r="G248" s="831"/>
      <c r="H248" s="831"/>
      <c r="I248" s="831"/>
      <c r="J248" s="831">
        <v>1</v>
      </c>
      <c r="K248" s="831">
        <v>188</v>
      </c>
      <c r="L248" s="831">
        <v>1</v>
      </c>
      <c r="M248" s="831">
        <v>188</v>
      </c>
      <c r="N248" s="831"/>
      <c r="O248" s="831"/>
      <c r="P248" s="819"/>
      <c r="Q248" s="832"/>
    </row>
    <row r="249" spans="1:17" ht="14.45" customHeight="1" x14ac:dyDescent="0.2">
      <c r="A249" s="813" t="s">
        <v>4192</v>
      </c>
      <c r="B249" s="814" t="s">
        <v>4100</v>
      </c>
      <c r="C249" s="814" t="s">
        <v>3409</v>
      </c>
      <c r="D249" s="814" t="s">
        <v>4103</v>
      </c>
      <c r="E249" s="814" t="s">
        <v>4104</v>
      </c>
      <c r="F249" s="831"/>
      <c r="G249" s="831"/>
      <c r="H249" s="831"/>
      <c r="I249" s="831"/>
      <c r="J249" s="831"/>
      <c r="K249" s="831"/>
      <c r="L249" s="831"/>
      <c r="M249" s="831"/>
      <c r="N249" s="831">
        <v>3</v>
      </c>
      <c r="O249" s="831">
        <v>3225</v>
      </c>
      <c r="P249" s="819"/>
      <c r="Q249" s="832">
        <v>1075</v>
      </c>
    </row>
    <row r="250" spans="1:17" ht="14.45" customHeight="1" x14ac:dyDescent="0.2">
      <c r="A250" s="813" t="s">
        <v>4192</v>
      </c>
      <c r="B250" s="814" t="s">
        <v>4100</v>
      </c>
      <c r="C250" s="814" t="s">
        <v>3409</v>
      </c>
      <c r="D250" s="814" t="s">
        <v>4121</v>
      </c>
      <c r="E250" s="814" t="s">
        <v>4122</v>
      </c>
      <c r="F250" s="831"/>
      <c r="G250" s="831"/>
      <c r="H250" s="831"/>
      <c r="I250" s="831"/>
      <c r="J250" s="831"/>
      <c r="K250" s="831"/>
      <c r="L250" s="831"/>
      <c r="M250" s="831"/>
      <c r="N250" s="831">
        <v>7</v>
      </c>
      <c r="O250" s="831">
        <v>973</v>
      </c>
      <c r="P250" s="819"/>
      <c r="Q250" s="832">
        <v>139</v>
      </c>
    </row>
    <row r="251" spans="1:17" ht="14.45" customHeight="1" x14ac:dyDescent="0.2">
      <c r="A251" s="813" t="s">
        <v>4192</v>
      </c>
      <c r="B251" s="814" t="s">
        <v>4100</v>
      </c>
      <c r="C251" s="814" t="s">
        <v>3409</v>
      </c>
      <c r="D251" s="814" t="s">
        <v>4139</v>
      </c>
      <c r="E251" s="814" t="s">
        <v>4140</v>
      </c>
      <c r="F251" s="831"/>
      <c r="G251" s="831"/>
      <c r="H251" s="831"/>
      <c r="I251" s="831"/>
      <c r="J251" s="831"/>
      <c r="K251" s="831"/>
      <c r="L251" s="831"/>
      <c r="M251" s="831"/>
      <c r="N251" s="831">
        <v>3</v>
      </c>
      <c r="O251" s="831">
        <v>2682</v>
      </c>
      <c r="P251" s="819"/>
      <c r="Q251" s="832">
        <v>894</v>
      </c>
    </row>
    <row r="252" spans="1:17" ht="14.45" customHeight="1" x14ac:dyDescent="0.2">
      <c r="A252" s="813" t="s">
        <v>4192</v>
      </c>
      <c r="B252" s="814" t="s">
        <v>4100</v>
      </c>
      <c r="C252" s="814" t="s">
        <v>3409</v>
      </c>
      <c r="D252" s="814" t="s">
        <v>4141</v>
      </c>
      <c r="E252" s="814" t="s">
        <v>4142</v>
      </c>
      <c r="F252" s="831"/>
      <c r="G252" s="831"/>
      <c r="H252" s="831"/>
      <c r="I252" s="831"/>
      <c r="J252" s="831"/>
      <c r="K252" s="831"/>
      <c r="L252" s="831"/>
      <c r="M252" s="831"/>
      <c r="N252" s="831">
        <v>4</v>
      </c>
      <c r="O252" s="831">
        <v>1056</v>
      </c>
      <c r="P252" s="819"/>
      <c r="Q252" s="832">
        <v>264</v>
      </c>
    </row>
    <row r="253" spans="1:17" ht="14.45" customHeight="1" x14ac:dyDescent="0.2">
      <c r="A253" s="813" t="s">
        <v>4192</v>
      </c>
      <c r="B253" s="814" t="s">
        <v>3727</v>
      </c>
      <c r="C253" s="814" t="s">
        <v>3409</v>
      </c>
      <c r="D253" s="814" t="s">
        <v>4193</v>
      </c>
      <c r="E253" s="814" t="s">
        <v>4194</v>
      </c>
      <c r="F253" s="831">
        <v>1</v>
      </c>
      <c r="G253" s="831">
        <v>12796</v>
      </c>
      <c r="H253" s="831"/>
      <c r="I253" s="831">
        <v>12796</v>
      </c>
      <c r="J253" s="831"/>
      <c r="K253" s="831"/>
      <c r="L253" s="831"/>
      <c r="M253" s="831"/>
      <c r="N253" s="831"/>
      <c r="O253" s="831"/>
      <c r="P253" s="819"/>
      <c r="Q253" s="832"/>
    </row>
    <row r="254" spans="1:17" ht="14.45" customHeight="1" x14ac:dyDescent="0.2">
      <c r="A254" s="813" t="s">
        <v>4192</v>
      </c>
      <c r="B254" s="814" t="s">
        <v>3727</v>
      </c>
      <c r="C254" s="814" t="s">
        <v>3409</v>
      </c>
      <c r="D254" s="814" t="s">
        <v>4195</v>
      </c>
      <c r="E254" s="814" t="s">
        <v>4196</v>
      </c>
      <c r="F254" s="831">
        <v>19</v>
      </c>
      <c r="G254" s="831">
        <v>198873</v>
      </c>
      <c r="H254" s="831">
        <v>1.5783571428571428</v>
      </c>
      <c r="I254" s="831">
        <v>10467</v>
      </c>
      <c r="J254" s="831">
        <v>12</v>
      </c>
      <c r="K254" s="831">
        <v>126000</v>
      </c>
      <c r="L254" s="831">
        <v>1</v>
      </c>
      <c r="M254" s="831">
        <v>10500</v>
      </c>
      <c r="N254" s="831">
        <v>6</v>
      </c>
      <c r="O254" s="831">
        <v>63180</v>
      </c>
      <c r="P254" s="819">
        <v>0.50142857142857145</v>
      </c>
      <c r="Q254" s="832">
        <v>10530</v>
      </c>
    </row>
    <row r="255" spans="1:17" ht="14.45" customHeight="1" thickBot="1" x14ac:dyDescent="0.25">
      <c r="A255" s="821" t="s">
        <v>4192</v>
      </c>
      <c r="B255" s="822" t="s">
        <v>3727</v>
      </c>
      <c r="C255" s="822" t="s">
        <v>3409</v>
      </c>
      <c r="D255" s="822" t="s">
        <v>4197</v>
      </c>
      <c r="E255" s="822" t="s">
        <v>4198</v>
      </c>
      <c r="F255" s="833">
        <v>0</v>
      </c>
      <c r="G255" s="833">
        <v>0</v>
      </c>
      <c r="H255" s="833"/>
      <c r="I255" s="833"/>
      <c r="J255" s="833"/>
      <c r="K255" s="833"/>
      <c r="L255" s="833"/>
      <c r="M255" s="833"/>
      <c r="N255" s="833"/>
      <c r="O255" s="833"/>
      <c r="P255" s="827"/>
      <c r="Q255" s="834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5421C90B-F5E1-4EEC-BDC4-0ACDE6188DBA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10424</v>
      </c>
      <c r="D3" s="193">
        <f>SUBTOTAL(9,D6:D1048576)</f>
        <v>10906</v>
      </c>
      <c r="E3" s="193">
        <f>SUBTOTAL(9,E6:E1048576)</f>
        <v>8532</v>
      </c>
      <c r="F3" s="194">
        <f>IF(OR(E3=0,D3=0),"",E3/D3)</f>
        <v>0.78232165780304419</v>
      </c>
      <c r="G3" s="388">
        <f>SUBTOTAL(9,G6:G1048576)</f>
        <v>8962.5618999999988</v>
      </c>
      <c r="H3" s="389">
        <f>SUBTOTAL(9,H6:H1048576)</f>
        <v>9581.7171799999978</v>
      </c>
      <c r="I3" s="389">
        <f>SUBTOTAL(9,I6:I1048576)</f>
        <v>7565.1271499999993</v>
      </c>
      <c r="J3" s="194">
        <f>IF(OR(I3=0,H3=0),"",I3/H3)</f>
        <v>0.78953772146299162</v>
      </c>
      <c r="K3" s="388">
        <f>SUBTOTAL(9,K6:K1048576)</f>
        <v>208.48</v>
      </c>
      <c r="L3" s="389">
        <f>SUBTOTAL(9,L6:L1048576)</f>
        <v>218.12</v>
      </c>
      <c r="M3" s="389">
        <f>SUBTOTAL(9,M6:M1048576)</f>
        <v>170.64</v>
      </c>
      <c r="N3" s="195">
        <f>IF(OR(M3=0,E3=0),"",M3*1000/E3)</f>
        <v>20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74"/>
      <c r="B5" s="975"/>
      <c r="C5" s="978">
        <v>2018</v>
      </c>
      <c r="D5" s="978">
        <v>2019</v>
      </c>
      <c r="E5" s="978">
        <v>2020</v>
      </c>
      <c r="F5" s="979" t="s">
        <v>2</v>
      </c>
      <c r="G5" s="983">
        <v>2018</v>
      </c>
      <c r="H5" s="978">
        <v>2019</v>
      </c>
      <c r="I5" s="978">
        <v>2020</v>
      </c>
      <c r="J5" s="979" t="s">
        <v>2</v>
      </c>
      <c r="K5" s="983">
        <v>2018</v>
      </c>
      <c r="L5" s="978">
        <v>2019</v>
      </c>
      <c r="M5" s="978">
        <v>2020</v>
      </c>
      <c r="N5" s="984" t="s">
        <v>92</v>
      </c>
    </row>
    <row r="6" spans="1:14" ht="14.45" customHeight="1" thickBot="1" x14ac:dyDescent="0.25">
      <c r="A6" s="976" t="s">
        <v>3575</v>
      </c>
      <c r="B6" s="977" t="s">
        <v>4200</v>
      </c>
      <c r="C6" s="980">
        <v>10424</v>
      </c>
      <c r="D6" s="981">
        <v>10906</v>
      </c>
      <c r="E6" s="981">
        <v>8532</v>
      </c>
      <c r="F6" s="982"/>
      <c r="G6" s="980">
        <v>8962.5618999999988</v>
      </c>
      <c r="H6" s="981">
        <v>9581.7171799999978</v>
      </c>
      <c r="I6" s="981">
        <v>7565.1271499999993</v>
      </c>
      <c r="J6" s="982"/>
      <c r="K6" s="980">
        <v>208.48</v>
      </c>
      <c r="L6" s="981">
        <v>218.12</v>
      </c>
      <c r="M6" s="981">
        <v>170.64</v>
      </c>
      <c r="N6" s="985">
        <v>20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A264C942-63B3-461A-A0AB-3681422F4FF0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0.58215225854078068</v>
      </c>
      <c r="C4" s="323">
        <f t="shared" ref="C4:M4" si="0">(C10+C8)/C6</f>
        <v>0.59127938887237408</v>
      </c>
      <c r="D4" s="323">
        <f t="shared" si="0"/>
        <v>0.57568864425204602</v>
      </c>
      <c r="E4" s="323">
        <f t="shared" si="0"/>
        <v>0.50124095423443582</v>
      </c>
      <c r="F4" s="323">
        <f t="shared" si="0"/>
        <v>0.4970597677340729</v>
      </c>
      <c r="G4" s="323">
        <f t="shared" si="0"/>
        <v>0.50854586488136522</v>
      </c>
      <c r="H4" s="323">
        <f t="shared" si="0"/>
        <v>0.44887228158074033</v>
      </c>
      <c r="I4" s="323">
        <f t="shared" si="0"/>
        <v>0.48959385552729268</v>
      </c>
      <c r="J4" s="323">
        <f t="shared" si="0"/>
        <v>0.51204342413490367</v>
      </c>
      <c r="K4" s="323">
        <f t="shared" si="0"/>
        <v>0.4651149073915139</v>
      </c>
      <c r="L4" s="323">
        <f t="shared" si="0"/>
        <v>0.45973354883201967</v>
      </c>
      <c r="M4" s="323">
        <f t="shared" si="0"/>
        <v>0.44671200374542586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5977.7014500000005</v>
      </c>
      <c r="C5" s="323">
        <f>IF(ISERROR(VLOOKUP($A5,'Man Tab'!$A:$Q,COLUMN()+2,0)),0,VLOOKUP($A5,'Man Tab'!$A:$Q,COLUMN()+2,0))</f>
        <v>5822.3646799999997</v>
      </c>
      <c r="D5" s="323">
        <f>IF(ISERROR(VLOOKUP($A5,'Man Tab'!$A:$Q,COLUMN()+2,0)),0,VLOOKUP($A5,'Man Tab'!$A:$Q,COLUMN()+2,0))</f>
        <v>5478.0999400000001</v>
      </c>
      <c r="E5" s="323">
        <f>IF(ISERROR(VLOOKUP($A5,'Man Tab'!$A:$Q,COLUMN()+2,0)),0,VLOOKUP($A5,'Man Tab'!$A:$Q,COLUMN()+2,0))</f>
        <v>5032.8380199999992</v>
      </c>
      <c r="F5" s="323">
        <f>IF(ISERROR(VLOOKUP($A5,'Man Tab'!$A:$Q,COLUMN()+2,0)),0,VLOOKUP($A5,'Man Tab'!$A:$Q,COLUMN()+2,0))</f>
        <v>5199.2953299999999</v>
      </c>
      <c r="G5" s="323">
        <f>IF(ISERROR(VLOOKUP($A5,'Man Tab'!$A:$Q,COLUMN()+2,0)),0,VLOOKUP($A5,'Man Tab'!$A:$Q,COLUMN()+2,0))</f>
        <v>5784.9496799999997</v>
      </c>
      <c r="H5" s="323">
        <f>IF(ISERROR(VLOOKUP($A5,'Man Tab'!$A:$Q,COLUMN()+2,0)),0,VLOOKUP($A5,'Man Tab'!$A:$Q,COLUMN()+2,0))</f>
        <v>7843.4267499999996</v>
      </c>
      <c r="I5" s="323">
        <f>IF(ISERROR(VLOOKUP($A5,'Man Tab'!$A:$Q,COLUMN()+2,0)),0,VLOOKUP($A5,'Man Tab'!$A:$Q,COLUMN()+2,0))</f>
        <v>6218.7144200000002</v>
      </c>
      <c r="J5" s="323">
        <f>IF(ISERROR(VLOOKUP($A5,'Man Tab'!$A:$Q,COLUMN()+2,0)),0,VLOOKUP($A5,'Man Tab'!$A:$Q,COLUMN()+2,0))</f>
        <v>6155.9272699999992</v>
      </c>
      <c r="K5" s="323">
        <f>IF(ISERROR(VLOOKUP($A5,'Man Tab'!$A:$Q,COLUMN()+2,0)),0,VLOOKUP($A5,'Man Tab'!$A:$Q,COLUMN()+2,0))</f>
        <v>11946.63983</v>
      </c>
      <c r="L5" s="323">
        <f>IF(ISERROR(VLOOKUP($A5,'Man Tab'!$A:$Q,COLUMN()+2,0)),0,VLOOKUP($A5,'Man Tab'!$A:$Q,COLUMN()+2,0))</f>
        <v>7556.1721799999996</v>
      </c>
      <c r="M5" s="323">
        <f>IF(ISERROR(VLOOKUP($A5,'Man Tab'!$A:$Q,COLUMN()+2,0)),0,VLOOKUP($A5,'Man Tab'!$A:$Q,COLUMN()+2,0))</f>
        <v>6542.5885099999996</v>
      </c>
    </row>
    <row r="6" spans="1:13" ht="14.45" customHeight="1" x14ac:dyDescent="0.2">
      <c r="A6" s="324" t="s">
        <v>97</v>
      </c>
      <c r="B6" s="325">
        <f>B5</f>
        <v>5977.7014500000005</v>
      </c>
      <c r="C6" s="325">
        <f t="shared" ref="C6:M6" si="1">C5+B6</f>
        <v>11800.066129999999</v>
      </c>
      <c r="D6" s="325">
        <f t="shared" si="1"/>
        <v>17278.166069999999</v>
      </c>
      <c r="E6" s="325">
        <f t="shared" si="1"/>
        <v>22311.004089999999</v>
      </c>
      <c r="F6" s="325">
        <f t="shared" si="1"/>
        <v>27510.299419999999</v>
      </c>
      <c r="G6" s="325">
        <f t="shared" si="1"/>
        <v>33295.249100000001</v>
      </c>
      <c r="H6" s="325">
        <f t="shared" si="1"/>
        <v>41138.67585</v>
      </c>
      <c r="I6" s="325">
        <f t="shared" si="1"/>
        <v>47357.390270000004</v>
      </c>
      <c r="J6" s="325">
        <f t="shared" si="1"/>
        <v>53513.317540000004</v>
      </c>
      <c r="K6" s="325">
        <f t="shared" si="1"/>
        <v>65459.957370000004</v>
      </c>
      <c r="L6" s="325">
        <f t="shared" si="1"/>
        <v>73016.129549999998</v>
      </c>
      <c r="M6" s="325">
        <f t="shared" si="1"/>
        <v>79558.718059999999</v>
      </c>
    </row>
    <row r="7" spans="1:13" ht="14.45" customHeight="1" x14ac:dyDescent="0.2">
      <c r="A7" s="324" t="s">
        <v>125</v>
      </c>
      <c r="B7" s="324">
        <v>50.204999999999998</v>
      </c>
      <c r="C7" s="324">
        <v>118.705</v>
      </c>
      <c r="D7" s="324">
        <v>193.726</v>
      </c>
      <c r="E7" s="324">
        <v>232.05699999999999</v>
      </c>
      <c r="F7" s="324">
        <v>285.8</v>
      </c>
      <c r="G7" s="324">
        <v>343.041</v>
      </c>
      <c r="H7" s="324">
        <v>344.517</v>
      </c>
      <c r="I7" s="324">
        <v>470.20699999999999</v>
      </c>
      <c r="J7" s="324">
        <v>564.25900000000001</v>
      </c>
      <c r="K7" s="324">
        <v>623.90099999999995</v>
      </c>
      <c r="L7" s="324">
        <v>686.43</v>
      </c>
      <c r="M7" s="324">
        <v>752.15899999999999</v>
      </c>
    </row>
    <row r="8" spans="1:13" ht="14.45" customHeight="1" x14ac:dyDescent="0.2">
      <c r="A8" s="324" t="s">
        <v>98</v>
      </c>
      <c r="B8" s="325">
        <f>B7*30</f>
        <v>1506.1499999999999</v>
      </c>
      <c r="C8" s="325">
        <f t="shared" ref="C8:M8" si="2">C7*30</f>
        <v>3561.15</v>
      </c>
      <c r="D8" s="325">
        <f t="shared" si="2"/>
        <v>5811.78</v>
      </c>
      <c r="E8" s="325">
        <f t="shared" si="2"/>
        <v>6961.71</v>
      </c>
      <c r="F8" s="325">
        <f t="shared" si="2"/>
        <v>8574</v>
      </c>
      <c r="G8" s="325">
        <f t="shared" si="2"/>
        <v>10291.23</v>
      </c>
      <c r="H8" s="325">
        <f t="shared" si="2"/>
        <v>10335.51</v>
      </c>
      <c r="I8" s="325">
        <f t="shared" si="2"/>
        <v>14106.21</v>
      </c>
      <c r="J8" s="325">
        <f t="shared" si="2"/>
        <v>16927.77</v>
      </c>
      <c r="K8" s="325">
        <f t="shared" si="2"/>
        <v>18717.03</v>
      </c>
      <c r="L8" s="325">
        <f t="shared" si="2"/>
        <v>20592.899999999998</v>
      </c>
      <c r="M8" s="325">
        <f t="shared" si="2"/>
        <v>22564.77</v>
      </c>
    </row>
    <row r="9" spans="1:13" ht="14.45" customHeight="1" x14ac:dyDescent="0.2">
      <c r="A9" s="324" t="s">
        <v>126</v>
      </c>
      <c r="B9" s="324">
        <v>1973782.4000000001</v>
      </c>
      <c r="C9" s="324">
        <v>1442203.49</v>
      </c>
      <c r="D9" s="324">
        <v>719078.11</v>
      </c>
      <c r="E9" s="324">
        <v>86414.98000000001</v>
      </c>
      <c r="F9" s="324">
        <v>878784.06</v>
      </c>
      <c r="G9" s="324">
        <v>1540668.2099999995</v>
      </c>
      <c r="H9" s="324">
        <v>1489570.04</v>
      </c>
      <c r="I9" s="324">
        <v>949176</v>
      </c>
      <c r="J9" s="324">
        <v>1393695.06</v>
      </c>
      <c r="K9" s="324">
        <v>1255999.6599999999</v>
      </c>
      <c r="L9" s="324">
        <v>1245692.3499999999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1973.7824000000001</v>
      </c>
      <c r="C10" s="325">
        <f t="shared" ref="C10:M10" si="3">C9/1000+B10</f>
        <v>3415.9858899999999</v>
      </c>
      <c r="D10" s="325">
        <f t="shared" si="3"/>
        <v>4135.0640000000003</v>
      </c>
      <c r="E10" s="325">
        <f t="shared" si="3"/>
        <v>4221.4789799999999</v>
      </c>
      <c r="F10" s="325">
        <f t="shared" si="3"/>
        <v>5100.2630399999998</v>
      </c>
      <c r="G10" s="325">
        <f t="shared" si="3"/>
        <v>6640.9312499999996</v>
      </c>
      <c r="H10" s="325">
        <f t="shared" si="3"/>
        <v>8130.5012900000002</v>
      </c>
      <c r="I10" s="325">
        <f t="shared" si="3"/>
        <v>9079.6772899999996</v>
      </c>
      <c r="J10" s="325">
        <f t="shared" si="3"/>
        <v>10473.37235</v>
      </c>
      <c r="K10" s="325">
        <f t="shared" si="3"/>
        <v>11729.372009999999</v>
      </c>
      <c r="L10" s="325">
        <f t="shared" si="3"/>
        <v>12975.064359999998</v>
      </c>
      <c r="M10" s="325">
        <f t="shared" si="3"/>
        <v>12975.064359999998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1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 t="str">
        <f>IF(ISERROR(HI!F15),#REF!,HI!F15)</f>
        <v/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 t="str">
        <f>IF(ISERROR(HI!F15),#REF!,HI!F15)</f>
        <v/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8D9442F3-C912-459D-870C-1B43D3FF9089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2020</v>
      </c>
      <c r="C4" s="257" t="s">
        <v>30</v>
      </c>
      <c r="D4" s="406" t="s">
        <v>302</v>
      </c>
      <c r="E4" s="406" t="s">
        <v>303</v>
      </c>
      <c r="F4" s="406" t="s">
        <v>304</v>
      </c>
      <c r="G4" s="406" t="s">
        <v>305</v>
      </c>
      <c r="H4" s="406" t="s">
        <v>306</v>
      </c>
      <c r="I4" s="406" t="s">
        <v>307</v>
      </c>
      <c r="J4" s="406" t="s">
        <v>308</v>
      </c>
      <c r="K4" s="406" t="s">
        <v>309</v>
      </c>
      <c r="L4" s="406" t="s">
        <v>310</v>
      </c>
      <c r="M4" s="406" t="s">
        <v>311</v>
      </c>
      <c r="N4" s="406" t="s">
        <v>312</v>
      </c>
      <c r="O4" s="406" t="s">
        <v>313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659.99999979999996</v>
      </c>
      <c r="C7" s="56">
        <v>54.999999983333332</v>
      </c>
      <c r="D7" s="56">
        <v>36.845620000000004</v>
      </c>
      <c r="E7" s="56">
        <v>41.579730000000005</v>
      </c>
      <c r="F7" s="56">
        <v>50.239559999999997</v>
      </c>
      <c r="G7" s="56">
        <v>18.899540000000002</v>
      </c>
      <c r="H7" s="56">
        <v>19.686139999999998</v>
      </c>
      <c r="I7" s="56">
        <v>29.54317</v>
      </c>
      <c r="J7" s="56">
        <v>67.350139999999996</v>
      </c>
      <c r="K7" s="56">
        <v>49.217529999999996</v>
      </c>
      <c r="L7" s="56">
        <v>56.077390000000001</v>
      </c>
      <c r="M7" s="56">
        <v>37.967660000000002</v>
      </c>
      <c r="N7" s="56">
        <v>44.70917</v>
      </c>
      <c r="O7" s="56">
        <v>147.31988000000001</v>
      </c>
      <c r="P7" s="57">
        <v>599.43553000000009</v>
      </c>
      <c r="Q7" s="185">
        <v>0.90823565179037458</v>
      </c>
    </row>
    <row r="8" spans="1:17" ht="14.45" customHeight="1" x14ac:dyDescent="0.2">
      <c r="A8" s="19" t="s">
        <v>36</v>
      </c>
      <c r="B8" s="55">
        <v>5.4549152000000003</v>
      </c>
      <c r="C8" s="56">
        <v>0.45457626666666667</v>
      </c>
      <c r="D8" s="56">
        <v>0</v>
      </c>
      <c r="E8" s="56">
        <v>9.3800000000000008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9.3800000000000008</v>
      </c>
      <c r="Q8" s="185">
        <v>1.7195501040969436</v>
      </c>
    </row>
    <row r="9" spans="1:17" ht="14.45" customHeight="1" x14ac:dyDescent="0.2">
      <c r="A9" s="19" t="s">
        <v>37</v>
      </c>
      <c r="B9" s="55">
        <v>445.00000010000002</v>
      </c>
      <c r="C9" s="56">
        <v>37.083333341666666</v>
      </c>
      <c r="D9" s="56">
        <v>19.657310000000003</v>
      </c>
      <c r="E9" s="56">
        <v>11.17089</v>
      </c>
      <c r="F9" s="56">
        <v>20.137799999999999</v>
      </c>
      <c r="G9" s="56">
        <v>13.009679999999999</v>
      </c>
      <c r="H9" s="56">
        <v>16.964849999999998</v>
      </c>
      <c r="I9" s="56">
        <v>19.945029999999999</v>
      </c>
      <c r="J9" s="56">
        <v>22.19623</v>
      </c>
      <c r="K9" s="56">
        <v>43.603250000000003</v>
      </c>
      <c r="L9" s="56">
        <v>29.865310000000001</v>
      </c>
      <c r="M9" s="56">
        <v>21.629939999999998</v>
      </c>
      <c r="N9" s="56">
        <v>46.545550000000006</v>
      </c>
      <c r="O9" s="56">
        <v>93.767250000000004</v>
      </c>
      <c r="P9" s="57">
        <v>358.49309</v>
      </c>
      <c r="Q9" s="185">
        <v>0.80560244925716806</v>
      </c>
    </row>
    <row r="10" spans="1:17" ht="14.45" customHeight="1" x14ac:dyDescent="0.2">
      <c r="A10" s="19" t="s">
        <v>38</v>
      </c>
      <c r="B10" s="55">
        <v>968.30696349999994</v>
      </c>
      <c r="C10" s="56">
        <v>80.692246958333328</v>
      </c>
      <c r="D10" s="56">
        <v>70.449749999999995</v>
      </c>
      <c r="E10" s="56">
        <v>78.044550000000001</v>
      </c>
      <c r="F10" s="56">
        <v>68.067300000000003</v>
      </c>
      <c r="G10" s="56">
        <v>39.825230000000005</v>
      </c>
      <c r="H10" s="56">
        <v>48.07253</v>
      </c>
      <c r="I10" s="56">
        <v>53.648769999999999</v>
      </c>
      <c r="J10" s="56">
        <v>66.206270000000004</v>
      </c>
      <c r="K10" s="56">
        <v>65.491780000000006</v>
      </c>
      <c r="L10" s="56">
        <v>74.433480000000003</v>
      </c>
      <c r="M10" s="56">
        <v>59.46</v>
      </c>
      <c r="N10" s="56">
        <v>54.562949999999994</v>
      </c>
      <c r="O10" s="56">
        <v>41.942099999999996</v>
      </c>
      <c r="P10" s="57">
        <v>720.20471000000009</v>
      </c>
      <c r="Q10" s="185">
        <v>0.74377727017141304</v>
      </c>
    </row>
    <row r="11" spans="1:17" ht="14.45" customHeight="1" x14ac:dyDescent="0.2">
      <c r="A11" s="19" t="s">
        <v>39</v>
      </c>
      <c r="B11" s="55">
        <v>533.96203289999994</v>
      </c>
      <c r="C11" s="56">
        <v>44.496836074999997</v>
      </c>
      <c r="D11" s="56">
        <v>21.457319999999999</v>
      </c>
      <c r="E11" s="56">
        <v>41.093769999999999</v>
      </c>
      <c r="F11" s="56">
        <v>36.744970000000002</v>
      </c>
      <c r="G11" s="56">
        <v>23.277819999999998</v>
      </c>
      <c r="H11" s="56">
        <v>22.776679999999999</v>
      </c>
      <c r="I11" s="56">
        <v>38.414580000000001</v>
      </c>
      <c r="J11" s="56">
        <v>43.81691</v>
      </c>
      <c r="K11" s="56">
        <v>46.183610000000002</v>
      </c>
      <c r="L11" s="56">
        <v>58.29504</v>
      </c>
      <c r="M11" s="56">
        <v>36.485260000000004</v>
      </c>
      <c r="N11" s="56">
        <v>32.282069999999997</v>
      </c>
      <c r="O11" s="56">
        <v>44.600769999999997</v>
      </c>
      <c r="P11" s="57">
        <v>445.42879999999997</v>
      </c>
      <c r="Q11" s="185">
        <v>0.83419564042940031</v>
      </c>
    </row>
    <row r="12" spans="1:17" ht="14.45" customHeight="1" x14ac:dyDescent="0.2">
      <c r="A12" s="19" t="s">
        <v>40</v>
      </c>
      <c r="B12" s="55">
        <v>104.7086587</v>
      </c>
      <c r="C12" s="56">
        <v>8.7257215583333334</v>
      </c>
      <c r="D12" s="56">
        <v>1.5925400000000001</v>
      </c>
      <c r="E12" s="56">
        <v>0.33282</v>
      </c>
      <c r="F12" s="56">
        <v>1.6256700000000002</v>
      </c>
      <c r="G12" s="56">
        <v>22.656020000000002</v>
      </c>
      <c r="H12" s="56">
        <v>0</v>
      </c>
      <c r="I12" s="56">
        <v>0.44174999999999998</v>
      </c>
      <c r="J12" s="56">
        <v>1.35575</v>
      </c>
      <c r="K12" s="56">
        <v>1.11304</v>
      </c>
      <c r="L12" s="56">
        <v>1.6498699999999999</v>
      </c>
      <c r="M12" s="56">
        <v>5.9499999999999997E-2</v>
      </c>
      <c r="N12" s="56">
        <v>6.8699999999999997E-2</v>
      </c>
      <c r="O12" s="56">
        <v>1.5823800000000001</v>
      </c>
      <c r="P12" s="57">
        <v>32.47804</v>
      </c>
      <c r="Q12" s="185">
        <v>0.3101753035826062</v>
      </c>
    </row>
    <row r="13" spans="1:17" ht="14.45" customHeight="1" x14ac:dyDescent="0.2">
      <c r="A13" s="19" t="s">
        <v>41</v>
      </c>
      <c r="B13" s="55">
        <v>88.999999800000012</v>
      </c>
      <c r="C13" s="56">
        <v>7.4166666500000007</v>
      </c>
      <c r="D13" s="56">
        <v>2.35616</v>
      </c>
      <c r="E13" s="56">
        <v>1.9328599999999998</v>
      </c>
      <c r="F13" s="56">
        <v>11.732040000000001</v>
      </c>
      <c r="G13" s="56">
        <v>47.159210000000002</v>
      </c>
      <c r="H13" s="56">
        <v>60.987919999999995</v>
      </c>
      <c r="I13" s="56">
        <v>3.9321100000000002</v>
      </c>
      <c r="J13" s="56">
        <v>26.348020000000002</v>
      </c>
      <c r="K13" s="56">
        <v>35.433920000000001</v>
      </c>
      <c r="L13" s="56">
        <v>32.339860000000002</v>
      </c>
      <c r="M13" s="56">
        <v>102.70553</v>
      </c>
      <c r="N13" s="56">
        <v>43.391289999999998</v>
      </c>
      <c r="O13" s="56">
        <v>39.825499999999998</v>
      </c>
      <c r="P13" s="57">
        <v>408.14442000000003</v>
      </c>
      <c r="Q13" s="185">
        <v>4.5858923698559373</v>
      </c>
    </row>
    <row r="14" spans="1:17" ht="14.45" customHeight="1" x14ac:dyDescent="0.2">
      <c r="A14" s="19" t="s">
        <v>42</v>
      </c>
      <c r="B14" s="55">
        <v>1466.4689456999999</v>
      </c>
      <c r="C14" s="56">
        <v>122.205745475</v>
      </c>
      <c r="D14" s="56">
        <v>168.60900000000001</v>
      </c>
      <c r="E14" s="56">
        <v>125.498</v>
      </c>
      <c r="F14" s="56">
        <v>125.97199999999999</v>
      </c>
      <c r="G14" s="56">
        <v>102.93210000000001</v>
      </c>
      <c r="H14" s="56">
        <v>97.27834</v>
      </c>
      <c r="I14" s="56">
        <v>94.222999999999999</v>
      </c>
      <c r="J14" s="56">
        <v>96.971999999999994</v>
      </c>
      <c r="K14" s="56">
        <v>91.203000000000003</v>
      </c>
      <c r="L14" s="56">
        <v>96.638000000000005</v>
      </c>
      <c r="M14" s="56">
        <v>119.08</v>
      </c>
      <c r="N14" s="56">
        <v>128.58799999999999</v>
      </c>
      <c r="O14" s="56">
        <v>124.31399999999999</v>
      </c>
      <c r="P14" s="57">
        <v>1371.30744</v>
      </c>
      <c r="Q14" s="185">
        <v>0.93510840718514099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361.0060373</v>
      </c>
      <c r="C17" s="56">
        <v>30.083836441666666</v>
      </c>
      <c r="D17" s="56">
        <v>76.832179999999994</v>
      </c>
      <c r="E17" s="56">
        <v>21.751950000000001</v>
      </c>
      <c r="F17" s="56">
        <v>66.729609999999994</v>
      </c>
      <c r="G17" s="56">
        <v>25.225570000000001</v>
      </c>
      <c r="H17" s="56">
        <v>13.528840000000001</v>
      </c>
      <c r="I17" s="56">
        <v>53.076980000000006</v>
      </c>
      <c r="J17" s="56">
        <v>15.79579</v>
      </c>
      <c r="K17" s="56">
        <v>70.046449999999993</v>
      </c>
      <c r="L17" s="56">
        <v>84.169509999999988</v>
      </c>
      <c r="M17" s="56">
        <v>74.025509999999997</v>
      </c>
      <c r="N17" s="56">
        <v>36.338999999999999</v>
      </c>
      <c r="O17" s="56">
        <v>118.61241</v>
      </c>
      <c r="P17" s="57">
        <v>656.13379999999995</v>
      </c>
      <c r="Q17" s="185">
        <v>1.8175147565600005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4.7489999999999997</v>
      </c>
      <c r="F18" s="56">
        <v>0</v>
      </c>
      <c r="G18" s="56">
        <v>30.454999999999998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6.6669999999999998</v>
      </c>
      <c r="N18" s="56">
        <v>0</v>
      </c>
      <c r="O18" s="56">
        <v>0</v>
      </c>
      <c r="P18" s="57">
        <v>41.871000000000002</v>
      </c>
      <c r="Q18" s="185" t="s">
        <v>329</v>
      </c>
    </row>
    <row r="19" spans="1:17" ht="14.45" customHeight="1" x14ac:dyDescent="0.2">
      <c r="A19" s="19" t="s">
        <v>47</v>
      </c>
      <c r="B19" s="55">
        <v>3617.0764443000003</v>
      </c>
      <c r="C19" s="56">
        <v>301.42303702500004</v>
      </c>
      <c r="D19" s="56">
        <v>258.85392999999999</v>
      </c>
      <c r="E19" s="56">
        <v>328.80174</v>
      </c>
      <c r="F19" s="56">
        <v>219.77636999999999</v>
      </c>
      <c r="G19" s="56">
        <v>167.45339999999999</v>
      </c>
      <c r="H19" s="56">
        <v>248.18798999999999</v>
      </c>
      <c r="I19" s="56">
        <v>430.61473999999998</v>
      </c>
      <c r="J19" s="56">
        <v>261.82299999999998</v>
      </c>
      <c r="K19" s="56">
        <v>273.46181999999999</v>
      </c>
      <c r="L19" s="56">
        <v>304.79471999999998</v>
      </c>
      <c r="M19" s="56">
        <v>266.62675999999999</v>
      </c>
      <c r="N19" s="56">
        <v>228.06235999999998</v>
      </c>
      <c r="O19" s="56">
        <v>362.88932</v>
      </c>
      <c r="P19" s="57">
        <v>3351.3461499999994</v>
      </c>
      <c r="Q19" s="185">
        <v>0.92653450973679186</v>
      </c>
    </row>
    <row r="20" spans="1:17" ht="14.45" customHeight="1" x14ac:dyDescent="0.2">
      <c r="A20" s="19" t="s">
        <v>48</v>
      </c>
      <c r="B20" s="55">
        <v>66834.624484200001</v>
      </c>
      <c r="C20" s="56">
        <v>5569.5520403500004</v>
      </c>
      <c r="D20" s="56">
        <v>5069.2897400000002</v>
      </c>
      <c r="E20" s="56">
        <v>4965.1849299999994</v>
      </c>
      <c r="F20" s="56">
        <v>4578.5109900000007</v>
      </c>
      <c r="G20" s="56">
        <v>4344.6400800000001</v>
      </c>
      <c r="H20" s="56">
        <v>4461.2957900000001</v>
      </c>
      <c r="I20" s="56">
        <v>4793.6890400000002</v>
      </c>
      <c r="J20" s="56">
        <v>6998.4486699999998</v>
      </c>
      <c r="K20" s="56">
        <v>5393.1574500000006</v>
      </c>
      <c r="L20" s="56">
        <v>5269.02322</v>
      </c>
      <c r="M20" s="56">
        <v>11080.072550000001</v>
      </c>
      <c r="N20" s="56">
        <v>6803.8359</v>
      </c>
      <c r="O20" s="56">
        <v>5434.2832500000004</v>
      </c>
      <c r="P20" s="57">
        <v>69191.43161</v>
      </c>
      <c r="Q20" s="185">
        <v>1.0352632657696335</v>
      </c>
    </row>
    <row r="21" spans="1:17" ht="14.45" customHeight="1" x14ac:dyDescent="0.2">
      <c r="A21" s="20" t="s">
        <v>49</v>
      </c>
      <c r="B21" s="55">
        <v>2216.7827762000002</v>
      </c>
      <c r="C21" s="56">
        <v>184.73189801666669</v>
      </c>
      <c r="D21" s="56">
        <v>207.46444</v>
      </c>
      <c r="E21" s="56">
        <v>191.31443999999999</v>
      </c>
      <c r="F21" s="56">
        <v>191.31443999999999</v>
      </c>
      <c r="G21" s="56">
        <v>188.30435999999997</v>
      </c>
      <c r="H21" s="56">
        <v>182.94524999999999</v>
      </c>
      <c r="I21" s="56">
        <v>190.59371999999999</v>
      </c>
      <c r="J21" s="56">
        <v>190.59357</v>
      </c>
      <c r="K21" s="56">
        <v>138.37157000000002</v>
      </c>
      <c r="L21" s="56">
        <v>136.26636999999999</v>
      </c>
      <c r="M21" s="56">
        <v>136.46011999999999</v>
      </c>
      <c r="N21" s="56">
        <v>137.78758999999999</v>
      </c>
      <c r="O21" s="56">
        <v>138.13292000000001</v>
      </c>
      <c r="P21" s="57">
        <v>2029.5487899999998</v>
      </c>
      <c r="Q21" s="185">
        <v>0.91553796420190703</v>
      </c>
    </row>
    <row r="22" spans="1:17" ht="14.45" customHeight="1" x14ac:dyDescent="0.2">
      <c r="A22" s="19" t="s">
        <v>50</v>
      </c>
      <c r="B22" s="55">
        <v>18.012400100000001</v>
      </c>
      <c r="C22" s="56">
        <v>1.5010333416666668</v>
      </c>
      <c r="D22" s="56">
        <v>0</v>
      </c>
      <c r="E22" s="56">
        <v>0</v>
      </c>
      <c r="F22" s="56">
        <v>97.749800000000008</v>
      </c>
      <c r="G22" s="56">
        <v>9.0000099999999996</v>
      </c>
      <c r="H22" s="56">
        <v>27.188700000000001</v>
      </c>
      <c r="I22" s="56">
        <v>7.5</v>
      </c>
      <c r="J22" s="56">
        <v>46.0535</v>
      </c>
      <c r="K22" s="56">
        <v>11.430999999999999</v>
      </c>
      <c r="L22" s="56">
        <v>12.374499999999999</v>
      </c>
      <c r="M22" s="56">
        <v>0</v>
      </c>
      <c r="N22" s="56">
        <v>0</v>
      </c>
      <c r="O22" s="56">
        <v>0</v>
      </c>
      <c r="P22" s="57">
        <v>211.29751000000002</v>
      </c>
      <c r="Q22" s="185">
        <v>11.730669362602045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259.07479679990502</v>
      </c>
      <c r="C24" s="56">
        <v>21.589566399992083</v>
      </c>
      <c r="D24" s="56">
        <v>44.293460000000778</v>
      </c>
      <c r="E24" s="56">
        <v>1.5299999999997453</v>
      </c>
      <c r="F24" s="56">
        <v>9.4993899999999485</v>
      </c>
      <c r="G24" s="56">
        <v>0</v>
      </c>
      <c r="H24" s="56">
        <v>0.38230000000021391</v>
      </c>
      <c r="I24" s="56">
        <v>69.326790000000074</v>
      </c>
      <c r="J24" s="56">
        <v>6.4668999999994412</v>
      </c>
      <c r="K24" s="56">
        <v>0</v>
      </c>
      <c r="L24" s="56">
        <v>0</v>
      </c>
      <c r="M24" s="56">
        <v>5.3999999999996362</v>
      </c>
      <c r="N24" s="56">
        <v>-4.0000000080908649E-4</v>
      </c>
      <c r="O24" s="56">
        <v>-4.6812700000009499</v>
      </c>
      <c r="P24" s="57">
        <v>132.21716999999808</v>
      </c>
      <c r="Q24" s="185">
        <v>0.51034362135238986</v>
      </c>
    </row>
    <row r="25" spans="1:17" ht="14.45" customHeight="1" x14ac:dyDescent="0.2">
      <c r="A25" s="21" t="s">
        <v>53</v>
      </c>
      <c r="B25" s="58">
        <v>77579.478454599899</v>
      </c>
      <c r="C25" s="59">
        <v>6464.9565378833249</v>
      </c>
      <c r="D25" s="59">
        <v>5977.7014500000005</v>
      </c>
      <c r="E25" s="59">
        <v>5822.3646799999997</v>
      </c>
      <c r="F25" s="59">
        <v>5478.0999400000001</v>
      </c>
      <c r="G25" s="59">
        <v>5032.8380199999992</v>
      </c>
      <c r="H25" s="59">
        <v>5199.2953299999999</v>
      </c>
      <c r="I25" s="59">
        <v>5784.9496799999997</v>
      </c>
      <c r="J25" s="59">
        <v>7843.4267499999996</v>
      </c>
      <c r="K25" s="59">
        <v>6218.7144200000002</v>
      </c>
      <c r="L25" s="59">
        <v>6155.9272699999992</v>
      </c>
      <c r="M25" s="59">
        <v>11946.63983</v>
      </c>
      <c r="N25" s="59">
        <v>7556.1721799999996</v>
      </c>
      <c r="O25" s="59">
        <v>6542.5885099999996</v>
      </c>
      <c r="P25" s="60">
        <v>79558.718059999999</v>
      </c>
      <c r="Q25" s="186">
        <v>1.0255124118494605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865.55709999999999</v>
      </c>
      <c r="E26" s="56">
        <v>572.38364000000001</v>
      </c>
      <c r="F26" s="56">
        <v>627.95421999999996</v>
      </c>
      <c r="G26" s="56">
        <v>667.89374999999995</v>
      </c>
      <c r="H26" s="56">
        <v>390.28267</v>
      </c>
      <c r="I26" s="56">
        <v>1033.33158</v>
      </c>
      <c r="J26" s="56">
        <v>709.62653</v>
      </c>
      <c r="K26" s="56">
        <v>871.87479000000008</v>
      </c>
      <c r="L26" s="56">
        <v>764.37633999999991</v>
      </c>
      <c r="M26" s="56">
        <v>1023.76612</v>
      </c>
      <c r="N26" s="56">
        <v>713.41823999999997</v>
      </c>
      <c r="O26" s="56">
        <v>1065.2227600000001</v>
      </c>
      <c r="P26" s="57">
        <v>9305.6877399999994</v>
      </c>
      <c r="Q26" s="185" t="s">
        <v>329</v>
      </c>
    </row>
    <row r="27" spans="1:17" ht="14.45" customHeight="1" x14ac:dyDescent="0.2">
      <c r="A27" s="22" t="s">
        <v>55</v>
      </c>
      <c r="B27" s="58">
        <v>77579.478454599899</v>
      </c>
      <c r="C27" s="59">
        <v>6464.9565378833249</v>
      </c>
      <c r="D27" s="59">
        <v>6843.2585500000005</v>
      </c>
      <c r="E27" s="59">
        <v>6394.7483199999997</v>
      </c>
      <c r="F27" s="59">
        <v>6106.0541599999997</v>
      </c>
      <c r="G27" s="59">
        <v>5700.7317699999994</v>
      </c>
      <c r="H27" s="59">
        <v>5589.5779999999995</v>
      </c>
      <c r="I27" s="59">
        <v>6818.2812599999997</v>
      </c>
      <c r="J27" s="59">
        <v>8553.0532800000001</v>
      </c>
      <c r="K27" s="59">
        <v>7090.5892100000001</v>
      </c>
      <c r="L27" s="59">
        <v>6920.303609999999</v>
      </c>
      <c r="M27" s="59">
        <v>12970.40595</v>
      </c>
      <c r="N27" s="59">
        <v>8269.5904200000004</v>
      </c>
      <c r="O27" s="59">
        <v>7607.8112700000001</v>
      </c>
      <c r="P27" s="60">
        <v>88864.405800000008</v>
      </c>
      <c r="Q27" s="186">
        <v>1.145462789518547</v>
      </c>
    </row>
    <row r="28" spans="1:17" ht="14.45" customHeight="1" x14ac:dyDescent="0.2">
      <c r="A28" s="20" t="s">
        <v>56</v>
      </c>
      <c r="B28" s="55">
        <v>54.652348599999996</v>
      </c>
      <c r="C28" s="56">
        <v>4.5543623833333333</v>
      </c>
      <c r="D28" s="56">
        <v>21.261470000000003</v>
      </c>
      <c r="E28" s="56">
        <v>2.8353600000000001</v>
      </c>
      <c r="F28" s="56">
        <v>2.4691700000000001</v>
      </c>
      <c r="G28" s="56">
        <v>4.2763999999999998</v>
      </c>
      <c r="H28" s="56">
        <v>2.7456</v>
      </c>
      <c r="I28" s="56">
        <v>6.0999999999999999E-2</v>
      </c>
      <c r="J28" s="56">
        <v>4.5993999999999993</v>
      </c>
      <c r="K28" s="56">
        <v>4.4863200000000001</v>
      </c>
      <c r="L28" s="56">
        <v>0</v>
      </c>
      <c r="M28" s="56">
        <v>9.5834700000000002</v>
      </c>
      <c r="N28" s="56">
        <v>1.7278800000000001</v>
      </c>
      <c r="O28" s="56">
        <v>0</v>
      </c>
      <c r="P28" s="57">
        <v>54.04607</v>
      </c>
      <c r="Q28" s="185">
        <v>0.98890663227600073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22.035</v>
      </c>
      <c r="L31" s="62">
        <v>0</v>
      </c>
      <c r="M31" s="62">
        <v>0</v>
      </c>
      <c r="N31" s="62">
        <v>0</v>
      </c>
      <c r="O31" s="62">
        <v>0</v>
      </c>
      <c r="P31" s="63">
        <v>22.035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8890BEA9-15F8-43D4-89CC-6B6E262F303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318</v>
      </c>
      <c r="G4" s="540" t="s">
        <v>64</v>
      </c>
      <c r="H4" s="259" t="s">
        <v>182</v>
      </c>
      <c r="I4" s="538" t="s">
        <v>65</v>
      </c>
      <c r="J4" s="540" t="s">
        <v>320</v>
      </c>
      <c r="K4" s="541" t="s">
        <v>321</v>
      </c>
    </row>
    <row r="5" spans="1:13" ht="39" thickBot="1" x14ac:dyDescent="0.25">
      <c r="A5" s="103"/>
      <c r="B5" s="28" t="s">
        <v>314</v>
      </c>
      <c r="C5" s="29" t="s">
        <v>315</v>
      </c>
      <c r="D5" s="30" t="s">
        <v>316</v>
      </c>
      <c r="E5" s="30" t="s">
        <v>317</v>
      </c>
      <c r="F5" s="539"/>
      <c r="G5" s="539"/>
      <c r="H5" s="29" t="s">
        <v>319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62836.837176000001</v>
      </c>
      <c r="C6" s="707">
        <v>43546.8488</v>
      </c>
      <c r="D6" s="707">
        <v>-19289.988376000001</v>
      </c>
      <c r="E6" s="708">
        <v>0.69301465123124228</v>
      </c>
      <c r="F6" s="706">
        <v>-77507.875596700003</v>
      </c>
      <c r="G6" s="707">
        <v>-77507.875596700003</v>
      </c>
      <c r="H6" s="707">
        <v>5710.5084400000005</v>
      </c>
      <c r="I6" s="707">
        <v>50152.769810000005</v>
      </c>
      <c r="J6" s="707">
        <v>127660.6454067</v>
      </c>
      <c r="K6" s="709">
        <v>-0.64706675836352456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67205.022108999998</v>
      </c>
      <c r="C7" s="707">
        <v>74230.205809999999</v>
      </c>
      <c r="D7" s="707">
        <v>7025.1837010000017</v>
      </c>
      <c r="E7" s="708">
        <v>1.1045336119316476</v>
      </c>
      <c r="F7" s="706">
        <v>77579.478454599899</v>
      </c>
      <c r="G7" s="707">
        <v>77579.478454599899</v>
      </c>
      <c r="H7" s="707">
        <v>6542.5885099999996</v>
      </c>
      <c r="I7" s="707">
        <v>79558.718059999999</v>
      </c>
      <c r="J7" s="707">
        <v>1979.2396054001001</v>
      </c>
      <c r="K7" s="709">
        <v>1.0255124118494605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3903.8851869999999</v>
      </c>
      <c r="C8" s="707">
        <v>4282.1241200000004</v>
      </c>
      <c r="D8" s="707">
        <v>378.23893300000054</v>
      </c>
      <c r="E8" s="708">
        <v>1.0968878219727214</v>
      </c>
      <c r="F8" s="706">
        <v>4272.9015157000003</v>
      </c>
      <c r="G8" s="707">
        <v>4272.9015157000003</v>
      </c>
      <c r="H8" s="707">
        <v>493.75536</v>
      </c>
      <c r="I8" s="707">
        <v>3945.8033</v>
      </c>
      <c r="J8" s="707">
        <v>-327.09821570000031</v>
      </c>
      <c r="K8" s="709">
        <v>0.9234482202554547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2443.6571589999999</v>
      </c>
      <c r="C9" s="707">
        <v>2842.6361200000001</v>
      </c>
      <c r="D9" s="707">
        <v>398.97896100000025</v>
      </c>
      <c r="E9" s="708">
        <v>1.1632712508506191</v>
      </c>
      <c r="F9" s="706">
        <v>2806.4325699999999</v>
      </c>
      <c r="G9" s="707">
        <v>2806.4325699999999</v>
      </c>
      <c r="H9" s="707">
        <v>369.44135999999997</v>
      </c>
      <c r="I9" s="707">
        <v>2574.49586</v>
      </c>
      <c r="J9" s="707">
        <v>-231.93670999999995</v>
      </c>
      <c r="K9" s="709">
        <v>0.91735532416515531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-4.7999999999999996E-4</v>
      </c>
      <c r="D10" s="707">
        <v>-4.7999999999999996E-4</v>
      </c>
      <c r="E10" s="708">
        <v>0</v>
      </c>
      <c r="F10" s="706">
        <v>0</v>
      </c>
      <c r="G10" s="707">
        <v>0</v>
      </c>
      <c r="H10" s="707">
        <v>-5.2000000000000006E-4</v>
      </c>
      <c r="I10" s="707">
        <v>-7.2999999999999996E-4</v>
      </c>
      <c r="J10" s="707">
        <v>-7.2999999999999996E-4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-4.7999999999999996E-4</v>
      </c>
      <c r="D11" s="707">
        <v>-4.7999999999999996E-4</v>
      </c>
      <c r="E11" s="708">
        <v>0</v>
      </c>
      <c r="F11" s="706">
        <v>0</v>
      </c>
      <c r="G11" s="707">
        <v>0</v>
      </c>
      <c r="H11" s="707">
        <v>-5.2000000000000006E-4</v>
      </c>
      <c r="I11" s="707">
        <v>-7.2999999999999996E-4</v>
      </c>
      <c r="J11" s="707">
        <v>-7.2999999999999996E-4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635.4658639999999</v>
      </c>
      <c r="C12" s="707">
        <v>603.38179000000002</v>
      </c>
      <c r="D12" s="707">
        <v>-32.084073999999873</v>
      </c>
      <c r="E12" s="708">
        <v>0.94951094021314753</v>
      </c>
      <c r="F12" s="706">
        <v>659.99999979999996</v>
      </c>
      <c r="G12" s="707">
        <v>659.99999979999996</v>
      </c>
      <c r="H12" s="707">
        <v>147.31988000000001</v>
      </c>
      <c r="I12" s="707">
        <v>599.43552999999997</v>
      </c>
      <c r="J12" s="707">
        <v>-60.564469799999983</v>
      </c>
      <c r="K12" s="709">
        <v>0.90823565179037447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570.27777900000001</v>
      </c>
      <c r="C13" s="707">
        <v>574.77932999999996</v>
      </c>
      <c r="D13" s="707">
        <v>4.5015509999999495</v>
      </c>
      <c r="E13" s="708">
        <v>1.0078936110887813</v>
      </c>
      <c r="F13" s="706">
        <v>590</v>
      </c>
      <c r="G13" s="707">
        <v>590</v>
      </c>
      <c r="H13" s="707">
        <v>140.08548999999999</v>
      </c>
      <c r="I13" s="707">
        <v>575.24933999999996</v>
      </c>
      <c r="J13" s="707">
        <v>-14.750660000000039</v>
      </c>
      <c r="K13" s="709">
        <v>0.97499888135593216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10.000001000000001</v>
      </c>
      <c r="C14" s="707">
        <v>2.5308899999999999</v>
      </c>
      <c r="D14" s="707">
        <v>-7.4691110000000016</v>
      </c>
      <c r="E14" s="708">
        <v>0.25308897469110248</v>
      </c>
      <c r="F14" s="706">
        <v>9.9999999000000006</v>
      </c>
      <c r="G14" s="707">
        <v>9.9999999000000006</v>
      </c>
      <c r="H14" s="707">
        <v>0.77944000000000002</v>
      </c>
      <c r="I14" s="707">
        <v>2.0987600000000004</v>
      </c>
      <c r="J14" s="707">
        <v>-7.9012399000000002</v>
      </c>
      <c r="K14" s="709">
        <v>0.20987600209876006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44.838864000000001</v>
      </c>
      <c r="C15" s="707">
        <v>25.997319999999998</v>
      </c>
      <c r="D15" s="707">
        <v>-18.841544000000003</v>
      </c>
      <c r="E15" s="708">
        <v>0.57979434983009381</v>
      </c>
      <c r="F15" s="706">
        <v>54.999999900000006</v>
      </c>
      <c r="G15" s="707">
        <v>54.999999900000006</v>
      </c>
      <c r="H15" s="707">
        <v>6.4549500000000002</v>
      </c>
      <c r="I15" s="707">
        <v>21.418330000000001</v>
      </c>
      <c r="J15" s="707">
        <v>-33.581669900000009</v>
      </c>
      <c r="K15" s="709">
        <v>0.38942418252622574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5.3492199999999999</v>
      </c>
      <c r="C16" s="707">
        <v>7.4249999999999997E-2</v>
      </c>
      <c r="D16" s="707">
        <v>-5.2749699999999997</v>
      </c>
      <c r="E16" s="708">
        <v>1.3880528376099693E-2</v>
      </c>
      <c r="F16" s="706">
        <v>5</v>
      </c>
      <c r="G16" s="707">
        <v>5</v>
      </c>
      <c r="H16" s="707">
        <v>0</v>
      </c>
      <c r="I16" s="707">
        <v>0.66910000000000003</v>
      </c>
      <c r="J16" s="707">
        <v>-4.3308999999999997</v>
      </c>
      <c r="K16" s="709">
        <v>0.13381999999999999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5</v>
      </c>
      <c r="C17" s="707">
        <v>0</v>
      </c>
      <c r="D17" s="707">
        <v>-5</v>
      </c>
      <c r="E17" s="708">
        <v>0</v>
      </c>
      <c r="F17" s="706">
        <v>0</v>
      </c>
      <c r="G17" s="707">
        <v>0</v>
      </c>
      <c r="H17" s="707">
        <v>0</v>
      </c>
      <c r="I17" s="707">
        <v>0</v>
      </c>
      <c r="J17" s="707">
        <v>0</v>
      </c>
      <c r="K17" s="709">
        <v>0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2.6943009999999998</v>
      </c>
      <c r="C18" s="707">
        <v>5.18</v>
      </c>
      <c r="D18" s="707">
        <v>2.4856989999999999</v>
      </c>
      <c r="E18" s="708">
        <v>1.9225765792314964</v>
      </c>
      <c r="F18" s="706">
        <v>5.4549152000000003</v>
      </c>
      <c r="G18" s="707">
        <v>5.4549152000000003</v>
      </c>
      <c r="H18" s="707">
        <v>0</v>
      </c>
      <c r="I18" s="707">
        <v>9.3800000000000008</v>
      </c>
      <c r="J18" s="707">
        <v>3.9250848000000005</v>
      </c>
      <c r="K18" s="709">
        <v>1.7195501040969436</v>
      </c>
      <c r="L18" s="270"/>
      <c r="M18" s="705" t="str">
        <f t="shared" si="0"/>
        <v>X</v>
      </c>
    </row>
    <row r="19" spans="1:13" ht="14.45" customHeight="1" x14ac:dyDescent="0.2">
      <c r="A19" s="710" t="s">
        <v>343</v>
      </c>
      <c r="B19" s="706">
        <v>2.6943009999999998</v>
      </c>
      <c r="C19" s="707">
        <v>5.18</v>
      </c>
      <c r="D19" s="707">
        <v>2.4856989999999999</v>
      </c>
      <c r="E19" s="708">
        <v>1.9225765792314964</v>
      </c>
      <c r="F19" s="706">
        <v>5.4549152000000003</v>
      </c>
      <c r="G19" s="707">
        <v>5.4549152000000003</v>
      </c>
      <c r="H19" s="707">
        <v>0</v>
      </c>
      <c r="I19" s="707">
        <v>9.3800000000000008</v>
      </c>
      <c r="J19" s="707">
        <v>3.9250848000000005</v>
      </c>
      <c r="K19" s="709">
        <v>1.7195501040969436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325.85520700000001</v>
      </c>
      <c r="C20" s="707">
        <v>433.79957000000002</v>
      </c>
      <c r="D20" s="707">
        <v>107.94436300000001</v>
      </c>
      <c r="E20" s="708">
        <v>1.3312648092807675</v>
      </c>
      <c r="F20" s="706">
        <v>445.00000010000002</v>
      </c>
      <c r="G20" s="707">
        <v>445.00000009999997</v>
      </c>
      <c r="H20" s="707">
        <v>93.767250000000004</v>
      </c>
      <c r="I20" s="707">
        <v>358.49309000000005</v>
      </c>
      <c r="J20" s="707">
        <v>-86.506910099999914</v>
      </c>
      <c r="K20" s="709">
        <v>0.80560244925716806</v>
      </c>
      <c r="L20" s="270"/>
      <c r="M20" s="705" t="str">
        <f t="shared" si="0"/>
        <v>X</v>
      </c>
    </row>
    <row r="21" spans="1:13" ht="14.45" customHeight="1" x14ac:dyDescent="0.2">
      <c r="A21" s="710" t="s">
        <v>345</v>
      </c>
      <c r="B21" s="706">
        <v>12</v>
      </c>
      <c r="C21" s="707">
        <v>2.6492800000000001</v>
      </c>
      <c r="D21" s="707">
        <v>-9.350719999999999</v>
      </c>
      <c r="E21" s="708">
        <v>0.22077333333333335</v>
      </c>
      <c r="F21" s="706">
        <v>10</v>
      </c>
      <c r="G21" s="707">
        <v>10</v>
      </c>
      <c r="H21" s="707">
        <v>0.8831</v>
      </c>
      <c r="I21" s="707">
        <v>7.0192700000000006</v>
      </c>
      <c r="J21" s="707">
        <v>-2.9807299999999994</v>
      </c>
      <c r="K21" s="709">
        <v>0.70192700000000008</v>
      </c>
      <c r="L21" s="270"/>
      <c r="M21" s="705" t="str">
        <f t="shared" si="0"/>
        <v/>
      </c>
    </row>
    <row r="22" spans="1:13" ht="14.45" customHeight="1" x14ac:dyDescent="0.2">
      <c r="A22" s="710" t="s">
        <v>346</v>
      </c>
      <c r="B22" s="706">
        <v>140.000001</v>
      </c>
      <c r="C22" s="707">
        <v>121.83767</v>
      </c>
      <c r="D22" s="707">
        <v>-18.162330999999995</v>
      </c>
      <c r="E22" s="708">
        <v>0.8702690652123638</v>
      </c>
      <c r="F22" s="706">
        <v>122</v>
      </c>
      <c r="G22" s="707">
        <v>122</v>
      </c>
      <c r="H22" s="707">
        <v>23.498349999999999</v>
      </c>
      <c r="I22" s="707">
        <v>94.263100000000009</v>
      </c>
      <c r="J22" s="707">
        <v>-27.736899999999991</v>
      </c>
      <c r="K22" s="709">
        <v>0.77264836065573772</v>
      </c>
      <c r="L22" s="270"/>
      <c r="M22" s="705" t="str">
        <f t="shared" si="0"/>
        <v/>
      </c>
    </row>
    <row r="23" spans="1:13" ht="14.45" customHeight="1" x14ac:dyDescent="0.2">
      <c r="A23" s="710" t="s">
        <v>347</v>
      </c>
      <c r="B23" s="706">
        <v>90.000000999999997</v>
      </c>
      <c r="C23" s="707">
        <v>223.30152999999999</v>
      </c>
      <c r="D23" s="707">
        <v>133.30152899999999</v>
      </c>
      <c r="E23" s="708">
        <v>2.4811280835430214</v>
      </c>
      <c r="F23" s="706">
        <v>228</v>
      </c>
      <c r="G23" s="707">
        <v>228</v>
      </c>
      <c r="H23" s="707">
        <v>52.115300000000005</v>
      </c>
      <c r="I23" s="707">
        <v>178.71578</v>
      </c>
      <c r="J23" s="707">
        <v>-49.284220000000005</v>
      </c>
      <c r="K23" s="709">
        <v>0.78384114035087715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5</v>
      </c>
      <c r="C24" s="707">
        <v>9.0437000000000012</v>
      </c>
      <c r="D24" s="707">
        <v>4.0437000000000012</v>
      </c>
      <c r="E24" s="708">
        <v>1.8087400000000002</v>
      </c>
      <c r="F24" s="706">
        <v>9</v>
      </c>
      <c r="G24" s="707">
        <v>9</v>
      </c>
      <c r="H24" s="707">
        <v>0.50849999999999995</v>
      </c>
      <c r="I24" s="707">
        <v>8.8322500000000002</v>
      </c>
      <c r="J24" s="707">
        <v>-0.16774999999999984</v>
      </c>
      <c r="K24" s="709">
        <v>0.98136111111111113</v>
      </c>
      <c r="L24" s="270"/>
      <c r="M24" s="705" t="str">
        <f t="shared" si="0"/>
        <v/>
      </c>
    </row>
    <row r="25" spans="1:13" ht="14.45" customHeight="1" x14ac:dyDescent="0.2">
      <c r="A25" s="710" t="s">
        <v>349</v>
      </c>
      <c r="B25" s="706">
        <v>43.855205999999995</v>
      </c>
      <c r="C25" s="707">
        <v>41.228790000000004</v>
      </c>
      <c r="D25" s="707">
        <v>-2.6264159999999919</v>
      </c>
      <c r="E25" s="708">
        <v>0.94011164831833205</v>
      </c>
      <c r="F25" s="706">
        <v>39.999999900000006</v>
      </c>
      <c r="G25" s="707">
        <v>39.999999900000006</v>
      </c>
      <c r="H25" s="707">
        <v>0.14399999999999999</v>
      </c>
      <c r="I25" s="707">
        <v>4.2560000000000002</v>
      </c>
      <c r="J25" s="707">
        <v>-35.743999900000006</v>
      </c>
      <c r="K25" s="709">
        <v>0.10640000026599999</v>
      </c>
      <c r="L25" s="270"/>
      <c r="M25" s="705" t="str">
        <f t="shared" si="0"/>
        <v/>
      </c>
    </row>
    <row r="26" spans="1:13" ht="14.45" customHeight="1" x14ac:dyDescent="0.2">
      <c r="A26" s="710" t="s">
        <v>350</v>
      </c>
      <c r="B26" s="706">
        <v>34.999999000000003</v>
      </c>
      <c r="C26" s="707">
        <v>35.738599999999998</v>
      </c>
      <c r="D26" s="707">
        <v>0.73860099999999562</v>
      </c>
      <c r="E26" s="708">
        <v>1.0211028863172251</v>
      </c>
      <c r="F26" s="706">
        <v>36.000000200000002</v>
      </c>
      <c r="G26" s="707">
        <v>36.000000200000002</v>
      </c>
      <c r="H26" s="707">
        <v>16.617999999999999</v>
      </c>
      <c r="I26" s="707">
        <v>64.132289999999998</v>
      </c>
      <c r="J26" s="707">
        <v>28.132289799999995</v>
      </c>
      <c r="K26" s="709">
        <v>1.7814524901030415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0</v>
      </c>
      <c r="C27" s="707">
        <v>0</v>
      </c>
      <c r="D27" s="707">
        <v>0</v>
      </c>
      <c r="E27" s="708">
        <v>0</v>
      </c>
      <c r="F27" s="706">
        <v>0</v>
      </c>
      <c r="G27" s="707">
        <v>0</v>
      </c>
      <c r="H27" s="707">
        <v>0</v>
      </c>
      <c r="I27" s="707">
        <v>1.2744000000000002</v>
      </c>
      <c r="J27" s="707">
        <v>1.2744000000000002</v>
      </c>
      <c r="K27" s="709">
        <v>0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822.30358999999999</v>
      </c>
      <c r="C28" s="707">
        <v>962.13463000000002</v>
      </c>
      <c r="D28" s="707">
        <v>139.83104000000003</v>
      </c>
      <c r="E28" s="708">
        <v>1.1700479502953405</v>
      </c>
      <c r="F28" s="706">
        <v>968.30696349999994</v>
      </c>
      <c r="G28" s="707">
        <v>968.30696349999994</v>
      </c>
      <c r="H28" s="707">
        <v>41.942099999999996</v>
      </c>
      <c r="I28" s="707">
        <v>720.20470999999998</v>
      </c>
      <c r="J28" s="707">
        <v>-248.10225349999996</v>
      </c>
      <c r="K28" s="709">
        <v>0.74377727017141293</v>
      </c>
      <c r="L28" s="270"/>
      <c r="M28" s="705" t="str">
        <f t="shared" si="0"/>
        <v>X</v>
      </c>
    </row>
    <row r="29" spans="1:13" ht="14.45" customHeight="1" x14ac:dyDescent="0.2">
      <c r="A29" s="710" t="s">
        <v>353</v>
      </c>
      <c r="B29" s="706">
        <v>711.29739899999993</v>
      </c>
      <c r="C29" s="707">
        <v>819.74547999999993</v>
      </c>
      <c r="D29" s="707">
        <v>108.448081</v>
      </c>
      <c r="E29" s="708">
        <v>1.1524651730098623</v>
      </c>
      <c r="F29" s="706">
        <v>817.93345039999997</v>
      </c>
      <c r="G29" s="707">
        <v>817.93345039999997</v>
      </c>
      <c r="H29" s="707">
        <v>36.464210000000001</v>
      </c>
      <c r="I29" s="707">
        <v>645.78025000000002</v>
      </c>
      <c r="J29" s="707">
        <v>-172.15320039999995</v>
      </c>
      <c r="K29" s="709">
        <v>0.78952664142075302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111.006191</v>
      </c>
      <c r="C30" s="707">
        <v>142.38915</v>
      </c>
      <c r="D30" s="707">
        <v>31.382959</v>
      </c>
      <c r="E30" s="708">
        <v>1.2827135920734367</v>
      </c>
      <c r="F30" s="706">
        <v>150.37351310000003</v>
      </c>
      <c r="G30" s="707">
        <v>150.37351310000003</v>
      </c>
      <c r="H30" s="707">
        <v>5.4778900000000004</v>
      </c>
      <c r="I30" s="707">
        <v>74.42446000000001</v>
      </c>
      <c r="J30" s="707">
        <v>-75.949053100000015</v>
      </c>
      <c r="K30" s="709">
        <v>0.49493064613385029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534.704747</v>
      </c>
      <c r="C31" s="707">
        <v>539.18574000000001</v>
      </c>
      <c r="D31" s="707">
        <v>4.4809930000000122</v>
      </c>
      <c r="E31" s="708">
        <v>1.0083803127335991</v>
      </c>
      <c r="F31" s="706">
        <v>533.96203289999994</v>
      </c>
      <c r="G31" s="707">
        <v>533.96203289999994</v>
      </c>
      <c r="H31" s="707">
        <v>44.600769999999997</v>
      </c>
      <c r="I31" s="707">
        <v>445.42879999999997</v>
      </c>
      <c r="J31" s="707">
        <v>-88.533232899999973</v>
      </c>
      <c r="K31" s="709">
        <v>0.83419564042940031</v>
      </c>
      <c r="L31" s="270"/>
      <c r="M31" s="705" t="str">
        <f t="shared" si="0"/>
        <v>X</v>
      </c>
    </row>
    <row r="32" spans="1:13" ht="14.45" customHeight="1" x14ac:dyDescent="0.2">
      <c r="A32" s="710" t="s">
        <v>356</v>
      </c>
      <c r="B32" s="706">
        <v>0</v>
      </c>
      <c r="C32" s="707">
        <v>9.1279900000000005</v>
      </c>
      <c r="D32" s="707">
        <v>9.1279900000000005</v>
      </c>
      <c r="E32" s="708">
        <v>0</v>
      </c>
      <c r="F32" s="706">
        <v>0</v>
      </c>
      <c r="G32" s="707">
        <v>0</v>
      </c>
      <c r="H32" s="707">
        <v>0</v>
      </c>
      <c r="I32" s="707">
        <v>7.0469799999999996</v>
      </c>
      <c r="J32" s="707">
        <v>7.0469799999999996</v>
      </c>
      <c r="K32" s="709">
        <v>0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79.710358999999997</v>
      </c>
      <c r="C33" s="707">
        <v>84.118089999999995</v>
      </c>
      <c r="D33" s="707">
        <v>4.4077309999999983</v>
      </c>
      <c r="E33" s="708">
        <v>1.0552968404018854</v>
      </c>
      <c r="F33" s="706">
        <v>79.999999800000012</v>
      </c>
      <c r="G33" s="707">
        <v>79.999999800000012</v>
      </c>
      <c r="H33" s="707">
        <v>9.9523899999999994</v>
      </c>
      <c r="I33" s="707">
        <v>75.356870000000001</v>
      </c>
      <c r="J33" s="707">
        <v>-4.6431298000000112</v>
      </c>
      <c r="K33" s="709">
        <v>0.94196087735490208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170.12460200000001</v>
      </c>
      <c r="C34" s="707">
        <v>150.86288000000002</v>
      </c>
      <c r="D34" s="707">
        <v>-19.261721999999992</v>
      </c>
      <c r="E34" s="708">
        <v>0.88677873879757851</v>
      </c>
      <c r="F34" s="706">
        <v>170.00000009999999</v>
      </c>
      <c r="G34" s="707">
        <v>170.00000009999999</v>
      </c>
      <c r="H34" s="707">
        <v>12.21543</v>
      </c>
      <c r="I34" s="707">
        <v>164.59894</v>
      </c>
      <c r="J34" s="707">
        <v>-5.4010600999999951</v>
      </c>
      <c r="K34" s="709">
        <v>0.96822905825398298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79.999998000000005</v>
      </c>
      <c r="C35" s="707">
        <v>74.805309999999992</v>
      </c>
      <c r="D35" s="707">
        <v>-5.1946880000000135</v>
      </c>
      <c r="E35" s="708">
        <v>0.93506639837665984</v>
      </c>
      <c r="F35" s="706">
        <v>74.999999899999992</v>
      </c>
      <c r="G35" s="707">
        <v>74.999999899999992</v>
      </c>
      <c r="H35" s="707">
        <v>4.4438500000000003</v>
      </c>
      <c r="I35" s="707">
        <v>41.648900000000005</v>
      </c>
      <c r="J35" s="707">
        <v>-33.351099899999987</v>
      </c>
      <c r="K35" s="709">
        <v>0.55531866740709168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11.062290000000001</v>
      </c>
      <c r="C36" s="707">
        <v>17.015979999999999</v>
      </c>
      <c r="D36" s="707">
        <v>5.9536899999999982</v>
      </c>
      <c r="E36" s="708">
        <v>1.5381968832854678</v>
      </c>
      <c r="F36" s="706">
        <v>15.231373100000001</v>
      </c>
      <c r="G36" s="707">
        <v>15.231373100000003</v>
      </c>
      <c r="H36" s="707">
        <v>2.1113200000000001</v>
      </c>
      <c r="I36" s="707">
        <v>11.402899999999999</v>
      </c>
      <c r="J36" s="707">
        <v>-3.8284731000000036</v>
      </c>
      <c r="K36" s="709">
        <v>0.74864557024080769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0</v>
      </c>
      <c r="C37" s="707">
        <v>0.41913</v>
      </c>
      <c r="D37" s="707">
        <v>0.41913</v>
      </c>
      <c r="E37" s="708">
        <v>0</v>
      </c>
      <c r="F37" s="706">
        <v>0</v>
      </c>
      <c r="G37" s="707">
        <v>0</v>
      </c>
      <c r="H37" s="707">
        <v>0</v>
      </c>
      <c r="I37" s="707">
        <v>0</v>
      </c>
      <c r="J37" s="707">
        <v>0</v>
      </c>
      <c r="K37" s="709">
        <v>0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0</v>
      </c>
      <c r="C38" s="707">
        <v>1.87792</v>
      </c>
      <c r="D38" s="707">
        <v>1.87792</v>
      </c>
      <c r="E38" s="708">
        <v>0</v>
      </c>
      <c r="F38" s="706">
        <v>0</v>
      </c>
      <c r="G38" s="707">
        <v>0</v>
      </c>
      <c r="H38" s="707">
        <v>0.23474</v>
      </c>
      <c r="I38" s="707">
        <v>1.62721</v>
      </c>
      <c r="J38" s="707">
        <v>1.62721</v>
      </c>
      <c r="K38" s="709">
        <v>0</v>
      </c>
      <c r="L38" s="270"/>
      <c r="M38" s="705" t="str">
        <f t="shared" si="0"/>
        <v/>
      </c>
    </row>
    <row r="39" spans="1:13" ht="14.45" customHeight="1" x14ac:dyDescent="0.2">
      <c r="A39" s="710" t="s">
        <v>363</v>
      </c>
      <c r="B39" s="706">
        <v>0</v>
      </c>
      <c r="C39" s="707">
        <v>2.9344600000000001</v>
      </c>
      <c r="D39" s="707">
        <v>2.9344600000000001</v>
      </c>
      <c r="E39" s="708">
        <v>0</v>
      </c>
      <c r="F39" s="706">
        <v>0</v>
      </c>
      <c r="G39" s="707">
        <v>0</v>
      </c>
      <c r="H39" s="707">
        <v>2.4500000000000001E-2</v>
      </c>
      <c r="I39" s="707">
        <v>0.20452999999999999</v>
      </c>
      <c r="J39" s="707">
        <v>0.20452999999999999</v>
      </c>
      <c r="K39" s="709">
        <v>0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24.807496999999998</v>
      </c>
      <c r="C40" s="707">
        <v>19.968580000000003</v>
      </c>
      <c r="D40" s="707">
        <v>-4.838916999999995</v>
      </c>
      <c r="E40" s="708">
        <v>0.80494134494906944</v>
      </c>
      <c r="F40" s="706">
        <v>18.730660100000001</v>
      </c>
      <c r="G40" s="707">
        <v>18.730660100000001</v>
      </c>
      <c r="H40" s="707">
        <v>0.45374999999999999</v>
      </c>
      <c r="I40" s="707">
        <v>16.019580000000001</v>
      </c>
      <c r="J40" s="707">
        <v>-2.7110801000000002</v>
      </c>
      <c r="K40" s="709">
        <v>0.85525976738000808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0</v>
      </c>
      <c r="C41" s="707">
        <v>2.5859999999999999</v>
      </c>
      <c r="D41" s="707">
        <v>2.5859999999999999</v>
      </c>
      <c r="E41" s="708">
        <v>0</v>
      </c>
      <c r="F41" s="706">
        <v>0</v>
      </c>
      <c r="G41" s="707">
        <v>0</v>
      </c>
      <c r="H41" s="707">
        <v>0</v>
      </c>
      <c r="I41" s="707">
        <v>0.66549999999999998</v>
      </c>
      <c r="J41" s="707">
        <v>0.66549999999999998</v>
      </c>
      <c r="K41" s="709">
        <v>0</v>
      </c>
      <c r="L41" s="270"/>
      <c r="M41" s="705" t="str">
        <f t="shared" si="0"/>
        <v/>
      </c>
    </row>
    <row r="42" spans="1:13" ht="14.45" customHeight="1" x14ac:dyDescent="0.2">
      <c r="A42" s="710" t="s">
        <v>366</v>
      </c>
      <c r="B42" s="706">
        <v>0</v>
      </c>
      <c r="C42" s="707">
        <v>5.8810399999999996</v>
      </c>
      <c r="D42" s="707">
        <v>5.8810399999999996</v>
      </c>
      <c r="E42" s="708">
        <v>0</v>
      </c>
      <c r="F42" s="706">
        <v>0</v>
      </c>
      <c r="G42" s="707">
        <v>0</v>
      </c>
      <c r="H42" s="707">
        <v>0</v>
      </c>
      <c r="I42" s="707">
        <v>4.3532399999999996</v>
      </c>
      <c r="J42" s="707">
        <v>4.3532399999999996</v>
      </c>
      <c r="K42" s="709">
        <v>0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0</v>
      </c>
      <c r="C43" s="707">
        <v>1.7489000000000001</v>
      </c>
      <c r="D43" s="707">
        <v>1.7489000000000001</v>
      </c>
      <c r="E43" s="708">
        <v>0</v>
      </c>
      <c r="F43" s="706">
        <v>0</v>
      </c>
      <c r="G43" s="707">
        <v>0</v>
      </c>
      <c r="H43" s="707">
        <v>0</v>
      </c>
      <c r="I43" s="707">
        <v>0</v>
      </c>
      <c r="J43" s="707">
        <v>0</v>
      </c>
      <c r="K43" s="709">
        <v>0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169.000001</v>
      </c>
      <c r="C44" s="707">
        <v>167.83946</v>
      </c>
      <c r="D44" s="707">
        <v>-1.1605409999999949</v>
      </c>
      <c r="E44" s="708">
        <v>0.99313289353175804</v>
      </c>
      <c r="F44" s="706">
        <v>174.99999990000001</v>
      </c>
      <c r="G44" s="707">
        <v>174.99999990000001</v>
      </c>
      <c r="H44" s="707">
        <v>15.16479</v>
      </c>
      <c r="I44" s="707">
        <v>121.7963</v>
      </c>
      <c r="J44" s="707">
        <v>-53.203699900000004</v>
      </c>
      <c r="K44" s="709">
        <v>0.69597885754055933</v>
      </c>
      <c r="L44" s="270"/>
      <c r="M44" s="705" t="str">
        <f t="shared" si="0"/>
        <v/>
      </c>
    </row>
    <row r="45" spans="1:13" ht="14.45" customHeight="1" x14ac:dyDescent="0.2">
      <c r="A45" s="710" t="s">
        <v>369</v>
      </c>
      <c r="B45" s="706">
        <v>0</v>
      </c>
      <c r="C45" s="707">
        <v>0</v>
      </c>
      <c r="D45" s="707">
        <v>0</v>
      </c>
      <c r="E45" s="708">
        <v>0</v>
      </c>
      <c r="F45" s="706">
        <v>0</v>
      </c>
      <c r="G45" s="707">
        <v>0</v>
      </c>
      <c r="H45" s="707">
        <v>0</v>
      </c>
      <c r="I45" s="707">
        <v>0.70784999999999998</v>
      </c>
      <c r="J45" s="707">
        <v>0.70784999999999998</v>
      </c>
      <c r="K45" s="709">
        <v>0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35.633446999999997</v>
      </c>
      <c r="C46" s="707">
        <v>182.85741000000002</v>
      </c>
      <c r="D46" s="707">
        <v>147.22396300000003</v>
      </c>
      <c r="E46" s="708">
        <v>5.1316228261610508</v>
      </c>
      <c r="F46" s="706">
        <v>104.7086587</v>
      </c>
      <c r="G46" s="707">
        <v>104.7086587</v>
      </c>
      <c r="H46" s="707">
        <v>1.5823800000000001</v>
      </c>
      <c r="I46" s="707">
        <v>32.47804</v>
      </c>
      <c r="J46" s="707">
        <v>-72.230618700000008</v>
      </c>
      <c r="K46" s="709">
        <v>0.3101753035826062</v>
      </c>
      <c r="L46" s="270"/>
      <c r="M46" s="705" t="str">
        <f t="shared" si="0"/>
        <v>X</v>
      </c>
    </row>
    <row r="47" spans="1:13" ht="14.45" customHeight="1" x14ac:dyDescent="0.2">
      <c r="A47" s="710" t="s">
        <v>371</v>
      </c>
      <c r="B47" s="706">
        <v>0</v>
      </c>
      <c r="C47" s="707">
        <v>0.21</v>
      </c>
      <c r="D47" s="707">
        <v>0.21</v>
      </c>
      <c r="E47" s="708">
        <v>0</v>
      </c>
      <c r="F47" s="706">
        <v>0</v>
      </c>
      <c r="G47" s="707">
        <v>0</v>
      </c>
      <c r="H47" s="707">
        <v>0</v>
      </c>
      <c r="I47" s="707">
        <v>0</v>
      </c>
      <c r="J47" s="707">
        <v>0</v>
      </c>
      <c r="K47" s="709">
        <v>0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1.2030209999999999</v>
      </c>
      <c r="C48" s="707">
        <v>5.7203999999999997</v>
      </c>
      <c r="D48" s="707">
        <v>4.517379</v>
      </c>
      <c r="E48" s="708">
        <v>4.755029213953871</v>
      </c>
      <c r="F48" s="706">
        <v>0.5167176</v>
      </c>
      <c r="G48" s="707">
        <v>0.5167176</v>
      </c>
      <c r="H48" s="707">
        <v>0</v>
      </c>
      <c r="I48" s="707">
        <v>0</v>
      </c>
      <c r="J48" s="707">
        <v>-0.5167176</v>
      </c>
      <c r="K48" s="709">
        <v>0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27.130783999999998</v>
      </c>
      <c r="C49" s="707">
        <v>78.132999999999996</v>
      </c>
      <c r="D49" s="707">
        <v>51.002215999999997</v>
      </c>
      <c r="E49" s="708">
        <v>2.8798651745559583</v>
      </c>
      <c r="F49" s="706">
        <v>78.639523499999996</v>
      </c>
      <c r="G49" s="707">
        <v>78.639523499999996</v>
      </c>
      <c r="H49" s="707">
        <v>0</v>
      </c>
      <c r="I49" s="707">
        <v>24.177009999999999</v>
      </c>
      <c r="J49" s="707">
        <v>-54.4625135</v>
      </c>
      <c r="K49" s="709">
        <v>0.30744095238573005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1.83406</v>
      </c>
      <c r="C50" s="707">
        <v>0.76229999999999998</v>
      </c>
      <c r="D50" s="707">
        <v>-1.07176</v>
      </c>
      <c r="E50" s="708">
        <v>0.41563525729801643</v>
      </c>
      <c r="F50" s="706">
        <v>3.5524171999999998</v>
      </c>
      <c r="G50" s="707">
        <v>3.5524171999999998</v>
      </c>
      <c r="H50" s="707">
        <v>0</v>
      </c>
      <c r="I50" s="707">
        <v>3.2669999999999999</v>
      </c>
      <c r="J50" s="707">
        <v>-0.28541719999999993</v>
      </c>
      <c r="K50" s="709">
        <v>0.91965549541872504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2.6585320000000001</v>
      </c>
      <c r="C51" s="707">
        <v>98.031710000000004</v>
      </c>
      <c r="D51" s="707">
        <v>95.37317800000001</v>
      </c>
      <c r="E51" s="708">
        <v>36.874376535621913</v>
      </c>
      <c r="F51" s="706">
        <v>22.000000400000001</v>
      </c>
      <c r="G51" s="707">
        <v>22.000000400000001</v>
      </c>
      <c r="H51" s="707">
        <v>1.5823800000000001</v>
      </c>
      <c r="I51" s="707">
        <v>5.0340299999999996</v>
      </c>
      <c r="J51" s="707">
        <v>-16.965970400000003</v>
      </c>
      <c r="K51" s="709">
        <v>0.22881954129419013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2.8070500000000003</v>
      </c>
      <c r="C52" s="707">
        <v>0</v>
      </c>
      <c r="D52" s="707">
        <v>-2.8070500000000003</v>
      </c>
      <c r="E52" s="708">
        <v>0</v>
      </c>
      <c r="F52" s="706">
        <v>0</v>
      </c>
      <c r="G52" s="707">
        <v>0</v>
      </c>
      <c r="H52" s="707">
        <v>0</v>
      </c>
      <c r="I52" s="707">
        <v>0</v>
      </c>
      <c r="J52" s="707">
        <v>0</v>
      </c>
      <c r="K52" s="709">
        <v>0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87.000002999999992</v>
      </c>
      <c r="C53" s="707">
        <v>115.16546000000001</v>
      </c>
      <c r="D53" s="707">
        <v>28.165457000000018</v>
      </c>
      <c r="E53" s="708">
        <v>1.3237408738939931</v>
      </c>
      <c r="F53" s="706">
        <v>88.999999800000012</v>
      </c>
      <c r="G53" s="707">
        <v>88.999999800000012</v>
      </c>
      <c r="H53" s="707">
        <v>39.825499999999998</v>
      </c>
      <c r="I53" s="707">
        <v>408.14441999999997</v>
      </c>
      <c r="J53" s="707">
        <v>319.14442019999996</v>
      </c>
      <c r="K53" s="709">
        <v>4.5858923698559373</v>
      </c>
      <c r="L53" s="270"/>
      <c r="M53" s="705" t="str">
        <f t="shared" si="0"/>
        <v>X</v>
      </c>
    </row>
    <row r="54" spans="1:13" ht="14.45" customHeight="1" x14ac:dyDescent="0.2">
      <c r="A54" s="710" t="s">
        <v>378</v>
      </c>
      <c r="B54" s="706">
        <v>0</v>
      </c>
      <c r="C54" s="707">
        <v>1.1495499999999998</v>
      </c>
      <c r="D54" s="707">
        <v>1.1495499999999998</v>
      </c>
      <c r="E54" s="708">
        <v>0</v>
      </c>
      <c r="F54" s="706">
        <v>0</v>
      </c>
      <c r="G54" s="707">
        <v>0</v>
      </c>
      <c r="H54" s="707">
        <v>0</v>
      </c>
      <c r="I54" s="707">
        <v>0.76900000000000002</v>
      </c>
      <c r="J54" s="707">
        <v>0.76900000000000002</v>
      </c>
      <c r="K54" s="709">
        <v>0</v>
      </c>
      <c r="L54" s="270"/>
      <c r="M54" s="705" t="str">
        <f t="shared" si="0"/>
        <v/>
      </c>
    </row>
    <row r="55" spans="1:13" ht="14.45" customHeight="1" x14ac:dyDescent="0.2">
      <c r="A55" s="710" t="s">
        <v>379</v>
      </c>
      <c r="B55" s="706">
        <v>0</v>
      </c>
      <c r="C55" s="707">
        <v>23.09815</v>
      </c>
      <c r="D55" s="707">
        <v>23.09815</v>
      </c>
      <c r="E55" s="708">
        <v>0</v>
      </c>
      <c r="F55" s="706">
        <v>0</v>
      </c>
      <c r="G55" s="707">
        <v>0</v>
      </c>
      <c r="H55" s="707">
        <v>0.31218000000000001</v>
      </c>
      <c r="I55" s="707">
        <v>15.69652</v>
      </c>
      <c r="J55" s="707">
        <v>15.69652</v>
      </c>
      <c r="K55" s="709">
        <v>0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0</v>
      </c>
      <c r="C56" s="707">
        <v>4.0919800000000004</v>
      </c>
      <c r="D56" s="707">
        <v>4.0919800000000004</v>
      </c>
      <c r="E56" s="708">
        <v>0</v>
      </c>
      <c r="F56" s="706">
        <v>0</v>
      </c>
      <c r="G56" s="707">
        <v>0</v>
      </c>
      <c r="H56" s="707">
        <v>0.372</v>
      </c>
      <c r="I56" s="707">
        <v>0.55800000000000005</v>
      </c>
      <c r="J56" s="707">
        <v>0.55800000000000005</v>
      </c>
      <c r="K56" s="709">
        <v>0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0</v>
      </c>
      <c r="C57" s="707">
        <v>2.6617100000000002</v>
      </c>
      <c r="D57" s="707">
        <v>2.6617100000000002</v>
      </c>
      <c r="E57" s="708">
        <v>0</v>
      </c>
      <c r="F57" s="706">
        <v>0</v>
      </c>
      <c r="G57" s="707">
        <v>0</v>
      </c>
      <c r="H57" s="707">
        <v>1.10754</v>
      </c>
      <c r="I57" s="707">
        <v>2.7044899999999998</v>
      </c>
      <c r="J57" s="707">
        <v>2.7044899999999998</v>
      </c>
      <c r="K57" s="709">
        <v>0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0</v>
      </c>
      <c r="C58" s="707">
        <v>-0.2427</v>
      </c>
      <c r="D58" s="707">
        <v>-0.2427</v>
      </c>
      <c r="E58" s="708">
        <v>0</v>
      </c>
      <c r="F58" s="706">
        <v>0</v>
      </c>
      <c r="G58" s="707">
        <v>0</v>
      </c>
      <c r="H58" s="707">
        <v>0</v>
      </c>
      <c r="I58" s="707">
        <v>0</v>
      </c>
      <c r="J58" s="707">
        <v>0</v>
      </c>
      <c r="K58" s="709">
        <v>0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4.9999979999999997</v>
      </c>
      <c r="C59" s="707">
        <v>4.66289</v>
      </c>
      <c r="D59" s="707">
        <v>-0.33710799999999974</v>
      </c>
      <c r="E59" s="708">
        <v>0.93257837303134927</v>
      </c>
      <c r="F59" s="706">
        <v>4.9999995999999998</v>
      </c>
      <c r="G59" s="707">
        <v>4.9999995999999998</v>
      </c>
      <c r="H59" s="707">
        <v>31.934990000000003</v>
      </c>
      <c r="I59" s="707">
        <v>218.5204</v>
      </c>
      <c r="J59" s="707">
        <v>213.5204004</v>
      </c>
      <c r="K59" s="709">
        <v>43.704083496326682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2.0000040000000001</v>
      </c>
      <c r="C60" s="707">
        <v>0.19209999999999999</v>
      </c>
      <c r="D60" s="707">
        <v>-1.8079040000000002</v>
      </c>
      <c r="E60" s="708">
        <v>9.6049807900384185E-2</v>
      </c>
      <c r="F60" s="706">
        <v>2</v>
      </c>
      <c r="G60" s="707">
        <v>2</v>
      </c>
      <c r="H60" s="707">
        <v>0</v>
      </c>
      <c r="I60" s="707">
        <v>2.2022199999999996</v>
      </c>
      <c r="J60" s="707">
        <v>0.20221999999999962</v>
      </c>
      <c r="K60" s="709">
        <v>1.1011099999999998</v>
      </c>
      <c r="L60" s="270"/>
      <c r="M60" s="705" t="str">
        <f t="shared" si="0"/>
        <v/>
      </c>
    </row>
    <row r="61" spans="1:13" ht="14.45" customHeight="1" x14ac:dyDescent="0.2">
      <c r="A61" s="710" t="s">
        <v>385</v>
      </c>
      <c r="B61" s="706">
        <v>80.000000999999997</v>
      </c>
      <c r="C61" s="707">
        <v>79.551779999999994</v>
      </c>
      <c r="D61" s="707">
        <v>-0.44822100000000376</v>
      </c>
      <c r="E61" s="708">
        <v>0.99439723757003451</v>
      </c>
      <c r="F61" s="706">
        <v>82.000000199999988</v>
      </c>
      <c r="G61" s="707">
        <v>82.000000199999988</v>
      </c>
      <c r="H61" s="707">
        <v>6.0987900000000002</v>
      </c>
      <c r="I61" s="707">
        <v>42.639290000000003</v>
      </c>
      <c r="J61" s="707">
        <v>-39.360710199999986</v>
      </c>
      <c r="K61" s="709">
        <v>0.51999134019514315</v>
      </c>
      <c r="L61" s="270"/>
      <c r="M61" s="705" t="str">
        <f t="shared" si="0"/>
        <v/>
      </c>
    </row>
    <row r="62" spans="1:13" ht="14.45" customHeight="1" x14ac:dyDescent="0.2">
      <c r="A62" s="710" t="s">
        <v>386</v>
      </c>
      <c r="B62" s="706">
        <v>0</v>
      </c>
      <c r="C62" s="707">
        <v>0</v>
      </c>
      <c r="D62" s="707">
        <v>0</v>
      </c>
      <c r="E62" s="708">
        <v>0</v>
      </c>
      <c r="F62" s="706">
        <v>0</v>
      </c>
      <c r="G62" s="707">
        <v>0</v>
      </c>
      <c r="H62" s="707">
        <v>0</v>
      </c>
      <c r="I62" s="707">
        <v>0.7</v>
      </c>
      <c r="J62" s="707">
        <v>0.7</v>
      </c>
      <c r="K62" s="709">
        <v>0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0</v>
      </c>
      <c r="C63" s="707">
        <v>0</v>
      </c>
      <c r="D63" s="707">
        <v>0</v>
      </c>
      <c r="E63" s="708">
        <v>0</v>
      </c>
      <c r="F63" s="706">
        <v>0</v>
      </c>
      <c r="G63" s="707">
        <v>0</v>
      </c>
      <c r="H63" s="707">
        <v>0</v>
      </c>
      <c r="I63" s="707">
        <v>97.3566</v>
      </c>
      <c r="J63" s="707">
        <v>97.3566</v>
      </c>
      <c r="K63" s="709">
        <v>0</v>
      </c>
      <c r="L63" s="270"/>
      <c r="M63" s="705" t="str">
        <f t="shared" si="0"/>
        <v/>
      </c>
    </row>
    <row r="64" spans="1:13" ht="14.45" customHeight="1" x14ac:dyDescent="0.2">
      <c r="A64" s="710" t="s">
        <v>388</v>
      </c>
      <c r="B64" s="706">
        <v>0</v>
      </c>
      <c r="C64" s="707">
        <v>0</v>
      </c>
      <c r="D64" s="707">
        <v>0</v>
      </c>
      <c r="E64" s="708">
        <v>0</v>
      </c>
      <c r="F64" s="706">
        <v>0</v>
      </c>
      <c r="G64" s="707">
        <v>0</v>
      </c>
      <c r="H64" s="707">
        <v>0</v>
      </c>
      <c r="I64" s="707">
        <v>10.0319</v>
      </c>
      <c r="J64" s="707">
        <v>10.0319</v>
      </c>
      <c r="K64" s="709">
        <v>0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0</v>
      </c>
      <c r="C65" s="707">
        <v>0</v>
      </c>
      <c r="D65" s="707">
        <v>0</v>
      </c>
      <c r="E65" s="708">
        <v>0</v>
      </c>
      <c r="F65" s="706">
        <v>0</v>
      </c>
      <c r="G65" s="707">
        <v>0</v>
      </c>
      <c r="H65" s="707">
        <v>0</v>
      </c>
      <c r="I65" s="707">
        <v>16.45</v>
      </c>
      <c r="J65" s="707">
        <v>16.45</v>
      </c>
      <c r="K65" s="709">
        <v>0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0</v>
      </c>
      <c r="C66" s="707">
        <v>0</v>
      </c>
      <c r="D66" s="707">
        <v>0</v>
      </c>
      <c r="E66" s="708">
        <v>0</v>
      </c>
      <c r="F66" s="706">
        <v>0</v>
      </c>
      <c r="G66" s="707">
        <v>0</v>
      </c>
      <c r="H66" s="707">
        <v>0</v>
      </c>
      <c r="I66" s="707">
        <v>0.51600000000000001</v>
      </c>
      <c r="J66" s="707">
        <v>0.51600000000000001</v>
      </c>
      <c r="K66" s="709">
        <v>0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0</v>
      </c>
      <c r="C67" s="707">
        <v>0.93200000000000005</v>
      </c>
      <c r="D67" s="707">
        <v>0.93200000000000005</v>
      </c>
      <c r="E67" s="708">
        <v>0</v>
      </c>
      <c r="F67" s="706">
        <v>0</v>
      </c>
      <c r="G67" s="707">
        <v>0</v>
      </c>
      <c r="H67" s="707">
        <v>0.40400000000000003</v>
      </c>
      <c r="I67" s="707">
        <v>0.93200000000000005</v>
      </c>
      <c r="J67" s="707">
        <v>0.93200000000000005</v>
      </c>
      <c r="K67" s="709">
        <v>0</v>
      </c>
      <c r="L67" s="270"/>
      <c r="M67" s="705" t="str">
        <f t="shared" si="0"/>
        <v>X</v>
      </c>
    </row>
    <row r="68" spans="1:13" ht="14.45" customHeight="1" x14ac:dyDescent="0.2">
      <c r="A68" s="710" t="s">
        <v>392</v>
      </c>
      <c r="B68" s="706">
        <v>0</v>
      </c>
      <c r="C68" s="707">
        <v>0.93200000000000005</v>
      </c>
      <c r="D68" s="707">
        <v>0.93200000000000005</v>
      </c>
      <c r="E68" s="708">
        <v>0</v>
      </c>
      <c r="F68" s="706">
        <v>0</v>
      </c>
      <c r="G68" s="707">
        <v>0</v>
      </c>
      <c r="H68" s="707">
        <v>0.40400000000000003</v>
      </c>
      <c r="I68" s="707">
        <v>0.93200000000000005</v>
      </c>
      <c r="J68" s="707">
        <v>0.93200000000000005</v>
      </c>
      <c r="K68" s="709">
        <v>0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1460.228028</v>
      </c>
      <c r="C69" s="707">
        <v>1439.4880000000001</v>
      </c>
      <c r="D69" s="707">
        <v>-20.740027999999938</v>
      </c>
      <c r="E69" s="708">
        <v>0.98579671968876914</v>
      </c>
      <c r="F69" s="706">
        <v>1466.4689456999999</v>
      </c>
      <c r="G69" s="707">
        <v>1466.4689456999999</v>
      </c>
      <c r="H69" s="707">
        <v>124.31399999999999</v>
      </c>
      <c r="I69" s="707">
        <v>1371.30744</v>
      </c>
      <c r="J69" s="707">
        <v>-95.161505699999907</v>
      </c>
      <c r="K69" s="709">
        <v>0.93510840718514099</v>
      </c>
      <c r="L69" s="270"/>
      <c r="M69" s="705" t="str">
        <f t="shared" si="0"/>
        <v/>
      </c>
    </row>
    <row r="70" spans="1:13" ht="14.45" customHeight="1" x14ac:dyDescent="0.2">
      <c r="A70" s="710" t="s">
        <v>394</v>
      </c>
      <c r="B70" s="706">
        <v>1460.228028</v>
      </c>
      <c r="C70" s="707">
        <v>1439.4880000000001</v>
      </c>
      <c r="D70" s="707">
        <v>-20.740027999999938</v>
      </c>
      <c r="E70" s="708">
        <v>0.98579671968876914</v>
      </c>
      <c r="F70" s="706">
        <v>1466.4689456999999</v>
      </c>
      <c r="G70" s="707">
        <v>1466.4689456999999</v>
      </c>
      <c r="H70" s="707">
        <v>124.31399999999999</v>
      </c>
      <c r="I70" s="707">
        <v>1371.30744</v>
      </c>
      <c r="J70" s="707">
        <v>-95.161505699999907</v>
      </c>
      <c r="K70" s="709">
        <v>0.93510840718514099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710" t="s">
        <v>395</v>
      </c>
      <c r="B71" s="706">
        <v>353.33321899999999</v>
      </c>
      <c r="C71" s="707">
        <v>375.79300000000001</v>
      </c>
      <c r="D71" s="707">
        <v>22.459781000000021</v>
      </c>
      <c r="E71" s="708">
        <v>1.0635654384933448</v>
      </c>
      <c r="F71" s="706">
        <v>341.96201839999998</v>
      </c>
      <c r="G71" s="707">
        <v>341.96201839999998</v>
      </c>
      <c r="H71" s="707">
        <v>27.795999999999999</v>
      </c>
      <c r="I71" s="707">
        <v>326.50506999999999</v>
      </c>
      <c r="J71" s="707">
        <v>-15.456948399999987</v>
      </c>
      <c r="K71" s="709">
        <v>0.95479922456791777</v>
      </c>
      <c r="L71" s="270"/>
      <c r="M71" s="705" t="str">
        <f t="shared" si="1"/>
        <v/>
      </c>
    </row>
    <row r="72" spans="1:13" ht="14.45" customHeight="1" x14ac:dyDescent="0.2">
      <c r="A72" s="710" t="s">
        <v>396</v>
      </c>
      <c r="B72" s="706">
        <v>617.73093099999994</v>
      </c>
      <c r="C72" s="707">
        <v>592.72299999999996</v>
      </c>
      <c r="D72" s="707">
        <v>-25.007930999999985</v>
      </c>
      <c r="E72" s="708">
        <v>0.95951646623957054</v>
      </c>
      <c r="F72" s="706">
        <v>645.41027769999994</v>
      </c>
      <c r="G72" s="707">
        <v>645.41027769999994</v>
      </c>
      <c r="H72" s="707">
        <v>34.103999999999999</v>
      </c>
      <c r="I72" s="707">
        <v>570.33849999999995</v>
      </c>
      <c r="J72" s="707">
        <v>-75.071777699999984</v>
      </c>
      <c r="K72" s="709">
        <v>0.88368363459050014</v>
      </c>
      <c r="L72" s="270"/>
      <c r="M72" s="705" t="str">
        <f t="shared" si="1"/>
        <v/>
      </c>
    </row>
    <row r="73" spans="1:13" ht="14.45" customHeight="1" x14ac:dyDescent="0.2">
      <c r="A73" s="710" t="s">
        <v>397</v>
      </c>
      <c r="B73" s="706">
        <v>489.16387800000001</v>
      </c>
      <c r="C73" s="707">
        <v>470.97199999999998</v>
      </c>
      <c r="D73" s="707">
        <v>-18.191878000000031</v>
      </c>
      <c r="E73" s="708">
        <v>0.9628102588556221</v>
      </c>
      <c r="F73" s="706">
        <v>479.09664959999998</v>
      </c>
      <c r="G73" s="707">
        <v>479.09664959999998</v>
      </c>
      <c r="H73" s="707">
        <v>62.414000000000001</v>
      </c>
      <c r="I73" s="707">
        <v>474.46386999999999</v>
      </c>
      <c r="J73" s="707">
        <v>-4.6327795999999921</v>
      </c>
      <c r="K73" s="709">
        <v>0.99033017742063545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2059.4068560000001</v>
      </c>
      <c r="C74" s="707">
        <v>3279.0147499999998</v>
      </c>
      <c r="D74" s="707">
        <v>1219.6078939999998</v>
      </c>
      <c r="E74" s="708">
        <v>1.5922131852900852</v>
      </c>
      <c r="F74" s="706">
        <v>3978.0824815999999</v>
      </c>
      <c r="G74" s="707">
        <v>3978.0824815999999</v>
      </c>
      <c r="H74" s="707">
        <v>481.50173000000001</v>
      </c>
      <c r="I74" s="707">
        <v>4049.35095</v>
      </c>
      <c r="J74" s="707">
        <v>71.268468400000074</v>
      </c>
      <c r="K74" s="709">
        <v>1.0179152817292354</v>
      </c>
      <c r="L74" s="270"/>
      <c r="M74" s="705" t="str">
        <f t="shared" si="1"/>
        <v/>
      </c>
    </row>
    <row r="75" spans="1:13" ht="14.45" customHeight="1" x14ac:dyDescent="0.2">
      <c r="A75" s="710" t="s">
        <v>399</v>
      </c>
      <c r="B75" s="706">
        <v>551.00451800000008</v>
      </c>
      <c r="C75" s="707">
        <v>440.93495000000001</v>
      </c>
      <c r="D75" s="707">
        <v>-110.06956800000006</v>
      </c>
      <c r="E75" s="708">
        <v>0.80023835666625143</v>
      </c>
      <c r="F75" s="706">
        <v>361.0060373</v>
      </c>
      <c r="G75" s="707">
        <v>361.0060373</v>
      </c>
      <c r="H75" s="707">
        <v>118.61241</v>
      </c>
      <c r="I75" s="707">
        <v>656.13380000000006</v>
      </c>
      <c r="J75" s="707">
        <v>295.12776270000006</v>
      </c>
      <c r="K75" s="709">
        <v>1.8175147565600007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551.00451800000008</v>
      </c>
      <c r="C76" s="707">
        <v>440.93495000000001</v>
      </c>
      <c r="D76" s="707">
        <v>-110.06956800000006</v>
      </c>
      <c r="E76" s="708">
        <v>0.80023835666625143</v>
      </c>
      <c r="F76" s="706">
        <v>361.0060373</v>
      </c>
      <c r="G76" s="707">
        <v>361.0060373</v>
      </c>
      <c r="H76" s="707">
        <v>118.61241</v>
      </c>
      <c r="I76" s="707">
        <v>656.13380000000006</v>
      </c>
      <c r="J76" s="707">
        <v>295.12776270000006</v>
      </c>
      <c r="K76" s="709">
        <v>1.8175147565600007</v>
      </c>
      <c r="L76" s="270"/>
      <c r="M76" s="705" t="str">
        <f t="shared" si="1"/>
        <v>X</v>
      </c>
    </row>
    <row r="77" spans="1:13" ht="14.45" customHeight="1" x14ac:dyDescent="0.2">
      <c r="A77" s="710" t="s">
        <v>401</v>
      </c>
      <c r="B77" s="706">
        <v>211.83457300000001</v>
      </c>
      <c r="C77" s="707">
        <v>200.54523999999998</v>
      </c>
      <c r="D77" s="707">
        <v>-11.289333000000028</v>
      </c>
      <c r="E77" s="708">
        <v>0.9467068437407522</v>
      </c>
      <c r="F77" s="706">
        <v>205.3123396</v>
      </c>
      <c r="G77" s="707">
        <v>205.31233959999997</v>
      </c>
      <c r="H77" s="707">
        <v>1.5246</v>
      </c>
      <c r="I77" s="707">
        <v>246.42804999999998</v>
      </c>
      <c r="J77" s="707">
        <v>41.115710400000012</v>
      </c>
      <c r="K77" s="709">
        <v>1.2002593243060973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1.902706</v>
      </c>
      <c r="C78" s="707">
        <v>28.4803</v>
      </c>
      <c r="D78" s="707">
        <v>26.577594000000001</v>
      </c>
      <c r="E78" s="708">
        <v>14.968313549229361</v>
      </c>
      <c r="F78" s="706">
        <v>1.2157887000000001</v>
      </c>
      <c r="G78" s="707">
        <v>1.2157887000000001</v>
      </c>
      <c r="H78" s="707">
        <v>0</v>
      </c>
      <c r="I78" s="707">
        <v>0.249</v>
      </c>
      <c r="J78" s="707">
        <v>-0.96678870000000006</v>
      </c>
      <c r="K78" s="709">
        <v>0.20480532513585625</v>
      </c>
      <c r="L78" s="270"/>
      <c r="M78" s="705" t="str">
        <f t="shared" si="1"/>
        <v/>
      </c>
    </row>
    <row r="79" spans="1:13" ht="14.45" customHeight="1" x14ac:dyDescent="0.2">
      <c r="A79" s="710" t="s">
        <v>403</v>
      </c>
      <c r="B79" s="706">
        <v>223.58405999999999</v>
      </c>
      <c r="C79" s="707">
        <v>85.167460000000005</v>
      </c>
      <c r="D79" s="707">
        <v>-138.41659999999999</v>
      </c>
      <c r="E79" s="708">
        <v>0.38091919432896965</v>
      </c>
      <c r="F79" s="706">
        <v>10</v>
      </c>
      <c r="G79" s="707">
        <v>10</v>
      </c>
      <c r="H79" s="707">
        <v>3.0249999999999999</v>
      </c>
      <c r="I79" s="707">
        <v>55.734389999999998</v>
      </c>
      <c r="J79" s="707">
        <v>45.734389999999998</v>
      </c>
      <c r="K79" s="709">
        <v>5.5734389999999996</v>
      </c>
      <c r="L79" s="270"/>
      <c r="M79" s="705" t="str">
        <f t="shared" si="1"/>
        <v/>
      </c>
    </row>
    <row r="80" spans="1:13" ht="14.45" customHeight="1" x14ac:dyDescent="0.2">
      <c r="A80" s="710" t="s">
        <v>404</v>
      </c>
      <c r="B80" s="706">
        <v>67.850263999999996</v>
      </c>
      <c r="C80" s="707">
        <v>117.23135000000001</v>
      </c>
      <c r="D80" s="707">
        <v>49.38108600000001</v>
      </c>
      <c r="E80" s="708">
        <v>1.7277950458674709</v>
      </c>
      <c r="F80" s="706">
        <v>104.4779094</v>
      </c>
      <c r="G80" s="707">
        <v>104.47790940000002</v>
      </c>
      <c r="H80" s="707">
        <v>6.4476100000000001</v>
      </c>
      <c r="I80" s="707">
        <v>155.96657999999999</v>
      </c>
      <c r="J80" s="707">
        <v>51.488670599999978</v>
      </c>
      <c r="K80" s="709">
        <v>1.4928187297744684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0</v>
      </c>
      <c r="C81" s="707">
        <v>0</v>
      </c>
      <c r="D81" s="707">
        <v>0</v>
      </c>
      <c r="E81" s="708">
        <v>0</v>
      </c>
      <c r="F81" s="706">
        <v>0</v>
      </c>
      <c r="G81" s="707">
        <v>0</v>
      </c>
      <c r="H81" s="707">
        <v>0</v>
      </c>
      <c r="I81" s="707">
        <v>4.70085</v>
      </c>
      <c r="J81" s="707">
        <v>4.70085</v>
      </c>
      <c r="K81" s="709">
        <v>0</v>
      </c>
      <c r="L81" s="270"/>
      <c r="M81" s="705" t="str">
        <f t="shared" si="1"/>
        <v/>
      </c>
    </row>
    <row r="82" spans="1:13" ht="14.45" customHeight="1" x14ac:dyDescent="0.2">
      <c r="A82" s="710" t="s">
        <v>406</v>
      </c>
      <c r="B82" s="706">
        <v>6.1548220000000002</v>
      </c>
      <c r="C82" s="707">
        <v>0</v>
      </c>
      <c r="D82" s="707">
        <v>-6.1548220000000002</v>
      </c>
      <c r="E82" s="708">
        <v>0</v>
      </c>
      <c r="F82" s="706">
        <v>0</v>
      </c>
      <c r="G82" s="707">
        <v>0</v>
      </c>
      <c r="H82" s="707">
        <v>0</v>
      </c>
      <c r="I82" s="707">
        <v>0</v>
      </c>
      <c r="J82" s="707">
        <v>0</v>
      </c>
      <c r="K82" s="709">
        <v>0</v>
      </c>
      <c r="L82" s="270"/>
      <c r="M82" s="705" t="str">
        <f t="shared" si="1"/>
        <v/>
      </c>
    </row>
    <row r="83" spans="1:13" ht="14.45" customHeight="1" x14ac:dyDescent="0.2">
      <c r="A83" s="710" t="s">
        <v>407</v>
      </c>
      <c r="B83" s="706">
        <v>2.212167</v>
      </c>
      <c r="C83" s="707">
        <v>0</v>
      </c>
      <c r="D83" s="707">
        <v>-2.212167</v>
      </c>
      <c r="E83" s="708">
        <v>0</v>
      </c>
      <c r="F83" s="706">
        <v>0</v>
      </c>
      <c r="G83" s="707">
        <v>0</v>
      </c>
      <c r="H83" s="707">
        <v>107.6152</v>
      </c>
      <c r="I83" s="707">
        <v>110.62205</v>
      </c>
      <c r="J83" s="707">
        <v>110.62205</v>
      </c>
      <c r="K83" s="709">
        <v>0</v>
      </c>
      <c r="L83" s="270"/>
      <c r="M83" s="705" t="str">
        <f t="shared" si="1"/>
        <v/>
      </c>
    </row>
    <row r="84" spans="1:13" ht="14.45" customHeight="1" x14ac:dyDescent="0.2">
      <c r="A84" s="710" t="s">
        <v>408</v>
      </c>
      <c r="B84" s="706">
        <v>28.290597000000002</v>
      </c>
      <c r="C84" s="707">
        <v>0</v>
      </c>
      <c r="D84" s="707">
        <v>-28.290597000000002</v>
      </c>
      <c r="E84" s="708">
        <v>0</v>
      </c>
      <c r="F84" s="706">
        <v>0</v>
      </c>
      <c r="G84" s="707">
        <v>0</v>
      </c>
      <c r="H84" s="707">
        <v>0</v>
      </c>
      <c r="I84" s="707">
        <v>31.512160000000002</v>
      </c>
      <c r="J84" s="707">
        <v>31.512160000000002</v>
      </c>
      <c r="K84" s="709">
        <v>0</v>
      </c>
      <c r="L84" s="270"/>
      <c r="M84" s="705" t="str">
        <f t="shared" si="1"/>
        <v/>
      </c>
    </row>
    <row r="85" spans="1:13" ht="14.45" customHeight="1" x14ac:dyDescent="0.2">
      <c r="A85" s="710" t="s">
        <v>409</v>
      </c>
      <c r="B85" s="706">
        <v>9.1753289999999996</v>
      </c>
      <c r="C85" s="707">
        <v>9.5106000000000002</v>
      </c>
      <c r="D85" s="707">
        <v>0.33527100000000054</v>
      </c>
      <c r="E85" s="708">
        <v>1.0365404880849505</v>
      </c>
      <c r="F85" s="706">
        <v>39.999999600000002</v>
      </c>
      <c r="G85" s="707">
        <v>39.999999600000002</v>
      </c>
      <c r="H85" s="707">
        <v>0</v>
      </c>
      <c r="I85" s="707">
        <v>50.920720000000003</v>
      </c>
      <c r="J85" s="707">
        <v>10.9207204</v>
      </c>
      <c r="K85" s="709">
        <v>1.2730180127301802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0</v>
      </c>
      <c r="C86" s="707">
        <v>49.735999999999997</v>
      </c>
      <c r="D86" s="707">
        <v>49.735999999999997</v>
      </c>
      <c r="E86" s="708">
        <v>0</v>
      </c>
      <c r="F86" s="706">
        <v>0</v>
      </c>
      <c r="G86" s="707">
        <v>0</v>
      </c>
      <c r="H86" s="707">
        <v>0</v>
      </c>
      <c r="I86" s="707">
        <v>41.871000000000002</v>
      </c>
      <c r="J86" s="707">
        <v>41.871000000000002</v>
      </c>
      <c r="K86" s="709">
        <v>0</v>
      </c>
      <c r="L86" s="270"/>
      <c r="M86" s="705" t="str">
        <f t="shared" si="1"/>
        <v/>
      </c>
    </row>
    <row r="87" spans="1:13" ht="14.45" customHeight="1" x14ac:dyDescent="0.2">
      <c r="A87" s="710" t="s">
        <v>411</v>
      </c>
      <c r="B87" s="706">
        <v>0</v>
      </c>
      <c r="C87" s="707">
        <v>46.584000000000003</v>
      </c>
      <c r="D87" s="707">
        <v>46.584000000000003</v>
      </c>
      <c r="E87" s="708">
        <v>0</v>
      </c>
      <c r="F87" s="706">
        <v>0</v>
      </c>
      <c r="G87" s="707">
        <v>0</v>
      </c>
      <c r="H87" s="707">
        <v>0</v>
      </c>
      <c r="I87" s="707">
        <v>11.416</v>
      </c>
      <c r="J87" s="707">
        <v>11.416</v>
      </c>
      <c r="K87" s="709">
        <v>0</v>
      </c>
      <c r="L87" s="270"/>
      <c r="M87" s="705" t="str">
        <f t="shared" si="1"/>
        <v>X</v>
      </c>
    </row>
    <row r="88" spans="1:13" ht="14.45" customHeight="1" x14ac:dyDescent="0.2">
      <c r="A88" s="710" t="s">
        <v>412</v>
      </c>
      <c r="B88" s="706">
        <v>0</v>
      </c>
      <c r="C88" s="707">
        <v>42.084000000000003</v>
      </c>
      <c r="D88" s="707">
        <v>42.084000000000003</v>
      </c>
      <c r="E88" s="708">
        <v>0</v>
      </c>
      <c r="F88" s="706">
        <v>0</v>
      </c>
      <c r="G88" s="707">
        <v>0</v>
      </c>
      <c r="H88" s="707">
        <v>0</v>
      </c>
      <c r="I88" s="707">
        <v>11.416</v>
      </c>
      <c r="J88" s="707">
        <v>11.416</v>
      </c>
      <c r="K88" s="709">
        <v>0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0</v>
      </c>
      <c r="C89" s="707">
        <v>4.5</v>
      </c>
      <c r="D89" s="707">
        <v>4.5</v>
      </c>
      <c r="E89" s="708">
        <v>0</v>
      </c>
      <c r="F89" s="706">
        <v>0</v>
      </c>
      <c r="G89" s="707">
        <v>0</v>
      </c>
      <c r="H89" s="707">
        <v>0</v>
      </c>
      <c r="I89" s="707">
        <v>0</v>
      </c>
      <c r="J89" s="707">
        <v>0</v>
      </c>
      <c r="K89" s="709">
        <v>0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0</v>
      </c>
      <c r="C90" s="707">
        <v>3.1520000000000001</v>
      </c>
      <c r="D90" s="707">
        <v>3.1520000000000001</v>
      </c>
      <c r="E90" s="708">
        <v>0</v>
      </c>
      <c r="F90" s="706">
        <v>0</v>
      </c>
      <c r="G90" s="707">
        <v>0</v>
      </c>
      <c r="H90" s="707">
        <v>0</v>
      </c>
      <c r="I90" s="707">
        <v>30.454999999999998</v>
      </c>
      <c r="J90" s="707">
        <v>30.454999999999998</v>
      </c>
      <c r="K90" s="709">
        <v>0</v>
      </c>
      <c r="L90" s="270"/>
      <c r="M90" s="705" t="str">
        <f t="shared" si="1"/>
        <v>X</v>
      </c>
    </row>
    <row r="91" spans="1:13" ht="14.45" customHeight="1" x14ac:dyDescent="0.2">
      <c r="A91" s="710" t="s">
        <v>415</v>
      </c>
      <c r="B91" s="706">
        <v>0</v>
      </c>
      <c r="C91" s="707">
        <v>3.1520000000000001</v>
      </c>
      <c r="D91" s="707">
        <v>3.1520000000000001</v>
      </c>
      <c r="E91" s="708">
        <v>0</v>
      </c>
      <c r="F91" s="706">
        <v>0</v>
      </c>
      <c r="G91" s="707">
        <v>0</v>
      </c>
      <c r="H91" s="707">
        <v>0</v>
      </c>
      <c r="I91" s="707">
        <v>30.454999999999998</v>
      </c>
      <c r="J91" s="707">
        <v>30.454999999999998</v>
      </c>
      <c r="K91" s="709">
        <v>0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1508.4023380000001</v>
      </c>
      <c r="C92" s="707">
        <v>2788.3437999999996</v>
      </c>
      <c r="D92" s="707">
        <v>1279.9414619999995</v>
      </c>
      <c r="E92" s="708">
        <v>1.8485411549395248</v>
      </c>
      <c r="F92" s="706">
        <v>3617.0764443000003</v>
      </c>
      <c r="G92" s="707">
        <v>3617.0764443000007</v>
      </c>
      <c r="H92" s="707">
        <v>362.88932</v>
      </c>
      <c r="I92" s="707">
        <v>3351.3461499999999</v>
      </c>
      <c r="J92" s="707">
        <v>-265.73029430000088</v>
      </c>
      <c r="K92" s="709">
        <v>0.92653450973679208</v>
      </c>
      <c r="L92" s="270"/>
      <c r="M92" s="705" t="str">
        <f t="shared" si="1"/>
        <v/>
      </c>
    </row>
    <row r="93" spans="1:13" ht="14.45" customHeight="1" x14ac:dyDescent="0.2">
      <c r="A93" s="710" t="s">
        <v>417</v>
      </c>
      <c r="B93" s="706">
        <v>18.504132000000002</v>
      </c>
      <c r="C93" s="707">
        <v>17.994049999999998</v>
      </c>
      <c r="D93" s="707">
        <v>-0.51008200000000414</v>
      </c>
      <c r="E93" s="708">
        <v>0.97243415686831436</v>
      </c>
      <c r="F93" s="706">
        <v>19.0245262</v>
      </c>
      <c r="G93" s="707">
        <v>19.0245262</v>
      </c>
      <c r="H93" s="707">
        <v>1.2811700000000001</v>
      </c>
      <c r="I93" s="707">
        <v>17.302949999999999</v>
      </c>
      <c r="J93" s="707">
        <v>-1.7215762000000012</v>
      </c>
      <c r="K93" s="709">
        <v>0.9095075387475352</v>
      </c>
      <c r="L93" s="270"/>
      <c r="M93" s="705" t="str">
        <f t="shared" si="1"/>
        <v>X</v>
      </c>
    </row>
    <row r="94" spans="1:13" ht="14.45" customHeight="1" x14ac:dyDescent="0.2">
      <c r="A94" s="710" t="s">
        <v>418</v>
      </c>
      <c r="B94" s="706">
        <v>8.2450170000000007</v>
      </c>
      <c r="C94" s="707">
        <v>6.6983000000000006</v>
      </c>
      <c r="D94" s="707">
        <v>-1.5467170000000001</v>
      </c>
      <c r="E94" s="708">
        <v>0.81240584464531729</v>
      </c>
      <c r="F94" s="706">
        <v>6.7898774</v>
      </c>
      <c r="G94" s="707">
        <v>6.7898774</v>
      </c>
      <c r="H94" s="707">
        <v>0.22719999999999999</v>
      </c>
      <c r="I94" s="707">
        <v>4.6698000000000004</v>
      </c>
      <c r="J94" s="707">
        <v>-2.1200773999999996</v>
      </c>
      <c r="K94" s="709">
        <v>0.68775910445746791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10.259115</v>
      </c>
      <c r="C95" s="707">
        <v>11.29575</v>
      </c>
      <c r="D95" s="707">
        <v>1.0366350000000004</v>
      </c>
      <c r="E95" s="708">
        <v>1.1010452656003955</v>
      </c>
      <c r="F95" s="706">
        <v>12.2346488</v>
      </c>
      <c r="G95" s="707">
        <v>12.2346488</v>
      </c>
      <c r="H95" s="707">
        <v>1.0539700000000001</v>
      </c>
      <c r="I95" s="707">
        <v>12.633149999999999</v>
      </c>
      <c r="J95" s="707">
        <v>0.39850119999999833</v>
      </c>
      <c r="K95" s="709">
        <v>1.0325715275129106</v>
      </c>
      <c r="L95" s="270"/>
      <c r="M95" s="705" t="str">
        <f t="shared" si="1"/>
        <v/>
      </c>
    </row>
    <row r="96" spans="1:13" ht="14.45" customHeight="1" x14ac:dyDescent="0.2">
      <c r="A96" s="710" t="s">
        <v>420</v>
      </c>
      <c r="B96" s="706">
        <v>39.768747000000005</v>
      </c>
      <c r="C96" s="707">
        <v>41.281739999999999</v>
      </c>
      <c r="D96" s="707">
        <v>1.5129929999999945</v>
      </c>
      <c r="E96" s="708">
        <v>1.038044774204226</v>
      </c>
      <c r="F96" s="706">
        <v>41.645137999999996</v>
      </c>
      <c r="G96" s="707">
        <v>41.645137999999996</v>
      </c>
      <c r="H96" s="707">
        <v>0</v>
      </c>
      <c r="I96" s="707">
        <v>41.859000000000002</v>
      </c>
      <c r="J96" s="707">
        <v>0.21386200000000599</v>
      </c>
      <c r="K96" s="709">
        <v>1.0051353413692616</v>
      </c>
      <c r="L96" s="270"/>
      <c r="M96" s="705" t="str">
        <f t="shared" si="1"/>
        <v>X</v>
      </c>
    </row>
    <row r="97" spans="1:13" ht="14.45" customHeight="1" x14ac:dyDescent="0.2">
      <c r="A97" s="710" t="s">
        <v>421</v>
      </c>
      <c r="B97" s="706">
        <v>36</v>
      </c>
      <c r="C97" s="707">
        <v>35.1</v>
      </c>
      <c r="D97" s="707">
        <v>-0.89999999999999858</v>
      </c>
      <c r="E97" s="708">
        <v>0.97500000000000009</v>
      </c>
      <c r="F97" s="706">
        <v>35.1</v>
      </c>
      <c r="G97" s="707">
        <v>35.1</v>
      </c>
      <c r="H97" s="707">
        <v>0</v>
      </c>
      <c r="I97" s="707">
        <v>34.235999999999997</v>
      </c>
      <c r="J97" s="707">
        <v>-0.86400000000000432</v>
      </c>
      <c r="K97" s="709">
        <v>0.97538461538461529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3.7687469999999998</v>
      </c>
      <c r="C98" s="707">
        <v>6.1817399999999996</v>
      </c>
      <c r="D98" s="707">
        <v>2.4129929999999997</v>
      </c>
      <c r="E98" s="708">
        <v>1.640263992249944</v>
      </c>
      <c r="F98" s="706">
        <v>6.5451379999999997</v>
      </c>
      <c r="G98" s="707">
        <v>6.5451379999999997</v>
      </c>
      <c r="H98" s="707">
        <v>0</v>
      </c>
      <c r="I98" s="707">
        <v>7.6230000000000002</v>
      </c>
      <c r="J98" s="707">
        <v>1.0778620000000005</v>
      </c>
      <c r="K98" s="709">
        <v>1.1646813252829811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0</v>
      </c>
      <c r="C99" s="707">
        <v>0</v>
      </c>
      <c r="D99" s="707">
        <v>0</v>
      </c>
      <c r="E99" s="708">
        <v>0</v>
      </c>
      <c r="F99" s="706">
        <v>0</v>
      </c>
      <c r="G99" s="707">
        <v>0</v>
      </c>
      <c r="H99" s="707">
        <v>0</v>
      </c>
      <c r="I99" s="707">
        <v>96.8</v>
      </c>
      <c r="J99" s="707">
        <v>96.8</v>
      </c>
      <c r="K99" s="709">
        <v>0</v>
      </c>
      <c r="L99" s="270"/>
      <c r="M99" s="705" t="str">
        <f t="shared" si="1"/>
        <v>X</v>
      </c>
    </row>
    <row r="100" spans="1:13" ht="14.45" customHeight="1" x14ac:dyDescent="0.2">
      <c r="A100" s="710" t="s">
        <v>424</v>
      </c>
      <c r="B100" s="706">
        <v>0</v>
      </c>
      <c r="C100" s="707">
        <v>0</v>
      </c>
      <c r="D100" s="707">
        <v>0</v>
      </c>
      <c r="E100" s="708">
        <v>0</v>
      </c>
      <c r="F100" s="706">
        <v>0</v>
      </c>
      <c r="G100" s="707">
        <v>0</v>
      </c>
      <c r="H100" s="707">
        <v>0</v>
      </c>
      <c r="I100" s="707">
        <v>96.8</v>
      </c>
      <c r="J100" s="707">
        <v>96.8</v>
      </c>
      <c r="K100" s="709">
        <v>0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881.28167399999995</v>
      </c>
      <c r="C101" s="707">
        <v>1890.9846299999999</v>
      </c>
      <c r="D101" s="707">
        <v>1009.702956</v>
      </c>
      <c r="E101" s="708">
        <v>2.1457210399225888</v>
      </c>
      <c r="F101" s="706">
        <v>2772.4107982999999</v>
      </c>
      <c r="G101" s="707">
        <v>2772.4107982999999</v>
      </c>
      <c r="H101" s="707">
        <v>156.13845000000001</v>
      </c>
      <c r="I101" s="707">
        <v>2382.7979999999998</v>
      </c>
      <c r="J101" s="707">
        <v>-389.61279830000012</v>
      </c>
      <c r="K101" s="709">
        <v>0.85946786870874092</v>
      </c>
      <c r="L101" s="270"/>
      <c r="M101" s="705" t="str">
        <f t="shared" si="1"/>
        <v>X</v>
      </c>
    </row>
    <row r="102" spans="1:13" ht="14.45" customHeight="1" x14ac:dyDescent="0.2">
      <c r="A102" s="710" t="s">
        <v>426</v>
      </c>
      <c r="B102" s="706">
        <v>746.37344799999994</v>
      </c>
      <c r="C102" s="707">
        <v>740.29538000000002</v>
      </c>
      <c r="D102" s="707">
        <v>-6.0780679999999165</v>
      </c>
      <c r="E102" s="708">
        <v>0.99185653238832805</v>
      </c>
      <c r="F102" s="706">
        <v>872.39966630000004</v>
      </c>
      <c r="G102" s="707">
        <v>872.39966630000004</v>
      </c>
      <c r="H102" s="707">
        <v>37.434739999999998</v>
      </c>
      <c r="I102" s="707">
        <v>706.23394999999994</v>
      </c>
      <c r="J102" s="707">
        <v>-166.1657163000001</v>
      </c>
      <c r="K102" s="709">
        <v>0.80953028443403918</v>
      </c>
      <c r="L102" s="270"/>
      <c r="M102" s="705" t="str">
        <f t="shared" si="1"/>
        <v/>
      </c>
    </row>
    <row r="103" spans="1:13" ht="14.45" customHeight="1" x14ac:dyDescent="0.2">
      <c r="A103" s="710" t="s">
        <v>427</v>
      </c>
      <c r="B103" s="706">
        <v>0</v>
      </c>
      <c r="C103" s="707">
        <v>3.0491999999999999</v>
      </c>
      <c r="D103" s="707">
        <v>3.0491999999999999</v>
      </c>
      <c r="E103" s="708">
        <v>0</v>
      </c>
      <c r="F103" s="706">
        <v>1.8663554</v>
      </c>
      <c r="G103" s="707">
        <v>1.8663554000000002</v>
      </c>
      <c r="H103" s="707">
        <v>4.4278699999999995</v>
      </c>
      <c r="I103" s="707">
        <v>13.328790000000001</v>
      </c>
      <c r="J103" s="707">
        <v>11.462434600000002</v>
      </c>
      <c r="K103" s="709">
        <v>7.1416140784332942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2.348976</v>
      </c>
      <c r="C104" s="707">
        <v>8.5180000000000007</v>
      </c>
      <c r="D104" s="707">
        <v>6.1690240000000003</v>
      </c>
      <c r="E104" s="708">
        <v>3.6262609749950618</v>
      </c>
      <c r="F104" s="706">
        <v>8.4172347000000016</v>
      </c>
      <c r="G104" s="707">
        <v>8.4172347000000016</v>
      </c>
      <c r="H104" s="707">
        <v>0</v>
      </c>
      <c r="I104" s="707">
        <v>3.1943999999999999</v>
      </c>
      <c r="J104" s="707">
        <v>-5.2228347000000017</v>
      </c>
      <c r="K104" s="709">
        <v>0.37950706067397638</v>
      </c>
      <c r="L104" s="270"/>
      <c r="M104" s="705" t="str">
        <f t="shared" si="1"/>
        <v/>
      </c>
    </row>
    <row r="105" spans="1:13" ht="14.45" customHeight="1" x14ac:dyDescent="0.2">
      <c r="A105" s="710" t="s">
        <v>429</v>
      </c>
      <c r="B105" s="706">
        <v>132.55924999999999</v>
      </c>
      <c r="C105" s="707">
        <v>139.08788000000001</v>
      </c>
      <c r="D105" s="707">
        <v>6.528630000000021</v>
      </c>
      <c r="E105" s="708">
        <v>1.0492506558388044</v>
      </c>
      <c r="F105" s="706">
        <v>139.97154190000001</v>
      </c>
      <c r="G105" s="707">
        <v>139.97154190000001</v>
      </c>
      <c r="H105" s="707">
        <v>12.56944</v>
      </c>
      <c r="I105" s="707">
        <v>136.87620000000001</v>
      </c>
      <c r="J105" s="707">
        <v>-3.095341899999994</v>
      </c>
      <c r="K105" s="709">
        <v>0.97788591982353523</v>
      </c>
      <c r="L105" s="270"/>
      <c r="M105" s="705" t="str">
        <f t="shared" si="1"/>
        <v/>
      </c>
    </row>
    <row r="106" spans="1:13" ht="14.45" customHeight="1" x14ac:dyDescent="0.2">
      <c r="A106" s="710" t="s">
        <v>430</v>
      </c>
      <c r="B106" s="706">
        <v>0</v>
      </c>
      <c r="C106" s="707">
        <v>1000.03417</v>
      </c>
      <c r="D106" s="707">
        <v>1000.03417</v>
      </c>
      <c r="E106" s="708">
        <v>0</v>
      </c>
      <c r="F106" s="706">
        <v>1749.7560000000001</v>
      </c>
      <c r="G106" s="707">
        <v>1749.7560000000003</v>
      </c>
      <c r="H106" s="707">
        <v>101.70639999999999</v>
      </c>
      <c r="I106" s="707">
        <v>1523.1646599999999</v>
      </c>
      <c r="J106" s="707">
        <v>-226.5913400000004</v>
      </c>
      <c r="K106" s="709">
        <v>0.87050117845002384</v>
      </c>
      <c r="L106" s="270"/>
      <c r="M106" s="705" t="str">
        <f t="shared" si="1"/>
        <v/>
      </c>
    </row>
    <row r="107" spans="1:13" ht="14.45" customHeight="1" x14ac:dyDescent="0.2">
      <c r="A107" s="710" t="s">
        <v>431</v>
      </c>
      <c r="B107" s="706">
        <v>568.84778500000004</v>
      </c>
      <c r="C107" s="707">
        <v>785.52013999999997</v>
      </c>
      <c r="D107" s="707">
        <v>216.67235499999992</v>
      </c>
      <c r="E107" s="708">
        <v>1.3808968949400056</v>
      </c>
      <c r="F107" s="706">
        <v>730.4219566999991</v>
      </c>
      <c r="G107" s="707">
        <v>730.4219566999991</v>
      </c>
      <c r="H107" s="707">
        <v>202.45270000000002</v>
      </c>
      <c r="I107" s="707">
        <v>773.38792000000001</v>
      </c>
      <c r="J107" s="707">
        <v>42.965963300000908</v>
      </c>
      <c r="K107" s="709">
        <v>1.0588234826539422</v>
      </c>
      <c r="L107" s="270"/>
      <c r="M107" s="705" t="str">
        <f t="shared" si="1"/>
        <v>X</v>
      </c>
    </row>
    <row r="108" spans="1:13" ht="14.45" customHeight="1" x14ac:dyDescent="0.2">
      <c r="A108" s="710" t="s">
        <v>432</v>
      </c>
      <c r="B108" s="706">
        <v>7.6567530000000001</v>
      </c>
      <c r="C108" s="707">
        <v>9.767100000000001</v>
      </c>
      <c r="D108" s="707">
        <v>2.1103470000000009</v>
      </c>
      <c r="E108" s="708">
        <v>1.275619051574473</v>
      </c>
      <c r="F108" s="706">
        <v>8.2919688000000011</v>
      </c>
      <c r="G108" s="707">
        <v>8.2919688000000011</v>
      </c>
      <c r="H108" s="707">
        <v>0</v>
      </c>
      <c r="I108" s="707">
        <v>9.5709999999999997</v>
      </c>
      <c r="J108" s="707">
        <v>1.2790311999999986</v>
      </c>
      <c r="K108" s="709">
        <v>1.154249398526439</v>
      </c>
      <c r="L108" s="270"/>
      <c r="M108" s="705" t="str">
        <f t="shared" si="1"/>
        <v/>
      </c>
    </row>
    <row r="109" spans="1:13" ht="14.45" customHeight="1" x14ac:dyDescent="0.2">
      <c r="A109" s="710" t="s">
        <v>433</v>
      </c>
      <c r="B109" s="706">
        <v>483.81672800000001</v>
      </c>
      <c r="C109" s="707">
        <v>691.45849999999996</v>
      </c>
      <c r="D109" s="707">
        <v>207.64177199999995</v>
      </c>
      <c r="E109" s="708">
        <v>1.4291744373088313</v>
      </c>
      <c r="F109" s="706">
        <v>600.00000009999997</v>
      </c>
      <c r="G109" s="707">
        <v>600.00000009999997</v>
      </c>
      <c r="H109" s="707">
        <v>194.78457999999998</v>
      </c>
      <c r="I109" s="707">
        <v>637.71454000000006</v>
      </c>
      <c r="J109" s="707">
        <v>37.714539900000091</v>
      </c>
      <c r="K109" s="709">
        <v>1.0628575664895239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5</v>
      </c>
      <c r="C110" s="707">
        <v>2.0550000000000002</v>
      </c>
      <c r="D110" s="707">
        <v>-2.9449999999999998</v>
      </c>
      <c r="E110" s="708">
        <v>0.41100000000000003</v>
      </c>
      <c r="F110" s="706">
        <v>5</v>
      </c>
      <c r="G110" s="707">
        <v>5</v>
      </c>
      <c r="H110" s="707">
        <v>0</v>
      </c>
      <c r="I110" s="707">
        <v>1.212</v>
      </c>
      <c r="J110" s="707">
        <v>-3.7880000000000003</v>
      </c>
      <c r="K110" s="709">
        <v>0.2424</v>
      </c>
      <c r="L110" s="270"/>
      <c r="M110" s="705" t="str">
        <f t="shared" si="1"/>
        <v/>
      </c>
    </row>
    <row r="111" spans="1:13" ht="14.45" customHeight="1" x14ac:dyDescent="0.2">
      <c r="A111" s="710" t="s">
        <v>435</v>
      </c>
      <c r="B111" s="706">
        <v>15.848568999999999</v>
      </c>
      <c r="C111" s="707">
        <v>21.48855</v>
      </c>
      <c r="D111" s="707">
        <v>5.6399810000000006</v>
      </c>
      <c r="E111" s="708">
        <v>1.3558668924620261</v>
      </c>
      <c r="F111" s="706">
        <v>31.271183099999998</v>
      </c>
      <c r="G111" s="707">
        <v>31.271183099999995</v>
      </c>
      <c r="H111" s="707">
        <v>4.1890200000000002</v>
      </c>
      <c r="I111" s="707">
        <v>19.410820000000001</v>
      </c>
      <c r="J111" s="707">
        <v>-11.860363099999994</v>
      </c>
      <c r="K111" s="709">
        <v>0.62072547552574053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4.734032</v>
      </c>
      <c r="C112" s="707">
        <v>2.1648700000000001</v>
      </c>
      <c r="D112" s="707">
        <v>-2.5691619999999999</v>
      </c>
      <c r="E112" s="708">
        <v>0.45729940144046344</v>
      </c>
      <c r="F112" s="706">
        <v>2.2645436000000001</v>
      </c>
      <c r="G112" s="707">
        <v>2.2645436000000001</v>
      </c>
      <c r="H112" s="707">
        <v>0</v>
      </c>
      <c r="I112" s="707">
        <v>3.3719999999999999</v>
      </c>
      <c r="J112" s="707">
        <v>1.1074563999999998</v>
      </c>
      <c r="K112" s="709">
        <v>1.4890417654135693</v>
      </c>
      <c r="L112" s="270"/>
      <c r="M112" s="705" t="str">
        <f t="shared" si="1"/>
        <v/>
      </c>
    </row>
    <row r="113" spans="1:13" ht="14.45" customHeight="1" x14ac:dyDescent="0.2">
      <c r="A113" s="710" t="s">
        <v>437</v>
      </c>
      <c r="B113" s="706">
        <v>51.791702999999998</v>
      </c>
      <c r="C113" s="707">
        <v>43.519199999999998</v>
      </c>
      <c r="D113" s="707">
        <v>-8.2725030000000004</v>
      </c>
      <c r="E113" s="708">
        <v>0.84027358590622125</v>
      </c>
      <c r="F113" s="706">
        <v>0</v>
      </c>
      <c r="G113" s="707">
        <v>0</v>
      </c>
      <c r="H113" s="707">
        <v>3.4790999999999999</v>
      </c>
      <c r="I113" s="707">
        <v>60.0212</v>
      </c>
      <c r="J113" s="707">
        <v>60.0212</v>
      </c>
      <c r="K113" s="709">
        <v>0</v>
      </c>
      <c r="L113" s="270"/>
      <c r="M113" s="705" t="str">
        <f t="shared" si="1"/>
        <v/>
      </c>
    </row>
    <row r="114" spans="1:13" ht="14.45" customHeight="1" x14ac:dyDescent="0.2">
      <c r="A114" s="710" t="s">
        <v>438</v>
      </c>
      <c r="B114" s="706">
        <v>0</v>
      </c>
      <c r="C114" s="707">
        <v>3.9929999999999999</v>
      </c>
      <c r="D114" s="707">
        <v>3.9929999999999999</v>
      </c>
      <c r="E114" s="708">
        <v>0</v>
      </c>
      <c r="F114" s="706">
        <v>2.8142606999999997</v>
      </c>
      <c r="G114" s="707">
        <v>2.8142606999999997</v>
      </c>
      <c r="H114" s="707">
        <v>0</v>
      </c>
      <c r="I114" s="707">
        <v>0</v>
      </c>
      <c r="J114" s="707">
        <v>-2.8142606999999997</v>
      </c>
      <c r="K114" s="709">
        <v>0</v>
      </c>
      <c r="L114" s="270"/>
      <c r="M114" s="705" t="str">
        <f t="shared" si="1"/>
        <v/>
      </c>
    </row>
    <row r="115" spans="1:13" ht="14.45" customHeight="1" x14ac:dyDescent="0.2">
      <c r="A115" s="710" t="s">
        <v>439</v>
      </c>
      <c r="B115" s="706">
        <v>0</v>
      </c>
      <c r="C115" s="707">
        <v>11.073919999999999</v>
      </c>
      <c r="D115" s="707">
        <v>11.073919999999999</v>
      </c>
      <c r="E115" s="708">
        <v>0</v>
      </c>
      <c r="F115" s="706">
        <v>35.780000399999999</v>
      </c>
      <c r="G115" s="707">
        <v>35.780000399999999</v>
      </c>
      <c r="H115" s="707">
        <v>0</v>
      </c>
      <c r="I115" s="707">
        <v>0</v>
      </c>
      <c r="J115" s="707">
        <v>-35.780000399999999</v>
      </c>
      <c r="K115" s="709">
        <v>0</v>
      </c>
      <c r="L115" s="270"/>
      <c r="M115" s="705" t="str">
        <f t="shared" si="1"/>
        <v/>
      </c>
    </row>
    <row r="116" spans="1:13" ht="14.45" customHeight="1" x14ac:dyDescent="0.2">
      <c r="A116" s="710" t="s">
        <v>440</v>
      </c>
      <c r="B116" s="706">
        <v>0</v>
      </c>
      <c r="C116" s="707">
        <v>0</v>
      </c>
      <c r="D116" s="707">
        <v>0</v>
      </c>
      <c r="E116" s="708">
        <v>0</v>
      </c>
      <c r="F116" s="706">
        <v>45</v>
      </c>
      <c r="G116" s="707">
        <v>45</v>
      </c>
      <c r="H116" s="707">
        <v>0</v>
      </c>
      <c r="I116" s="707">
        <v>42.086359999999999</v>
      </c>
      <c r="J116" s="707">
        <v>-2.9136400000000009</v>
      </c>
      <c r="K116" s="709">
        <v>0.93525244444444444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0</v>
      </c>
      <c r="C117" s="707">
        <v>52.56324</v>
      </c>
      <c r="D117" s="707">
        <v>52.56324</v>
      </c>
      <c r="E117" s="708">
        <v>0</v>
      </c>
      <c r="F117" s="706">
        <v>53.5740251</v>
      </c>
      <c r="G117" s="707">
        <v>53.5740251</v>
      </c>
      <c r="H117" s="707">
        <v>3.0169999999999999</v>
      </c>
      <c r="I117" s="707">
        <v>39.198279999999997</v>
      </c>
      <c r="J117" s="707">
        <v>-14.375745100000003</v>
      </c>
      <c r="K117" s="709">
        <v>0.73166576390020011</v>
      </c>
      <c r="L117" s="270"/>
      <c r="M117" s="705" t="str">
        <f t="shared" si="1"/>
        <v>X</v>
      </c>
    </row>
    <row r="118" spans="1:13" ht="14.45" customHeight="1" x14ac:dyDescent="0.2">
      <c r="A118" s="710" t="s">
        <v>442</v>
      </c>
      <c r="B118" s="706">
        <v>0</v>
      </c>
      <c r="C118" s="707">
        <v>0.75</v>
      </c>
      <c r="D118" s="707">
        <v>0.75</v>
      </c>
      <c r="E118" s="708">
        <v>0</v>
      </c>
      <c r="F118" s="706">
        <v>0</v>
      </c>
      <c r="G118" s="707">
        <v>0</v>
      </c>
      <c r="H118" s="707">
        <v>0</v>
      </c>
      <c r="I118" s="707">
        <v>0</v>
      </c>
      <c r="J118" s="707">
        <v>0</v>
      </c>
      <c r="K118" s="709">
        <v>0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0</v>
      </c>
      <c r="C119" s="707">
        <v>0</v>
      </c>
      <c r="D119" s="707">
        <v>0</v>
      </c>
      <c r="E119" s="708">
        <v>0</v>
      </c>
      <c r="F119" s="706">
        <v>0</v>
      </c>
      <c r="G119" s="707">
        <v>0</v>
      </c>
      <c r="H119" s="707">
        <v>0</v>
      </c>
      <c r="I119" s="707">
        <v>5.0190000000000001</v>
      </c>
      <c r="J119" s="707">
        <v>5.0190000000000001</v>
      </c>
      <c r="K119" s="709">
        <v>0</v>
      </c>
      <c r="L119" s="270"/>
      <c r="M119" s="705" t="str">
        <f t="shared" si="1"/>
        <v/>
      </c>
    </row>
    <row r="120" spans="1:13" ht="14.45" customHeight="1" x14ac:dyDescent="0.2">
      <c r="A120" s="710" t="s">
        <v>444</v>
      </c>
      <c r="B120" s="706">
        <v>0</v>
      </c>
      <c r="C120" s="707">
        <v>40.577179999999998</v>
      </c>
      <c r="D120" s="707">
        <v>40.577179999999998</v>
      </c>
      <c r="E120" s="708">
        <v>0</v>
      </c>
      <c r="F120" s="706">
        <v>39.831040299999998</v>
      </c>
      <c r="G120" s="707">
        <v>39.831040299999998</v>
      </c>
      <c r="H120" s="707">
        <v>3.0169999999999999</v>
      </c>
      <c r="I120" s="707">
        <v>27.827000000000002</v>
      </c>
      <c r="J120" s="707">
        <v>-12.004040299999996</v>
      </c>
      <c r="K120" s="709">
        <v>0.69862599094606126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0</v>
      </c>
      <c r="C121" s="707">
        <v>11.23606</v>
      </c>
      <c r="D121" s="707">
        <v>11.23606</v>
      </c>
      <c r="E121" s="708">
        <v>0</v>
      </c>
      <c r="F121" s="706">
        <v>13.7429848</v>
      </c>
      <c r="G121" s="707">
        <v>13.742984800000002</v>
      </c>
      <c r="H121" s="707">
        <v>0</v>
      </c>
      <c r="I121" s="707">
        <v>6.3522799999999995</v>
      </c>
      <c r="J121" s="707">
        <v>-7.3907048000000026</v>
      </c>
      <c r="K121" s="709">
        <v>0.46221982287283031</v>
      </c>
      <c r="L121" s="270"/>
      <c r="M121" s="705" t="str">
        <f t="shared" si="1"/>
        <v/>
      </c>
    </row>
    <row r="122" spans="1:13" ht="14.45" customHeight="1" x14ac:dyDescent="0.2">
      <c r="A122" s="710" t="s">
        <v>446</v>
      </c>
      <c r="B122" s="706">
        <v>57000.330070000004</v>
      </c>
      <c r="C122" s="707">
        <v>62185.451280000001</v>
      </c>
      <c r="D122" s="707">
        <v>5185.1212099999975</v>
      </c>
      <c r="E122" s="708">
        <v>1.0909665120119891</v>
      </c>
      <c r="F122" s="706">
        <v>66834.624484200001</v>
      </c>
      <c r="G122" s="707">
        <v>66834.624484200001</v>
      </c>
      <c r="H122" s="707">
        <v>5434.2832500000004</v>
      </c>
      <c r="I122" s="707">
        <v>69191.43161</v>
      </c>
      <c r="J122" s="707">
        <v>2356.8071257999982</v>
      </c>
      <c r="K122" s="709">
        <v>1.0352632657696335</v>
      </c>
      <c r="L122" s="270"/>
      <c r="M122" s="705" t="str">
        <f t="shared" si="1"/>
        <v/>
      </c>
    </row>
    <row r="123" spans="1:13" ht="14.45" customHeight="1" x14ac:dyDescent="0.2">
      <c r="A123" s="710" t="s">
        <v>447</v>
      </c>
      <c r="B123" s="706">
        <v>40980.129999999997</v>
      </c>
      <c r="C123" s="707">
        <v>45825.039159999993</v>
      </c>
      <c r="D123" s="707">
        <v>4844.9091599999956</v>
      </c>
      <c r="E123" s="708">
        <v>1.1182258123632109</v>
      </c>
      <c r="F123" s="706">
        <v>49123.340838600001</v>
      </c>
      <c r="G123" s="707">
        <v>49123.340838600001</v>
      </c>
      <c r="H123" s="707">
        <v>4013.3789999999999</v>
      </c>
      <c r="I123" s="707">
        <v>51197.671999999999</v>
      </c>
      <c r="J123" s="707">
        <v>2074.3311613999977</v>
      </c>
      <c r="K123" s="709">
        <v>1.0422269969018483</v>
      </c>
      <c r="L123" s="270"/>
      <c r="M123" s="705" t="str">
        <f t="shared" si="1"/>
        <v/>
      </c>
    </row>
    <row r="124" spans="1:13" ht="14.45" customHeight="1" x14ac:dyDescent="0.2">
      <c r="A124" s="710" t="s">
        <v>448</v>
      </c>
      <c r="B124" s="706">
        <v>40779.730000000003</v>
      </c>
      <c r="C124" s="707">
        <v>45274.279000000002</v>
      </c>
      <c r="D124" s="707">
        <v>4494.5489999999991</v>
      </c>
      <c r="E124" s="708">
        <v>1.1102152711653559</v>
      </c>
      <c r="F124" s="706">
        <v>48534.223273800002</v>
      </c>
      <c r="G124" s="707">
        <v>48534.223273800002</v>
      </c>
      <c r="H124" s="707">
        <v>3950.5120000000002</v>
      </c>
      <c r="I124" s="707">
        <v>45542.966</v>
      </c>
      <c r="J124" s="707">
        <v>-2991.2572738000017</v>
      </c>
      <c r="K124" s="709">
        <v>0.93836808190119403</v>
      </c>
      <c r="L124" s="270"/>
      <c r="M124" s="705" t="str">
        <f t="shared" si="1"/>
        <v>X</v>
      </c>
    </row>
    <row r="125" spans="1:13" ht="14.45" customHeight="1" x14ac:dyDescent="0.2">
      <c r="A125" s="710" t="s">
        <v>449</v>
      </c>
      <c r="B125" s="706">
        <v>40779.730000000003</v>
      </c>
      <c r="C125" s="707">
        <v>45274.279000000002</v>
      </c>
      <c r="D125" s="707">
        <v>4494.5489999999991</v>
      </c>
      <c r="E125" s="708">
        <v>1.1102152711653559</v>
      </c>
      <c r="F125" s="706">
        <v>48534.223273800002</v>
      </c>
      <c r="G125" s="707">
        <v>48534.223273800002</v>
      </c>
      <c r="H125" s="707">
        <v>3950.5120000000002</v>
      </c>
      <c r="I125" s="707">
        <v>45542.966</v>
      </c>
      <c r="J125" s="707">
        <v>-2991.2572738000017</v>
      </c>
      <c r="K125" s="709">
        <v>0.93836808190119403</v>
      </c>
      <c r="L125" s="270"/>
      <c r="M125" s="705" t="str">
        <f t="shared" si="1"/>
        <v/>
      </c>
    </row>
    <row r="126" spans="1:13" ht="14.45" customHeight="1" x14ac:dyDescent="0.2">
      <c r="A126" s="710" t="s">
        <v>450</v>
      </c>
      <c r="B126" s="706">
        <v>0</v>
      </c>
      <c r="C126" s="707">
        <v>-5.4358399999999998</v>
      </c>
      <c r="D126" s="707">
        <v>-5.4358399999999998</v>
      </c>
      <c r="E126" s="708">
        <v>0</v>
      </c>
      <c r="F126" s="706">
        <v>0</v>
      </c>
      <c r="G126" s="707">
        <v>0</v>
      </c>
      <c r="H126" s="707">
        <v>0</v>
      </c>
      <c r="I126" s="707">
        <v>0</v>
      </c>
      <c r="J126" s="707">
        <v>0</v>
      </c>
      <c r="K126" s="709">
        <v>0</v>
      </c>
      <c r="L126" s="270"/>
      <c r="M126" s="705" t="str">
        <f t="shared" si="1"/>
        <v>X</v>
      </c>
    </row>
    <row r="127" spans="1:13" ht="14.45" customHeight="1" x14ac:dyDescent="0.2">
      <c r="A127" s="710" t="s">
        <v>451</v>
      </c>
      <c r="B127" s="706">
        <v>0</v>
      </c>
      <c r="C127" s="707">
        <v>-5.4358399999999998</v>
      </c>
      <c r="D127" s="707">
        <v>-5.4358399999999998</v>
      </c>
      <c r="E127" s="708">
        <v>0</v>
      </c>
      <c r="F127" s="706">
        <v>0</v>
      </c>
      <c r="G127" s="707">
        <v>0</v>
      </c>
      <c r="H127" s="707">
        <v>0</v>
      </c>
      <c r="I127" s="707">
        <v>0</v>
      </c>
      <c r="J127" s="707">
        <v>0</v>
      </c>
      <c r="K127" s="709">
        <v>0</v>
      </c>
      <c r="L127" s="270"/>
      <c r="M127" s="705" t="str">
        <f t="shared" si="1"/>
        <v/>
      </c>
    </row>
    <row r="128" spans="1:13" ht="14.45" customHeight="1" x14ac:dyDescent="0.2">
      <c r="A128" s="710" t="s">
        <v>452</v>
      </c>
      <c r="B128" s="706">
        <v>31.56</v>
      </c>
      <c r="C128" s="707">
        <v>235.29</v>
      </c>
      <c r="D128" s="707">
        <v>203.73</v>
      </c>
      <c r="E128" s="708">
        <v>7.4553231939163496</v>
      </c>
      <c r="F128" s="706">
        <v>235.50000119999999</v>
      </c>
      <c r="G128" s="707">
        <v>235.50000119999999</v>
      </c>
      <c r="H128" s="707">
        <v>13.08</v>
      </c>
      <c r="I128" s="707">
        <v>356.29199999999997</v>
      </c>
      <c r="J128" s="707">
        <v>120.79199879999999</v>
      </c>
      <c r="K128" s="709">
        <v>1.5129171897430971</v>
      </c>
      <c r="L128" s="270"/>
      <c r="M128" s="705" t="str">
        <f t="shared" si="1"/>
        <v>X</v>
      </c>
    </row>
    <row r="129" spans="1:13" ht="14.45" customHeight="1" x14ac:dyDescent="0.2">
      <c r="A129" s="710" t="s">
        <v>453</v>
      </c>
      <c r="B129" s="706">
        <v>31.56</v>
      </c>
      <c r="C129" s="707">
        <v>235.29</v>
      </c>
      <c r="D129" s="707">
        <v>203.73</v>
      </c>
      <c r="E129" s="708">
        <v>7.4553231939163496</v>
      </c>
      <c r="F129" s="706">
        <v>235.50000119999999</v>
      </c>
      <c r="G129" s="707">
        <v>235.50000119999999</v>
      </c>
      <c r="H129" s="707">
        <v>13.08</v>
      </c>
      <c r="I129" s="707">
        <v>356.29199999999997</v>
      </c>
      <c r="J129" s="707">
        <v>120.79199879999999</v>
      </c>
      <c r="K129" s="709">
        <v>1.5129171897430971</v>
      </c>
      <c r="L129" s="270"/>
      <c r="M129" s="705" t="str">
        <f t="shared" si="1"/>
        <v/>
      </c>
    </row>
    <row r="130" spans="1:13" ht="14.45" customHeight="1" x14ac:dyDescent="0.2">
      <c r="A130" s="710" t="s">
        <v>454</v>
      </c>
      <c r="B130" s="706">
        <v>131.52000000000001</v>
      </c>
      <c r="C130" s="707">
        <v>229.15600000000001</v>
      </c>
      <c r="D130" s="707">
        <v>97.635999999999996</v>
      </c>
      <c r="E130" s="708">
        <v>1.7423661800486616</v>
      </c>
      <c r="F130" s="706">
        <v>214.2369324</v>
      </c>
      <c r="G130" s="707">
        <v>214.2369324</v>
      </c>
      <c r="H130" s="707">
        <v>46.036999999999999</v>
      </c>
      <c r="I130" s="707">
        <v>689.59400000000005</v>
      </c>
      <c r="J130" s="707">
        <v>475.35706760000005</v>
      </c>
      <c r="K130" s="709">
        <v>3.2188380979637294</v>
      </c>
      <c r="L130" s="270"/>
      <c r="M130" s="705" t="str">
        <f t="shared" si="1"/>
        <v>X</v>
      </c>
    </row>
    <row r="131" spans="1:13" ht="14.45" customHeight="1" x14ac:dyDescent="0.2">
      <c r="A131" s="710" t="s">
        <v>455</v>
      </c>
      <c r="B131" s="706">
        <v>131.52000000000001</v>
      </c>
      <c r="C131" s="707">
        <v>229.15600000000001</v>
      </c>
      <c r="D131" s="707">
        <v>97.635999999999996</v>
      </c>
      <c r="E131" s="708">
        <v>1.7423661800486616</v>
      </c>
      <c r="F131" s="706">
        <v>214.2369324</v>
      </c>
      <c r="G131" s="707">
        <v>214.2369324</v>
      </c>
      <c r="H131" s="707">
        <v>46.036999999999999</v>
      </c>
      <c r="I131" s="707">
        <v>689.59400000000005</v>
      </c>
      <c r="J131" s="707">
        <v>475.35706760000005</v>
      </c>
      <c r="K131" s="709">
        <v>3.2188380979637294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37.32</v>
      </c>
      <c r="C132" s="707">
        <v>91.75</v>
      </c>
      <c r="D132" s="707">
        <v>54.43</v>
      </c>
      <c r="E132" s="708">
        <v>2.4584673097534835</v>
      </c>
      <c r="F132" s="706">
        <v>139.38063120000001</v>
      </c>
      <c r="G132" s="707">
        <v>139.38063120000001</v>
      </c>
      <c r="H132" s="707">
        <v>3.75</v>
      </c>
      <c r="I132" s="707">
        <v>60.25</v>
      </c>
      <c r="J132" s="707">
        <v>-79.13063120000001</v>
      </c>
      <c r="K132" s="709">
        <v>0.4322695304309972</v>
      </c>
      <c r="L132" s="270"/>
      <c r="M132" s="705" t="str">
        <f t="shared" si="1"/>
        <v>X</v>
      </c>
    </row>
    <row r="133" spans="1:13" ht="14.45" customHeight="1" x14ac:dyDescent="0.2">
      <c r="A133" s="710" t="s">
        <v>457</v>
      </c>
      <c r="B133" s="706">
        <v>37.32</v>
      </c>
      <c r="C133" s="707">
        <v>91.75</v>
      </c>
      <c r="D133" s="707">
        <v>54.43</v>
      </c>
      <c r="E133" s="708">
        <v>2.4584673097534835</v>
      </c>
      <c r="F133" s="706">
        <v>139.38063120000001</v>
      </c>
      <c r="G133" s="707">
        <v>139.38063120000001</v>
      </c>
      <c r="H133" s="707">
        <v>3.75</v>
      </c>
      <c r="I133" s="707">
        <v>60.25</v>
      </c>
      <c r="J133" s="707">
        <v>-79.13063120000001</v>
      </c>
      <c r="K133" s="709">
        <v>0.4322695304309972</v>
      </c>
      <c r="L133" s="270"/>
      <c r="M133" s="705" t="str">
        <f t="shared" si="1"/>
        <v/>
      </c>
    </row>
    <row r="134" spans="1:13" ht="14.45" customHeight="1" x14ac:dyDescent="0.2">
      <c r="A134" s="710" t="s">
        <v>458</v>
      </c>
      <c r="B134" s="706">
        <v>0</v>
      </c>
      <c r="C134" s="707">
        <v>0</v>
      </c>
      <c r="D134" s="707">
        <v>0</v>
      </c>
      <c r="E134" s="708">
        <v>0</v>
      </c>
      <c r="F134" s="706">
        <v>0</v>
      </c>
      <c r="G134" s="707">
        <v>0</v>
      </c>
      <c r="H134" s="707">
        <v>0</v>
      </c>
      <c r="I134" s="707">
        <v>4548.57</v>
      </c>
      <c r="J134" s="707">
        <v>4548.57</v>
      </c>
      <c r="K134" s="709">
        <v>0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710" t="s">
        <v>459</v>
      </c>
      <c r="B135" s="706">
        <v>0</v>
      </c>
      <c r="C135" s="707">
        <v>0</v>
      </c>
      <c r="D135" s="707">
        <v>0</v>
      </c>
      <c r="E135" s="708">
        <v>0</v>
      </c>
      <c r="F135" s="706">
        <v>0</v>
      </c>
      <c r="G135" s="707">
        <v>0</v>
      </c>
      <c r="H135" s="707">
        <v>0</v>
      </c>
      <c r="I135" s="707">
        <v>4548.57</v>
      </c>
      <c r="J135" s="707">
        <v>4548.57</v>
      </c>
      <c r="K135" s="709">
        <v>0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14954.2</v>
      </c>
      <c r="C136" s="707">
        <v>15450.41725</v>
      </c>
      <c r="D136" s="707">
        <v>496.21724999999969</v>
      </c>
      <c r="E136" s="708">
        <v>1.0331824671329792</v>
      </c>
      <c r="F136" s="706">
        <v>16524.0902007</v>
      </c>
      <c r="G136" s="707">
        <v>16524.0902007</v>
      </c>
      <c r="H136" s="707">
        <v>1340.9552200000001</v>
      </c>
      <c r="I136" s="707">
        <v>17069.057069999999</v>
      </c>
      <c r="J136" s="707">
        <v>544.96686929999851</v>
      </c>
      <c r="K136" s="709">
        <v>1.032980143698133</v>
      </c>
      <c r="L136" s="270"/>
      <c r="M136" s="705" t="str">
        <f t="shared" si="2"/>
        <v/>
      </c>
    </row>
    <row r="137" spans="1:13" ht="14.45" customHeight="1" x14ac:dyDescent="0.2">
      <c r="A137" s="710" t="s">
        <v>461</v>
      </c>
      <c r="B137" s="706">
        <v>3964.64</v>
      </c>
      <c r="C137" s="707">
        <v>4102.5028000000002</v>
      </c>
      <c r="D137" s="707">
        <v>137.86280000000033</v>
      </c>
      <c r="E137" s="708">
        <v>1.0347730941523066</v>
      </c>
      <c r="F137" s="706">
        <v>4399.9056745999997</v>
      </c>
      <c r="G137" s="707">
        <v>4399.9056745999997</v>
      </c>
      <c r="H137" s="707">
        <v>357.05442999999997</v>
      </c>
      <c r="I137" s="707">
        <v>4135.6347000000005</v>
      </c>
      <c r="J137" s="707">
        <v>-264.27097459999914</v>
      </c>
      <c r="K137" s="709">
        <v>0.93993712726034195</v>
      </c>
      <c r="L137" s="270"/>
      <c r="M137" s="705" t="str">
        <f t="shared" si="2"/>
        <v>X</v>
      </c>
    </row>
    <row r="138" spans="1:13" ht="14.45" customHeight="1" x14ac:dyDescent="0.2">
      <c r="A138" s="710" t="s">
        <v>462</v>
      </c>
      <c r="B138" s="706">
        <v>3964.64</v>
      </c>
      <c r="C138" s="707">
        <v>4102.5028000000002</v>
      </c>
      <c r="D138" s="707">
        <v>137.86280000000033</v>
      </c>
      <c r="E138" s="708">
        <v>1.0347730941523066</v>
      </c>
      <c r="F138" s="706">
        <v>4399.9056745999997</v>
      </c>
      <c r="G138" s="707">
        <v>4399.9056745999997</v>
      </c>
      <c r="H138" s="707">
        <v>357.05442999999997</v>
      </c>
      <c r="I138" s="707">
        <v>4135.6347000000005</v>
      </c>
      <c r="J138" s="707">
        <v>-264.27097459999914</v>
      </c>
      <c r="K138" s="709">
        <v>0.93993712726034195</v>
      </c>
      <c r="L138" s="270"/>
      <c r="M138" s="705" t="str">
        <f t="shared" si="2"/>
        <v/>
      </c>
    </row>
    <row r="139" spans="1:13" ht="14.45" customHeight="1" x14ac:dyDescent="0.2">
      <c r="A139" s="710" t="s">
        <v>463</v>
      </c>
      <c r="B139" s="706">
        <v>10989.56</v>
      </c>
      <c r="C139" s="707">
        <v>11349.76362</v>
      </c>
      <c r="D139" s="707">
        <v>360.20362000000023</v>
      </c>
      <c r="E139" s="708">
        <v>1.0327768918864815</v>
      </c>
      <c r="F139" s="706">
        <v>12124.1845261</v>
      </c>
      <c r="G139" s="707">
        <v>12124.1845261</v>
      </c>
      <c r="H139" s="707">
        <v>983.90079000000003</v>
      </c>
      <c r="I139" s="707">
        <v>11396.0049</v>
      </c>
      <c r="J139" s="707">
        <v>-728.17962609999995</v>
      </c>
      <c r="K139" s="709">
        <v>0.93993990898666779</v>
      </c>
      <c r="L139" s="270"/>
      <c r="M139" s="705" t="str">
        <f t="shared" si="2"/>
        <v>X</v>
      </c>
    </row>
    <row r="140" spans="1:13" ht="14.45" customHeight="1" x14ac:dyDescent="0.2">
      <c r="A140" s="710" t="s">
        <v>464</v>
      </c>
      <c r="B140" s="706">
        <v>10989.56</v>
      </c>
      <c r="C140" s="707">
        <v>11349.76362</v>
      </c>
      <c r="D140" s="707">
        <v>360.20362000000023</v>
      </c>
      <c r="E140" s="708">
        <v>1.0327768918864815</v>
      </c>
      <c r="F140" s="706">
        <v>12124.1845261</v>
      </c>
      <c r="G140" s="707">
        <v>12124.1845261</v>
      </c>
      <c r="H140" s="707">
        <v>983.90079000000003</v>
      </c>
      <c r="I140" s="707">
        <v>11396.0049</v>
      </c>
      <c r="J140" s="707">
        <v>-728.17962609999995</v>
      </c>
      <c r="K140" s="709">
        <v>0.93993990898666779</v>
      </c>
      <c r="L140" s="270"/>
      <c r="M140" s="705" t="str">
        <f t="shared" si="2"/>
        <v/>
      </c>
    </row>
    <row r="141" spans="1:13" ht="14.45" customHeight="1" x14ac:dyDescent="0.2">
      <c r="A141" s="710" t="s">
        <v>465</v>
      </c>
      <c r="B141" s="706">
        <v>0</v>
      </c>
      <c r="C141" s="707">
        <v>-0.48996000000000001</v>
      </c>
      <c r="D141" s="707">
        <v>-0.48996000000000001</v>
      </c>
      <c r="E141" s="708">
        <v>0</v>
      </c>
      <c r="F141" s="706">
        <v>0</v>
      </c>
      <c r="G141" s="707">
        <v>0</v>
      </c>
      <c r="H141" s="707">
        <v>0</v>
      </c>
      <c r="I141" s="707">
        <v>0</v>
      </c>
      <c r="J141" s="707">
        <v>0</v>
      </c>
      <c r="K141" s="709">
        <v>0</v>
      </c>
      <c r="L141" s="270"/>
      <c r="M141" s="705" t="str">
        <f t="shared" si="2"/>
        <v>X</v>
      </c>
    </row>
    <row r="142" spans="1:13" ht="14.45" customHeight="1" x14ac:dyDescent="0.2">
      <c r="A142" s="710" t="s">
        <v>466</v>
      </c>
      <c r="B142" s="706">
        <v>0</v>
      </c>
      <c r="C142" s="707">
        <v>-0.48996000000000001</v>
      </c>
      <c r="D142" s="707">
        <v>-0.48996000000000001</v>
      </c>
      <c r="E142" s="708">
        <v>0</v>
      </c>
      <c r="F142" s="706">
        <v>0</v>
      </c>
      <c r="G142" s="707">
        <v>0</v>
      </c>
      <c r="H142" s="707">
        <v>0</v>
      </c>
      <c r="I142" s="707">
        <v>0</v>
      </c>
      <c r="J142" s="707">
        <v>0</v>
      </c>
      <c r="K142" s="709">
        <v>0</v>
      </c>
      <c r="L142" s="270"/>
      <c r="M142" s="705" t="str">
        <f t="shared" si="2"/>
        <v/>
      </c>
    </row>
    <row r="143" spans="1:13" ht="14.45" customHeight="1" x14ac:dyDescent="0.2">
      <c r="A143" s="710" t="s">
        <v>467</v>
      </c>
      <c r="B143" s="706">
        <v>0</v>
      </c>
      <c r="C143" s="707">
        <v>-1.35921</v>
      </c>
      <c r="D143" s="707">
        <v>-1.35921</v>
      </c>
      <c r="E143" s="708">
        <v>0</v>
      </c>
      <c r="F143" s="706">
        <v>0</v>
      </c>
      <c r="G143" s="707">
        <v>0</v>
      </c>
      <c r="H143" s="707">
        <v>0</v>
      </c>
      <c r="I143" s="707">
        <v>0</v>
      </c>
      <c r="J143" s="707">
        <v>0</v>
      </c>
      <c r="K143" s="709">
        <v>0</v>
      </c>
      <c r="L143" s="270"/>
      <c r="M143" s="705" t="str">
        <f t="shared" si="2"/>
        <v>X</v>
      </c>
    </row>
    <row r="144" spans="1:13" ht="14.45" customHeight="1" x14ac:dyDescent="0.2">
      <c r="A144" s="710" t="s">
        <v>468</v>
      </c>
      <c r="B144" s="706">
        <v>0</v>
      </c>
      <c r="C144" s="707">
        <v>-1.35921</v>
      </c>
      <c r="D144" s="707">
        <v>-1.35921</v>
      </c>
      <c r="E144" s="708">
        <v>0</v>
      </c>
      <c r="F144" s="706">
        <v>0</v>
      </c>
      <c r="G144" s="707">
        <v>0</v>
      </c>
      <c r="H144" s="707">
        <v>0</v>
      </c>
      <c r="I144" s="707">
        <v>0</v>
      </c>
      <c r="J144" s="707">
        <v>0</v>
      </c>
      <c r="K144" s="709">
        <v>0</v>
      </c>
      <c r="L144" s="270"/>
      <c r="M144" s="705" t="str">
        <f t="shared" si="2"/>
        <v/>
      </c>
    </row>
    <row r="145" spans="1:13" ht="14.45" customHeight="1" x14ac:dyDescent="0.2">
      <c r="A145" s="710" t="s">
        <v>469</v>
      </c>
      <c r="B145" s="706">
        <v>0</v>
      </c>
      <c r="C145" s="707">
        <v>0</v>
      </c>
      <c r="D145" s="707">
        <v>0</v>
      </c>
      <c r="E145" s="708">
        <v>0</v>
      </c>
      <c r="F145" s="706">
        <v>0</v>
      </c>
      <c r="G145" s="707">
        <v>0</v>
      </c>
      <c r="H145" s="707">
        <v>0</v>
      </c>
      <c r="I145" s="707">
        <v>409.37221999999997</v>
      </c>
      <c r="J145" s="707">
        <v>409.37221999999997</v>
      </c>
      <c r="K145" s="709">
        <v>0</v>
      </c>
      <c r="L145" s="270"/>
      <c r="M145" s="705" t="str">
        <f t="shared" si="2"/>
        <v>X</v>
      </c>
    </row>
    <row r="146" spans="1:13" ht="14.45" customHeight="1" x14ac:dyDescent="0.2">
      <c r="A146" s="710" t="s">
        <v>470</v>
      </c>
      <c r="B146" s="706">
        <v>0</v>
      </c>
      <c r="C146" s="707">
        <v>0</v>
      </c>
      <c r="D146" s="707">
        <v>0</v>
      </c>
      <c r="E146" s="708">
        <v>0</v>
      </c>
      <c r="F146" s="706">
        <v>0</v>
      </c>
      <c r="G146" s="707">
        <v>0</v>
      </c>
      <c r="H146" s="707">
        <v>0</v>
      </c>
      <c r="I146" s="707">
        <v>409.37221999999997</v>
      </c>
      <c r="J146" s="707">
        <v>409.37221999999997</v>
      </c>
      <c r="K146" s="709">
        <v>0</v>
      </c>
      <c r="L146" s="270"/>
      <c r="M146" s="705" t="str">
        <f t="shared" si="2"/>
        <v/>
      </c>
    </row>
    <row r="147" spans="1:13" ht="14.45" customHeight="1" x14ac:dyDescent="0.2">
      <c r="A147" s="710" t="s">
        <v>471</v>
      </c>
      <c r="B147" s="706">
        <v>0</v>
      </c>
      <c r="C147" s="707">
        <v>0</v>
      </c>
      <c r="D147" s="707">
        <v>0</v>
      </c>
      <c r="E147" s="708">
        <v>0</v>
      </c>
      <c r="F147" s="706">
        <v>0</v>
      </c>
      <c r="G147" s="707">
        <v>0</v>
      </c>
      <c r="H147" s="707">
        <v>0</v>
      </c>
      <c r="I147" s="707">
        <v>1128.0452499999999</v>
      </c>
      <c r="J147" s="707">
        <v>1128.0452499999999</v>
      </c>
      <c r="K147" s="709">
        <v>0</v>
      </c>
      <c r="L147" s="270"/>
      <c r="M147" s="705" t="str">
        <f t="shared" si="2"/>
        <v>X</v>
      </c>
    </row>
    <row r="148" spans="1:13" ht="14.45" customHeight="1" x14ac:dyDescent="0.2">
      <c r="A148" s="710" t="s">
        <v>472</v>
      </c>
      <c r="B148" s="706">
        <v>0</v>
      </c>
      <c r="C148" s="707">
        <v>0</v>
      </c>
      <c r="D148" s="707">
        <v>0</v>
      </c>
      <c r="E148" s="708">
        <v>0</v>
      </c>
      <c r="F148" s="706">
        <v>0</v>
      </c>
      <c r="G148" s="707">
        <v>0</v>
      </c>
      <c r="H148" s="707">
        <v>0</v>
      </c>
      <c r="I148" s="707">
        <v>1128.0452499999999</v>
      </c>
      <c r="J148" s="707">
        <v>1128.0452499999999</v>
      </c>
      <c r="K148" s="709">
        <v>0</v>
      </c>
      <c r="L148" s="270"/>
      <c r="M148" s="705" t="str">
        <f t="shared" si="2"/>
        <v/>
      </c>
    </row>
    <row r="149" spans="1:13" ht="14.45" customHeight="1" x14ac:dyDescent="0.2">
      <c r="A149" s="710" t="s">
        <v>473</v>
      </c>
      <c r="B149" s="706">
        <v>184.31007</v>
      </c>
      <c r="C149" s="707">
        <v>0</v>
      </c>
      <c r="D149" s="707">
        <v>-184.31007</v>
      </c>
      <c r="E149" s="708">
        <v>0</v>
      </c>
      <c r="F149" s="706">
        <v>204.72662839999998</v>
      </c>
      <c r="G149" s="707">
        <v>204.72662839999998</v>
      </c>
      <c r="H149" s="707">
        <v>0</v>
      </c>
      <c r="I149" s="707">
        <v>0</v>
      </c>
      <c r="J149" s="707">
        <v>-204.72662839999998</v>
      </c>
      <c r="K149" s="709">
        <v>0</v>
      </c>
      <c r="L149" s="270"/>
      <c r="M149" s="705" t="str">
        <f t="shared" si="2"/>
        <v/>
      </c>
    </row>
    <row r="150" spans="1:13" ht="14.45" customHeight="1" x14ac:dyDescent="0.2">
      <c r="A150" s="710" t="s">
        <v>474</v>
      </c>
      <c r="B150" s="706">
        <v>184.31007</v>
      </c>
      <c r="C150" s="707">
        <v>0</v>
      </c>
      <c r="D150" s="707">
        <v>-184.31007</v>
      </c>
      <c r="E150" s="708">
        <v>0</v>
      </c>
      <c r="F150" s="706">
        <v>204.72662839999998</v>
      </c>
      <c r="G150" s="707">
        <v>204.72662839999998</v>
      </c>
      <c r="H150" s="707">
        <v>0</v>
      </c>
      <c r="I150" s="707">
        <v>0</v>
      </c>
      <c r="J150" s="707">
        <v>-204.72662839999998</v>
      </c>
      <c r="K150" s="709">
        <v>0</v>
      </c>
      <c r="L150" s="270"/>
      <c r="M150" s="705" t="str">
        <f t="shared" si="2"/>
        <v>X</v>
      </c>
    </row>
    <row r="151" spans="1:13" ht="14.45" customHeight="1" x14ac:dyDescent="0.2">
      <c r="A151" s="710" t="s">
        <v>475</v>
      </c>
      <c r="B151" s="706">
        <v>184.31007</v>
      </c>
      <c r="C151" s="707">
        <v>0</v>
      </c>
      <c r="D151" s="707">
        <v>-184.31007</v>
      </c>
      <c r="E151" s="708">
        <v>0</v>
      </c>
      <c r="F151" s="706">
        <v>204.72662839999998</v>
      </c>
      <c r="G151" s="707">
        <v>204.72662839999998</v>
      </c>
      <c r="H151" s="707">
        <v>0</v>
      </c>
      <c r="I151" s="707">
        <v>0</v>
      </c>
      <c r="J151" s="707">
        <v>-204.72662839999998</v>
      </c>
      <c r="K151" s="709">
        <v>0</v>
      </c>
      <c r="L151" s="270"/>
      <c r="M151" s="705" t="str">
        <f t="shared" si="2"/>
        <v/>
      </c>
    </row>
    <row r="152" spans="1:13" ht="14.45" customHeight="1" x14ac:dyDescent="0.2">
      <c r="A152" s="710" t="s">
        <v>476</v>
      </c>
      <c r="B152" s="706">
        <v>881.69</v>
      </c>
      <c r="C152" s="707">
        <v>909.99486999999999</v>
      </c>
      <c r="D152" s="707">
        <v>28.304869999999937</v>
      </c>
      <c r="E152" s="708">
        <v>1.0321029727001554</v>
      </c>
      <c r="F152" s="706">
        <v>982.46681649999994</v>
      </c>
      <c r="G152" s="707">
        <v>982.46681649999982</v>
      </c>
      <c r="H152" s="707">
        <v>79.949029999999993</v>
      </c>
      <c r="I152" s="707">
        <v>924.70254</v>
      </c>
      <c r="J152" s="707">
        <v>-57.764276499999823</v>
      </c>
      <c r="K152" s="709">
        <v>0.94120485747723981</v>
      </c>
      <c r="L152" s="270"/>
      <c r="M152" s="705" t="str">
        <f t="shared" si="2"/>
        <v/>
      </c>
    </row>
    <row r="153" spans="1:13" ht="14.45" customHeight="1" x14ac:dyDescent="0.2">
      <c r="A153" s="710" t="s">
        <v>477</v>
      </c>
      <c r="B153" s="706">
        <v>881.69</v>
      </c>
      <c r="C153" s="707">
        <v>909.99486999999999</v>
      </c>
      <c r="D153" s="707">
        <v>28.304869999999937</v>
      </c>
      <c r="E153" s="708">
        <v>1.0321029727001554</v>
      </c>
      <c r="F153" s="706">
        <v>982.46681649999994</v>
      </c>
      <c r="G153" s="707">
        <v>982.46681649999982</v>
      </c>
      <c r="H153" s="707">
        <v>79.949029999999993</v>
      </c>
      <c r="I153" s="707">
        <v>924.70254</v>
      </c>
      <c r="J153" s="707">
        <v>-57.764276499999823</v>
      </c>
      <c r="K153" s="709">
        <v>0.94120485747723981</v>
      </c>
      <c r="L153" s="270"/>
      <c r="M153" s="705" t="str">
        <f t="shared" si="2"/>
        <v>X</v>
      </c>
    </row>
    <row r="154" spans="1:13" ht="14.45" customHeight="1" x14ac:dyDescent="0.2">
      <c r="A154" s="710" t="s">
        <v>478</v>
      </c>
      <c r="B154" s="706">
        <v>881.69</v>
      </c>
      <c r="C154" s="707">
        <v>909.99486999999999</v>
      </c>
      <c r="D154" s="707">
        <v>28.304869999999937</v>
      </c>
      <c r="E154" s="708">
        <v>1.0321029727001554</v>
      </c>
      <c r="F154" s="706">
        <v>982.46681649999994</v>
      </c>
      <c r="G154" s="707">
        <v>982.46681649999982</v>
      </c>
      <c r="H154" s="707">
        <v>79.949029999999993</v>
      </c>
      <c r="I154" s="707">
        <v>924.70254</v>
      </c>
      <c r="J154" s="707">
        <v>-57.764276499999823</v>
      </c>
      <c r="K154" s="709">
        <v>0.94120485747723981</v>
      </c>
      <c r="L154" s="270"/>
      <c r="M154" s="705" t="str">
        <f t="shared" si="2"/>
        <v/>
      </c>
    </row>
    <row r="155" spans="1:13" ht="14.45" customHeight="1" x14ac:dyDescent="0.2">
      <c r="A155" s="710" t="s">
        <v>479</v>
      </c>
      <c r="B155" s="706">
        <v>0</v>
      </c>
      <c r="C155" s="707">
        <v>270.80084999999997</v>
      </c>
      <c r="D155" s="707">
        <v>270.80084999999997</v>
      </c>
      <c r="E155" s="708">
        <v>0</v>
      </c>
      <c r="F155" s="706">
        <v>259.0747968</v>
      </c>
      <c r="G155" s="707">
        <v>259.0747968</v>
      </c>
      <c r="H155" s="707">
        <v>-5.0847499999999997</v>
      </c>
      <c r="I155" s="707">
        <v>131.2859</v>
      </c>
      <c r="J155" s="707">
        <v>-127.7888968</v>
      </c>
      <c r="K155" s="709">
        <v>0.50674902237344921</v>
      </c>
      <c r="L155" s="270"/>
      <c r="M155" s="705" t="str">
        <f t="shared" si="2"/>
        <v/>
      </c>
    </row>
    <row r="156" spans="1:13" ht="14.45" customHeight="1" x14ac:dyDescent="0.2">
      <c r="A156" s="710" t="s">
        <v>480</v>
      </c>
      <c r="B156" s="706">
        <v>0</v>
      </c>
      <c r="C156" s="707">
        <v>270.80084999999997</v>
      </c>
      <c r="D156" s="707">
        <v>270.80084999999997</v>
      </c>
      <c r="E156" s="708">
        <v>0</v>
      </c>
      <c r="F156" s="706">
        <v>259.0747968</v>
      </c>
      <c r="G156" s="707">
        <v>259.0747968</v>
      </c>
      <c r="H156" s="707">
        <v>-5.0847499999999997</v>
      </c>
      <c r="I156" s="707">
        <v>131.2859</v>
      </c>
      <c r="J156" s="707">
        <v>-127.7888968</v>
      </c>
      <c r="K156" s="709">
        <v>0.50674902237344921</v>
      </c>
      <c r="L156" s="270"/>
      <c r="M156" s="705" t="str">
        <f t="shared" si="2"/>
        <v/>
      </c>
    </row>
    <row r="157" spans="1:13" ht="14.45" customHeight="1" x14ac:dyDescent="0.2">
      <c r="A157" s="710" t="s">
        <v>481</v>
      </c>
      <c r="B157" s="706">
        <v>0</v>
      </c>
      <c r="C157" s="707">
        <v>234.85384999999999</v>
      </c>
      <c r="D157" s="707">
        <v>234.85384999999999</v>
      </c>
      <c r="E157" s="708">
        <v>0</v>
      </c>
      <c r="F157" s="706">
        <v>259.0747968</v>
      </c>
      <c r="G157" s="707">
        <v>259.0747968</v>
      </c>
      <c r="H157" s="707">
        <v>-5.0847499999999997</v>
      </c>
      <c r="I157" s="707">
        <v>131.2859</v>
      </c>
      <c r="J157" s="707">
        <v>-127.7888968</v>
      </c>
      <c r="K157" s="709">
        <v>0.50674902237344921</v>
      </c>
      <c r="L157" s="270"/>
      <c r="M157" s="705" t="str">
        <f t="shared" si="2"/>
        <v>X</v>
      </c>
    </row>
    <row r="158" spans="1:13" ht="14.45" customHeight="1" x14ac:dyDescent="0.2">
      <c r="A158" s="710" t="s">
        <v>482</v>
      </c>
      <c r="B158" s="706">
        <v>0</v>
      </c>
      <c r="C158" s="707">
        <v>5.5088500000000007</v>
      </c>
      <c r="D158" s="707">
        <v>5.5088500000000007</v>
      </c>
      <c r="E158" s="708">
        <v>0</v>
      </c>
      <c r="F158" s="706">
        <v>5.8754232000000002</v>
      </c>
      <c r="G158" s="707">
        <v>5.8754232000000002</v>
      </c>
      <c r="H158" s="707">
        <v>1.4152499999999999</v>
      </c>
      <c r="I158" s="707">
        <v>8.0358999999999998</v>
      </c>
      <c r="J158" s="707">
        <v>2.1604767999999996</v>
      </c>
      <c r="K158" s="709">
        <v>1.3677142439713958</v>
      </c>
      <c r="L158" s="270"/>
      <c r="M158" s="705" t="str">
        <f t="shared" si="2"/>
        <v/>
      </c>
    </row>
    <row r="159" spans="1:13" ht="14.45" customHeight="1" x14ac:dyDescent="0.2">
      <c r="A159" s="710" t="s">
        <v>483</v>
      </c>
      <c r="B159" s="706">
        <v>0</v>
      </c>
      <c r="C159" s="707">
        <v>44.405000000000001</v>
      </c>
      <c r="D159" s="707">
        <v>44.405000000000001</v>
      </c>
      <c r="E159" s="708">
        <v>0</v>
      </c>
      <c r="F159" s="706">
        <v>70.790504400000003</v>
      </c>
      <c r="G159" s="707">
        <v>70.790504400000003</v>
      </c>
      <c r="H159" s="707">
        <v>0</v>
      </c>
      <c r="I159" s="707">
        <v>5.4</v>
      </c>
      <c r="J159" s="707">
        <v>-65.390504399999998</v>
      </c>
      <c r="K159" s="709">
        <v>7.628141720092052E-2</v>
      </c>
      <c r="L159" s="270"/>
      <c r="M159" s="705" t="str">
        <f t="shared" si="2"/>
        <v/>
      </c>
    </row>
    <row r="160" spans="1:13" ht="14.45" customHeight="1" x14ac:dyDescent="0.2">
      <c r="A160" s="710" t="s">
        <v>484</v>
      </c>
      <c r="B160" s="706">
        <v>0</v>
      </c>
      <c r="C160" s="707">
        <v>153.47999999999999</v>
      </c>
      <c r="D160" s="707">
        <v>153.47999999999999</v>
      </c>
      <c r="E160" s="708">
        <v>0</v>
      </c>
      <c r="F160" s="706">
        <v>170.36060999999998</v>
      </c>
      <c r="G160" s="707">
        <v>170.36060999999998</v>
      </c>
      <c r="H160" s="707">
        <v>-6.5</v>
      </c>
      <c r="I160" s="707">
        <v>117.85</v>
      </c>
      <c r="J160" s="707">
        <v>-52.510609999999986</v>
      </c>
      <c r="K160" s="709">
        <v>0.69176789165054065</v>
      </c>
      <c r="L160" s="270"/>
      <c r="M160" s="705" t="str">
        <f t="shared" si="2"/>
        <v/>
      </c>
    </row>
    <row r="161" spans="1:13" ht="14.45" customHeight="1" x14ac:dyDescent="0.2">
      <c r="A161" s="710" t="s">
        <v>485</v>
      </c>
      <c r="B161" s="706">
        <v>0</v>
      </c>
      <c r="C161" s="707">
        <v>31.46</v>
      </c>
      <c r="D161" s="707">
        <v>31.46</v>
      </c>
      <c r="E161" s="708">
        <v>0</v>
      </c>
      <c r="F161" s="706">
        <v>12.0482592</v>
      </c>
      <c r="G161" s="707">
        <v>12.0482592</v>
      </c>
      <c r="H161" s="707">
        <v>0</v>
      </c>
      <c r="I161" s="707">
        <v>0</v>
      </c>
      <c r="J161" s="707">
        <v>-12.0482592</v>
      </c>
      <c r="K161" s="709">
        <v>0</v>
      </c>
      <c r="L161" s="270"/>
      <c r="M161" s="705" t="str">
        <f t="shared" si="2"/>
        <v/>
      </c>
    </row>
    <row r="162" spans="1:13" ht="14.45" customHeight="1" x14ac:dyDescent="0.2">
      <c r="A162" s="710" t="s">
        <v>486</v>
      </c>
      <c r="B162" s="706">
        <v>0</v>
      </c>
      <c r="C162" s="707">
        <v>35.947000000000003</v>
      </c>
      <c r="D162" s="707">
        <v>35.947000000000003</v>
      </c>
      <c r="E162" s="708">
        <v>0</v>
      </c>
      <c r="F162" s="706">
        <v>0</v>
      </c>
      <c r="G162" s="707">
        <v>0</v>
      </c>
      <c r="H162" s="707">
        <v>0</v>
      </c>
      <c r="I162" s="707">
        <v>0</v>
      </c>
      <c r="J162" s="707">
        <v>0</v>
      </c>
      <c r="K162" s="709">
        <v>0</v>
      </c>
      <c r="L162" s="270"/>
      <c r="M162" s="705" t="str">
        <f t="shared" si="2"/>
        <v>X</v>
      </c>
    </row>
    <row r="163" spans="1:13" ht="14.45" customHeight="1" x14ac:dyDescent="0.2">
      <c r="A163" s="710" t="s">
        <v>487</v>
      </c>
      <c r="B163" s="706">
        <v>0</v>
      </c>
      <c r="C163" s="707">
        <v>35.947000000000003</v>
      </c>
      <c r="D163" s="707">
        <v>35.947000000000003</v>
      </c>
      <c r="E163" s="708">
        <v>0</v>
      </c>
      <c r="F163" s="706">
        <v>0</v>
      </c>
      <c r="G163" s="707">
        <v>0</v>
      </c>
      <c r="H163" s="707">
        <v>0</v>
      </c>
      <c r="I163" s="707">
        <v>0</v>
      </c>
      <c r="J163" s="707">
        <v>0</v>
      </c>
      <c r="K163" s="709">
        <v>0</v>
      </c>
      <c r="L163" s="270"/>
      <c r="M163" s="705" t="str">
        <f t="shared" si="2"/>
        <v/>
      </c>
    </row>
    <row r="164" spans="1:13" ht="14.45" customHeight="1" x14ac:dyDescent="0.2">
      <c r="A164" s="710" t="s">
        <v>488</v>
      </c>
      <c r="B164" s="706">
        <v>4241.3999960000001</v>
      </c>
      <c r="C164" s="707">
        <v>4212.8148099999999</v>
      </c>
      <c r="D164" s="707">
        <v>-28.585186000000249</v>
      </c>
      <c r="E164" s="708">
        <v>0.99326043617037807</v>
      </c>
      <c r="F164" s="706">
        <v>2234.7951763000001</v>
      </c>
      <c r="G164" s="707">
        <v>2234.7951763000001</v>
      </c>
      <c r="H164" s="707">
        <v>138.13292000000001</v>
      </c>
      <c r="I164" s="707">
        <v>2240.8462999999997</v>
      </c>
      <c r="J164" s="707">
        <v>6.0511236999996072</v>
      </c>
      <c r="K164" s="709">
        <v>1.0027076860394957</v>
      </c>
      <c r="L164" s="270"/>
      <c r="M164" s="705" t="str">
        <f t="shared" si="2"/>
        <v/>
      </c>
    </row>
    <row r="165" spans="1:13" ht="14.45" customHeight="1" x14ac:dyDescent="0.2">
      <c r="A165" s="710" t="s">
        <v>489</v>
      </c>
      <c r="B165" s="706">
        <v>4047.999996</v>
      </c>
      <c r="C165" s="707">
        <v>4086.1755099999996</v>
      </c>
      <c r="D165" s="707">
        <v>38.175513999999566</v>
      </c>
      <c r="E165" s="708">
        <v>1.0094307099895559</v>
      </c>
      <c r="F165" s="706">
        <v>2216.7827762000002</v>
      </c>
      <c r="G165" s="707">
        <v>2216.7827762000002</v>
      </c>
      <c r="H165" s="707">
        <v>138.13292000000001</v>
      </c>
      <c r="I165" s="707">
        <v>2029.5487900000001</v>
      </c>
      <c r="J165" s="707">
        <v>-187.23398620000012</v>
      </c>
      <c r="K165" s="709">
        <v>0.91553796420190714</v>
      </c>
      <c r="L165" s="270"/>
      <c r="M165" s="705" t="str">
        <f t="shared" si="2"/>
        <v/>
      </c>
    </row>
    <row r="166" spans="1:13" ht="14.45" customHeight="1" x14ac:dyDescent="0.2">
      <c r="A166" s="710" t="s">
        <v>490</v>
      </c>
      <c r="B166" s="706">
        <v>4047.999996</v>
      </c>
      <c r="C166" s="707">
        <v>4085.5455099999999</v>
      </c>
      <c r="D166" s="707">
        <v>37.545513999999912</v>
      </c>
      <c r="E166" s="708">
        <v>1.009275077578335</v>
      </c>
      <c r="F166" s="706">
        <v>2216.7827762000002</v>
      </c>
      <c r="G166" s="707">
        <v>2216.7827762000002</v>
      </c>
      <c r="H166" s="707">
        <v>138.13292000000001</v>
      </c>
      <c r="I166" s="707">
        <v>2013.3997899999999</v>
      </c>
      <c r="J166" s="707">
        <v>-203.38298620000023</v>
      </c>
      <c r="K166" s="709">
        <v>0.90825308262786197</v>
      </c>
      <c r="L166" s="270"/>
      <c r="M166" s="705" t="str">
        <f t="shared" si="2"/>
        <v>X</v>
      </c>
    </row>
    <row r="167" spans="1:13" ht="14.45" customHeight="1" x14ac:dyDescent="0.2">
      <c r="A167" s="710" t="s">
        <v>491</v>
      </c>
      <c r="B167" s="706">
        <v>382.99999200000002</v>
      </c>
      <c r="C167" s="707">
        <v>442.39742000000001</v>
      </c>
      <c r="D167" s="707">
        <v>59.397427999999991</v>
      </c>
      <c r="E167" s="708">
        <v>1.1550846716466772</v>
      </c>
      <c r="F167" s="706">
        <v>545.87780759999998</v>
      </c>
      <c r="G167" s="707">
        <v>545.87780759999998</v>
      </c>
      <c r="H167" s="707">
        <v>40.186230000000002</v>
      </c>
      <c r="I167" s="707">
        <v>458.33772999999997</v>
      </c>
      <c r="J167" s="707">
        <v>-87.540077600000018</v>
      </c>
      <c r="K167" s="709">
        <v>0.83963429840667514</v>
      </c>
      <c r="L167" s="270"/>
      <c r="M167" s="705" t="str">
        <f t="shared" si="2"/>
        <v/>
      </c>
    </row>
    <row r="168" spans="1:13" ht="14.45" customHeight="1" x14ac:dyDescent="0.2">
      <c r="A168" s="710" t="s">
        <v>492</v>
      </c>
      <c r="B168" s="706">
        <v>681</v>
      </c>
      <c r="C168" s="707">
        <v>641.75666999999999</v>
      </c>
      <c r="D168" s="707">
        <v>-39.243330000000014</v>
      </c>
      <c r="E168" s="708">
        <v>0.94237396475770918</v>
      </c>
      <c r="F168" s="706">
        <v>489.87685820000002</v>
      </c>
      <c r="G168" s="707">
        <v>489.87685820000002</v>
      </c>
      <c r="H168" s="707">
        <v>28.62351</v>
      </c>
      <c r="I168" s="707">
        <v>420.50909000000001</v>
      </c>
      <c r="J168" s="707">
        <v>-69.3677682</v>
      </c>
      <c r="K168" s="709">
        <v>0.8583975400371342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57</v>
      </c>
      <c r="C169" s="707">
        <v>77.015000000000001</v>
      </c>
      <c r="D169" s="707">
        <v>20.015000000000001</v>
      </c>
      <c r="E169" s="708">
        <v>1.3511403508771931</v>
      </c>
      <c r="F169" s="706">
        <v>91.763999999999996</v>
      </c>
      <c r="G169" s="707">
        <v>91.763999999999996</v>
      </c>
      <c r="H169" s="707">
        <v>7.6470000000000002</v>
      </c>
      <c r="I169" s="707">
        <v>88.693399999999997</v>
      </c>
      <c r="J169" s="707">
        <v>-3.0705999999999989</v>
      </c>
      <c r="K169" s="709">
        <v>0.9665380759339175</v>
      </c>
      <c r="L169" s="270"/>
      <c r="M169" s="705" t="str">
        <f t="shared" si="2"/>
        <v/>
      </c>
    </row>
    <row r="170" spans="1:13" ht="14.45" customHeight="1" x14ac:dyDescent="0.2">
      <c r="A170" s="710" t="s">
        <v>494</v>
      </c>
      <c r="B170" s="706">
        <v>342.99999600000001</v>
      </c>
      <c r="C170" s="707">
        <v>340.88731999999999</v>
      </c>
      <c r="D170" s="707">
        <v>-2.1126760000000218</v>
      </c>
      <c r="E170" s="708">
        <v>0.99384059468035668</v>
      </c>
      <c r="F170" s="706">
        <v>381.46979040000002</v>
      </c>
      <c r="G170" s="707">
        <v>381.46979040000002</v>
      </c>
      <c r="H170" s="707">
        <v>28.586880000000001</v>
      </c>
      <c r="I170" s="707">
        <v>338.06294000000003</v>
      </c>
      <c r="J170" s="707">
        <v>-43.406850399999996</v>
      </c>
      <c r="K170" s="709">
        <v>0.88621156512948351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2579.000004</v>
      </c>
      <c r="C171" s="707">
        <v>2578.4023299999999</v>
      </c>
      <c r="D171" s="707">
        <v>-0.59767400000009729</v>
      </c>
      <c r="E171" s="708">
        <v>0.99976825358702093</v>
      </c>
      <c r="F171" s="706">
        <v>702.70859999999993</v>
      </c>
      <c r="G171" s="707">
        <v>702.70859999999993</v>
      </c>
      <c r="H171" s="707">
        <v>32.665489999999998</v>
      </c>
      <c r="I171" s="707">
        <v>702.71091000000001</v>
      </c>
      <c r="J171" s="707">
        <v>2.3100000000795262E-3</v>
      </c>
      <c r="K171" s="709">
        <v>1.0000032872801046</v>
      </c>
      <c r="L171" s="270"/>
      <c r="M171" s="705" t="str">
        <f t="shared" si="2"/>
        <v/>
      </c>
    </row>
    <row r="172" spans="1:13" ht="14.45" customHeight="1" x14ac:dyDescent="0.2">
      <c r="A172" s="710" t="s">
        <v>496</v>
      </c>
      <c r="B172" s="706">
        <v>5.0000039999999997</v>
      </c>
      <c r="C172" s="707">
        <v>5.0867700000000005</v>
      </c>
      <c r="D172" s="707">
        <v>8.6766000000000787E-2</v>
      </c>
      <c r="E172" s="708">
        <v>1.0173531861174512</v>
      </c>
      <c r="F172" s="706">
        <v>5.0857200000000002</v>
      </c>
      <c r="G172" s="707">
        <v>5.0857200000000002</v>
      </c>
      <c r="H172" s="707">
        <v>0.42381000000000002</v>
      </c>
      <c r="I172" s="707">
        <v>5.0857200000000002</v>
      </c>
      <c r="J172" s="707">
        <v>0</v>
      </c>
      <c r="K172" s="709">
        <v>1</v>
      </c>
      <c r="L172" s="270"/>
      <c r="M172" s="705" t="str">
        <f t="shared" si="2"/>
        <v/>
      </c>
    </row>
    <row r="173" spans="1:13" ht="14.45" customHeight="1" x14ac:dyDescent="0.2">
      <c r="A173" s="710" t="s">
        <v>497</v>
      </c>
      <c r="B173" s="706">
        <v>0</v>
      </c>
      <c r="C173" s="707">
        <v>0.63</v>
      </c>
      <c r="D173" s="707">
        <v>0.63</v>
      </c>
      <c r="E173" s="708">
        <v>0</v>
      </c>
      <c r="F173" s="706">
        <v>0</v>
      </c>
      <c r="G173" s="707">
        <v>0</v>
      </c>
      <c r="H173" s="707">
        <v>0</v>
      </c>
      <c r="I173" s="707">
        <v>16.149000000000001</v>
      </c>
      <c r="J173" s="707">
        <v>16.149000000000001</v>
      </c>
      <c r="K173" s="709">
        <v>0</v>
      </c>
      <c r="L173" s="270"/>
      <c r="M173" s="705" t="str">
        <f t="shared" si="2"/>
        <v>X</v>
      </c>
    </row>
    <row r="174" spans="1:13" ht="14.45" customHeight="1" x14ac:dyDescent="0.2">
      <c r="A174" s="710" t="s">
        <v>498</v>
      </c>
      <c r="B174" s="706">
        <v>0</v>
      </c>
      <c r="C174" s="707">
        <v>0.63</v>
      </c>
      <c r="D174" s="707">
        <v>0.63</v>
      </c>
      <c r="E174" s="708">
        <v>0</v>
      </c>
      <c r="F174" s="706">
        <v>0</v>
      </c>
      <c r="G174" s="707">
        <v>0</v>
      </c>
      <c r="H174" s="707">
        <v>0</v>
      </c>
      <c r="I174" s="707">
        <v>16.149000000000001</v>
      </c>
      <c r="J174" s="707">
        <v>16.149000000000001</v>
      </c>
      <c r="K174" s="709">
        <v>0</v>
      </c>
      <c r="L174" s="270"/>
      <c r="M174" s="705" t="str">
        <f t="shared" si="2"/>
        <v/>
      </c>
    </row>
    <row r="175" spans="1:13" ht="14.45" customHeight="1" x14ac:dyDescent="0.2">
      <c r="A175" s="710" t="s">
        <v>499</v>
      </c>
      <c r="B175" s="706">
        <v>193.4</v>
      </c>
      <c r="C175" s="707">
        <v>126.63930000000001</v>
      </c>
      <c r="D175" s="707">
        <v>-66.7607</v>
      </c>
      <c r="E175" s="708">
        <v>0.65480506721820064</v>
      </c>
      <c r="F175" s="706">
        <v>18.012400100000001</v>
      </c>
      <c r="G175" s="707">
        <v>18.012400100000001</v>
      </c>
      <c r="H175" s="707">
        <v>0</v>
      </c>
      <c r="I175" s="707">
        <v>211.29751000000002</v>
      </c>
      <c r="J175" s="707">
        <v>193.28510990000001</v>
      </c>
      <c r="K175" s="709">
        <v>11.730669362602045</v>
      </c>
      <c r="L175" s="270"/>
      <c r="M175" s="705" t="str">
        <f t="shared" si="2"/>
        <v/>
      </c>
    </row>
    <row r="176" spans="1:13" ht="14.45" customHeight="1" x14ac:dyDescent="0.2">
      <c r="A176" s="710" t="s">
        <v>500</v>
      </c>
      <c r="B176" s="706">
        <v>193.4</v>
      </c>
      <c r="C176" s="707">
        <v>72.891199999999998</v>
      </c>
      <c r="D176" s="707">
        <v>-120.50880000000001</v>
      </c>
      <c r="E176" s="708">
        <v>0.37689348500517061</v>
      </c>
      <c r="F176" s="706">
        <v>0</v>
      </c>
      <c r="G176" s="707">
        <v>0</v>
      </c>
      <c r="H176" s="707">
        <v>0</v>
      </c>
      <c r="I176" s="707">
        <v>58.3583</v>
      </c>
      <c r="J176" s="707">
        <v>58.3583</v>
      </c>
      <c r="K176" s="709">
        <v>0</v>
      </c>
      <c r="L176" s="270"/>
      <c r="M176" s="705" t="str">
        <f t="shared" si="2"/>
        <v>X</v>
      </c>
    </row>
    <row r="177" spans="1:13" ht="14.45" customHeight="1" x14ac:dyDescent="0.2">
      <c r="A177" s="710" t="s">
        <v>501</v>
      </c>
      <c r="B177" s="706">
        <v>193.4</v>
      </c>
      <c r="C177" s="707">
        <v>72.891199999999998</v>
      </c>
      <c r="D177" s="707">
        <v>-120.50880000000001</v>
      </c>
      <c r="E177" s="708">
        <v>0.37689348500517061</v>
      </c>
      <c r="F177" s="706">
        <v>0</v>
      </c>
      <c r="G177" s="707">
        <v>0</v>
      </c>
      <c r="H177" s="707">
        <v>0</v>
      </c>
      <c r="I177" s="707">
        <v>58.3583</v>
      </c>
      <c r="J177" s="707">
        <v>58.3583</v>
      </c>
      <c r="K177" s="709">
        <v>0</v>
      </c>
      <c r="L177" s="270"/>
      <c r="M177" s="705" t="str">
        <f t="shared" si="2"/>
        <v/>
      </c>
    </row>
    <row r="178" spans="1:13" ht="14.45" customHeight="1" x14ac:dyDescent="0.2">
      <c r="A178" s="710" t="s">
        <v>502</v>
      </c>
      <c r="B178" s="706">
        <v>0</v>
      </c>
      <c r="C178" s="707">
        <v>7.19</v>
      </c>
      <c r="D178" s="707">
        <v>7.19</v>
      </c>
      <c r="E178" s="708">
        <v>0</v>
      </c>
      <c r="F178" s="706">
        <v>0</v>
      </c>
      <c r="G178" s="707">
        <v>0</v>
      </c>
      <c r="H178" s="707">
        <v>0</v>
      </c>
      <c r="I178" s="707">
        <v>12.978009999999999</v>
      </c>
      <c r="J178" s="707">
        <v>12.978009999999999</v>
      </c>
      <c r="K178" s="709">
        <v>0</v>
      </c>
      <c r="L178" s="270"/>
      <c r="M178" s="705" t="str">
        <f t="shared" si="2"/>
        <v>X</v>
      </c>
    </row>
    <row r="179" spans="1:13" ht="14.45" customHeight="1" x14ac:dyDescent="0.2">
      <c r="A179" s="710" t="s">
        <v>503</v>
      </c>
      <c r="B179" s="706">
        <v>0</v>
      </c>
      <c r="C179" s="707">
        <v>7.19</v>
      </c>
      <c r="D179" s="707">
        <v>7.19</v>
      </c>
      <c r="E179" s="708">
        <v>0</v>
      </c>
      <c r="F179" s="706">
        <v>0</v>
      </c>
      <c r="G179" s="707">
        <v>0</v>
      </c>
      <c r="H179" s="707">
        <v>0</v>
      </c>
      <c r="I179" s="707">
        <v>9.0000099999999996</v>
      </c>
      <c r="J179" s="707">
        <v>9.0000099999999996</v>
      </c>
      <c r="K179" s="709">
        <v>0</v>
      </c>
      <c r="L179" s="270"/>
      <c r="M179" s="705" t="str">
        <f t="shared" si="2"/>
        <v/>
      </c>
    </row>
    <row r="180" spans="1:13" ht="14.45" customHeight="1" x14ac:dyDescent="0.2">
      <c r="A180" s="710" t="s">
        <v>504</v>
      </c>
      <c r="B180" s="706">
        <v>0</v>
      </c>
      <c r="C180" s="707">
        <v>0</v>
      </c>
      <c r="D180" s="707">
        <v>0</v>
      </c>
      <c r="E180" s="708">
        <v>0</v>
      </c>
      <c r="F180" s="706">
        <v>0</v>
      </c>
      <c r="G180" s="707">
        <v>0</v>
      </c>
      <c r="H180" s="707">
        <v>0</v>
      </c>
      <c r="I180" s="707">
        <v>3.9780000000000002</v>
      </c>
      <c r="J180" s="707">
        <v>3.9780000000000002</v>
      </c>
      <c r="K180" s="709">
        <v>0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0</v>
      </c>
      <c r="C181" s="707">
        <v>7.6835000000000004</v>
      </c>
      <c r="D181" s="707">
        <v>7.6835000000000004</v>
      </c>
      <c r="E181" s="708">
        <v>0</v>
      </c>
      <c r="F181" s="706">
        <v>18.012400100000001</v>
      </c>
      <c r="G181" s="707">
        <v>18.012400100000001</v>
      </c>
      <c r="H181" s="707">
        <v>0</v>
      </c>
      <c r="I181" s="707">
        <v>13.249499999999999</v>
      </c>
      <c r="J181" s="707">
        <v>-4.7629001000000013</v>
      </c>
      <c r="K181" s="709">
        <v>0.73557659870102476</v>
      </c>
      <c r="L181" s="270"/>
      <c r="M181" s="705" t="str">
        <f t="shared" si="2"/>
        <v>X</v>
      </c>
    </row>
    <row r="182" spans="1:13" ht="14.45" customHeight="1" x14ac:dyDescent="0.2">
      <c r="A182" s="710" t="s">
        <v>506</v>
      </c>
      <c r="B182" s="706">
        <v>0</v>
      </c>
      <c r="C182" s="707">
        <v>7.6835000000000004</v>
      </c>
      <c r="D182" s="707">
        <v>7.6835000000000004</v>
      </c>
      <c r="E182" s="708">
        <v>0</v>
      </c>
      <c r="F182" s="706">
        <v>18.012400100000001</v>
      </c>
      <c r="G182" s="707">
        <v>18.012400100000001</v>
      </c>
      <c r="H182" s="707">
        <v>0</v>
      </c>
      <c r="I182" s="707">
        <v>13.249499999999999</v>
      </c>
      <c r="J182" s="707">
        <v>-4.7629001000000013</v>
      </c>
      <c r="K182" s="709">
        <v>0.73557659870102476</v>
      </c>
      <c r="L182" s="270"/>
      <c r="M182" s="705" t="str">
        <f t="shared" si="2"/>
        <v/>
      </c>
    </row>
    <row r="183" spans="1:13" ht="14.45" customHeight="1" x14ac:dyDescent="0.2">
      <c r="A183" s="710" t="s">
        <v>507</v>
      </c>
      <c r="B183" s="706">
        <v>0</v>
      </c>
      <c r="C183" s="707">
        <v>17.980599999999999</v>
      </c>
      <c r="D183" s="707">
        <v>17.980599999999999</v>
      </c>
      <c r="E183" s="708">
        <v>0</v>
      </c>
      <c r="F183" s="706">
        <v>0</v>
      </c>
      <c r="G183" s="707">
        <v>0</v>
      </c>
      <c r="H183" s="707">
        <v>0</v>
      </c>
      <c r="I183" s="707">
        <v>46.790699999999994</v>
      </c>
      <c r="J183" s="707">
        <v>46.790699999999994</v>
      </c>
      <c r="K183" s="709">
        <v>0</v>
      </c>
      <c r="L183" s="270"/>
      <c r="M183" s="705" t="str">
        <f t="shared" si="2"/>
        <v>X</v>
      </c>
    </row>
    <row r="184" spans="1:13" ht="14.45" customHeight="1" x14ac:dyDescent="0.2">
      <c r="A184" s="710" t="s">
        <v>508</v>
      </c>
      <c r="B184" s="706">
        <v>0</v>
      </c>
      <c r="C184" s="707">
        <v>17.980599999999999</v>
      </c>
      <c r="D184" s="707">
        <v>17.980599999999999</v>
      </c>
      <c r="E184" s="708">
        <v>0</v>
      </c>
      <c r="F184" s="706">
        <v>0</v>
      </c>
      <c r="G184" s="707">
        <v>0</v>
      </c>
      <c r="H184" s="707">
        <v>0</v>
      </c>
      <c r="I184" s="707">
        <v>46.790699999999994</v>
      </c>
      <c r="J184" s="707">
        <v>46.790699999999994</v>
      </c>
      <c r="K184" s="709">
        <v>0</v>
      </c>
      <c r="L184" s="270"/>
      <c r="M184" s="705" t="str">
        <f t="shared" si="2"/>
        <v/>
      </c>
    </row>
    <row r="185" spans="1:13" ht="14.45" customHeight="1" x14ac:dyDescent="0.2">
      <c r="A185" s="710" t="s">
        <v>509</v>
      </c>
      <c r="B185" s="706">
        <v>0</v>
      </c>
      <c r="C185" s="707">
        <v>20.893999999999998</v>
      </c>
      <c r="D185" s="707">
        <v>20.893999999999998</v>
      </c>
      <c r="E185" s="708">
        <v>0</v>
      </c>
      <c r="F185" s="706">
        <v>0</v>
      </c>
      <c r="G185" s="707">
        <v>0</v>
      </c>
      <c r="H185" s="707">
        <v>0</v>
      </c>
      <c r="I185" s="707">
        <v>79.921000000000006</v>
      </c>
      <c r="J185" s="707">
        <v>79.921000000000006</v>
      </c>
      <c r="K185" s="709">
        <v>0</v>
      </c>
      <c r="L185" s="270"/>
      <c r="M185" s="705" t="str">
        <f t="shared" si="2"/>
        <v>X</v>
      </c>
    </row>
    <row r="186" spans="1:13" ht="14.45" customHeight="1" x14ac:dyDescent="0.2">
      <c r="A186" s="710" t="s">
        <v>510</v>
      </c>
      <c r="B186" s="706">
        <v>0</v>
      </c>
      <c r="C186" s="707">
        <v>20.893999999999998</v>
      </c>
      <c r="D186" s="707">
        <v>20.893999999999998</v>
      </c>
      <c r="E186" s="708">
        <v>0</v>
      </c>
      <c r="F186" s="706">
        <v>0</v>
      </c>
      <c r="G186" s="707">
        <v>0</v>
      </c>
      <c r="H186" s="707">
        <v>0</v>
      </c>
      <c r="I186" s="707">
        <v>57.886000000000003</v>
      </c>
      <c r="J186" s="707">
        <v>57.886000000000003</v>
      </c>
      <c r="K186" s="709">
        <v>0</v>
      </c>
      <c r="L186" s="270"/>
      <c r="M186" s="705" t="str">
        <f t="shared" si="2"/>
        <v/>
      </c>
    </row>
    <row r="187" spans="1:13" ht="14.45" customHeight="1" x14ac:dyDescent="0.2">
      <c r="A187" s="710" t="s">
        <v>511</v>
      </c>
      <c r="B187" s="706">
        <v>0</v>
      </c>
      <c r="C187" s="707">
        <v>0</v>
      </c>
      <c r="D187" s="707">
        <v>0</v>
      </c>
      <c r="E187" s="708">
        <v>0</v>
      </c>
      <c r="F187" s="706">
        <v>0</v>
      </c>
      <c r="G187" s="707">
        <v>0</v>
      </c>
      <c r="H187" s="707">
        <v>0</v>
      </c>
      <c r="I187" s="707">
        <v>22.035</v>
      </c>
      <c r="J187" s="707">
        <v>22.035</v>
      </c>
      <c r="K187" s="709">
        <v>0</v>
      </c>
      <c r="L187" s="270"/>
      <c r="M187" s="705" t="str">
        <f t="shared" si="2"/>
        <v/>
      </c>
    </row>
    <row r="188" spans="1:13" ht="14.45" customHeight="1" x14ac:dyDescent="0.2">
      <c r="A188" s="710" t="s">
        <v>512</v>
      </c>
      <c r="B188" s="706">
        <v>130041.859285</v>
      </c>
      <c r="C188" s="707">
        <v>126022.80214</v>
      </c>
      <c r="D188" s="707">
        <v>-4019.0571449999989</v>
      </c>
      <c r="E188" s="708">
        <v>0.96909412732871014</v>
      </c>
      <c r="F188" s="706">
        <v>71.602857900000004</v>
      </c>
      <c r="G188" s="707">
        <v>71.602857900000004</v>
      </c>
      <c r="H188" s="707">
        <v>12891.73718</v>
      </c>
      <c r="I188" s="707">
        <v>129592.8128</v>
      </c>
      <c r="J188" s="707">
        <v>129521.2099421</v>
      </c>
      <c r="K188" s="709">
        <v>1809.8832448976871</v>
      </c>
      <c r="L188" s="270"/>
      <c r="M188" s="705" t="str">
        <f t="shared" si="2"/>
        <v/>
      </c>
    </row>
    <row r="189" spans="1:13" ht="14.45" customHeight="1" x14ac:dyDescent="0.2">
      <c r="A189" s="710" t="s">
        <v>513</v>
      </c>
      <c r="B189" s="706">
        <v>130041.859285</v>
      </c>
      <c r="C189" s="707">
        <v>125909.61220999999</v>
      </c>
      <c r="D189" s="707">
        <v>-4132.2470750000066</v>
      </c>
      <c r="E189" s="708">
        <v>0.96822371582719557</v>
      </c>
      <c r="F189" s="706">
        <v>54.652348599999996</v>
      </c>
      <c r="G189" s="707">
        <v>54.652348599999996</v>
      </c>
      <c r="H189" s="707">
        <v>12324.742900000001</v>
      </c>
      <c r="I189" s="707">
        <v>123392.92487</v>
      </c>
      <c r="J189" s="707">
        <v>123338.27252140001</v>
      </c>
      <c r="K189" s="709">
        <v>2257.778998174655</v>
      </c>
      <c r="L189" s="270"/>
      <c r="M189" s="705" t="str">
        <f t="shared" si="2"/>
        <v/>
      </c>
    </row>
    <row r="190" spans="1:13" ht="14.45" customHeight="1" x14ac:dyDescent="0.2">
      <c r="A190" s="710" t="s">
        <v>514</v>
      </c>
      <c r="B190" s="706">
        <v>130041.859285</v>
      </c>
      <c r="C190" s="707">
        <v>125909.61220999999</v>
      </c>
      <c r="D190" s="707">
        <v>-4132.2470750000066</v>
      </c>
      <c r="E190" s="708">
        <v>0.96822371582719557</v>
      </c>
      <c r="F190" s="706">
        <v>54.652348599999996</v>
      </c>
      <c r="G190" s="707">
        <v>54.652348599999996</v>
      </c>
      <c r="H190" s="707">
        <v>12324.742900000001</v>
      </c>
      <c r="I190" s="707">
        <v>123392.92487</v>
      </c>
      <c r="J190" s="707">
        <v>123338.27252140001</v>
      </c>
      <c r="K190" s="709">
        <v>2257.778998174655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90.88776</v>
      </c>
      <c r="C191" s="707">
        <v>54.678100000000001</v>
      </c>
      <c r="D191" s="707">
        <v>-36.20966</v>
      </c>
      <c r="E191" s="708">
        <v>0.60160025948488549</v>
      </c>
      <c r="F191" s="706">
        <v>54.652348599999996</v>
      </c>
      <c r="G191" s="707">
        <v>54.652348599999996</v>
      </c>
      <c r="H191" s="707">
        <v>0</v>
      </c>
      <c r="I191" s="707">
        <v>54.04607</v>
      </c>
      <c r="J191" s="707">
        <v>-0.606278599999996</v>
      </c>
      <c r="K191" s="709">
        <v>0.98890663227600073</v>
      </c>
      <c r="L191" s="270"/>
      <c r="M191" s="705" t="str">
        <f t="shared" si="2"/>
        <v>X</v>
      </c>
    </row>
    <row r="192" spans="1:13" ht="14.45" customHeight="1" x14ac:dyDescent="0.2">
      <c r="A192" s="710" t="s">
        <v>516</v>
      </c>
      <c r="B192" s="706">
        <v>0.126888</v>
      </c>
      <c r="C192" s="707">
        <v>1.88856</v>
      </c>
      <c r="D192" s="707">
        <v>1.7616719999999999</v>
      </c>
      <c r="E192" s="708">
        <v>14.883676943446188</v>
      </c>
      <c r="F192" s="706">
        <v>1.8540531</v>
      </c>
      <c r="G192" s="707">
        <v>1.8540531</v>
      </c>
      <c r="H192" s="707">
        <v>0</v>
      </c>
      <c r="I192" s="707">
        <v>21.182400000000001</v>
      </c>
      <c r="J192" s="707">
        <v>19.3283469</v>
      </c>
      <c r="K192" s="709">
        <v>11.424915499992961</v>
      </c>
      <c r="L192" s="270"/>
      <c r="M192" s="705" t="str">
        <f t="shared" si="2"/>
        <v/>
      </c>
    </row>
    <row r="193" spans="1:13" ht="14.45" customHeight="1" x14ac:dyDescent="0.2">
      <c r="A193" s="710" t="s">
        <v>517</v>
      </c>
      <c r="B193" s="706">
        <v>0.20575499999999999</v>
      </c>
      <c r="C193" s="707">
        <v>0.27500000000000002</v>
      </c>
      <c r="D193" s="707">
        <v>6.9245000000000029E-2</v>
      </c>
      <c r="E193" s="708">
        <v>1.3365410318096766</v>
      </c>
      <c r="F193" s="706">
        <v>0.25620969999999998</v>
      </c>
      <c r="G193" s="707">
        <v>0.25620969999999998</v>
      </c>
      <c r="H193" s="707">
        <v>0</v>
      </c>
      <c r="I193" s="707">
        <v>0</v>
      </c>
      <c r="J193" s="707">
        <v>-0.25620969999999998</v>
      </c>
      <c r="K193" s="709">
        <v>0</v>
      </c>
      <c r="L193" s="270"/>
      <c r="M193" s="705" t="str">
        <f t="shared" si="2"/>
        <v/>
      </c>
    </row>
    <row r="194" spans="1:13" ht="14.45" customHeight="1" x14ac:dyDescent="0.2">
      <c r="A194" s="710" t="s">
        <v>518</v>
      </c>
      <c r="B194" s="706">
        <v>53.516466000000001</v>
      </c>
      <c r="C194" s="707">
        <v>21.4392</v>
      </c>
      <c r="D194" s="707">
        <v>-32.077266000000002</v>
      </c>
      <c r="E194" s="708">
        <v>0.40060941243765985</v>
      </c>
      <c r="F194" s="706">
        <v>20.706410899999998</v>
      </c>
      <c r="G194" s="707">
        <v>20.706410899999998</v>
      </c>
      <c r="H194" s="707">
        <v>0</v>
      </c>
      <c r="I194" s="707">
        <v>17.940339999999999</v>
      </c>
      <c r="J194" s="707">
        <v>-2.766070899999999</v>
      </c>
      <c r="K194" s="709">
        <v>0.86641475853258576</v>
      </c>
      <c r="L194" s="270"/>
      <c r="M194" s="705" t="str">
        <f t="shared" si="2"/>
        <v/>
      </c>
    </row>
    <row r="195" spans="1:13" ht="14.45" customHeight="1" x14ac:dyDescent="0.2">
      <c r="A195" s="710" t="s">
        <v>519</v>
      </c>
      <c r="B195" s="706">
        <v>37.038651000000002</v>
      </c>
      <c r="C195" s="707">
        <v>31.075340000000001</v>
      </c>
      <c r="D195" s="707">
        <v>-5.9633110000000009</v>
      </c>
      <c r="E195" s="708">
        <v>0.83899761900075676</v>
      </c>
      <c r="F195" s="706">
        <v>31.835674900000001</v>
      </c>
      <c r="G195" s="707">
        <v>31.835674900000001</v>
      </c>
      <c r="H195" s="707">
        <v>0</v>
      </c>
      <c r="I195" s="707">
        <v>14.92333</v>
      </c>
      <c r="J195" s="707">
        <v>-16.912344900000001</v>
      </c>
      <c r="K195" s="709">
        <v>0.46876122610486892</v>
      </c>
      <c r="L195" s="270"/>
      <c r="M195" s="705" t="str">
        <f t="shared" si="2"/>
        <v/>
      </c>
    </row>
    <row r="196" spans="1:13" ht="14.45" customHeight="1" x14ac:dyDescent="0.2">
      <c r="A196" s="710" t="s">
        <v>520</v>
      </c>
      <c r="B196" s="706">
        <v>138.904606</v>
      </c>
      <c r="C196" s="707">
        <v>505.07015999999999</v>
      </c>
      <c r="D196" s="707">
        <v>366.16555399999999</v>
      </c>
      <c r="E196" s="708">
        <v>3.6360936800036709</v>
      </c>
      <c r="F196" s="706">
        <v>0</v>
      </c>
      <c r="G196" s="707">
        <v>0</v>
      </c>
      <c r="H196" s="707">
        <v>33.210819999999998</v>
      </c>
      <c r="I196" s="707">
        <v>383.92298</v>
      </c>
      <c r="J196" s="707">
        <v>383.92298</v>
      </c>
      <c r="K196" s="709">
        <v>0</v>
      </c>
      <c r="L196" s="270"/>
      <c r="M196" s="705" t="str">
        <f t="shared" si="2"/>
        <v>X</v>
      </c>
    </row>
    <row r="197" spans="1:13" ht="14.45" customHeight="1" x14ac:dyDescent="0.2">
      <c r="A197" s="710" t="s">
        <v>521</v>
      </c>
      <c r="B197" s="706">
        <v>1.9999899999999999</v>
      </c>
      <c r="C197" s="707">
        <v>9.5325100000000003</v>
      </c>
      <c r="D197" s="707">
        <v>7.5325199999999999</v>
      </c>
      <c r="E197" s="708">
        <v>4.7662788313941569</v>
      </c>
      <c r="F197" s="706">
        <v>0</v>
      </c>
      <c r="G197" s="707">
        <v>0</v>
      </c>
      <c r="H197" s="707">
        <v>0</v>
      </c>
      <c r="I197" s="707">
        <v>25.06391</v>
      </c>
      <c r="J197" s="707">
        <v>25.06391</v>
      </c>
      <c r="K197" s="709">
        <v>0</v>
      </c>
      <c r="L197" s="270"/>
      <c r="M197" s="705" t="str">
        <f t="shared" si="2"/>
        <v/>
      </c>
    </row>
    <row r="198" spans="1:13" ht="14.45" customHeight="1" x14ac:dyDescent="0.2">
      <c r="A198" s="710" t="s">
        <v>522</v>
      </c>
      <c r="B198" s="706">
        <v>136.904616</v>
      </c>
      <c r="C198" s="707">
        <v>495.53765000000004</v>
      </c>
      <c r="D198" s="707">
        <v>358.63303400000007</v>
      </c>
      <c r="E198" s="708">
        <v>3.6195832140532063</v>
      </c>
      <c r="F198" s="706">
        <v>0</v>
      </c>
      <c r="G198" s="707">
        <v>0</v>
      </c>
      <c r="H198" s="707">
        <v>33.210819999999998</v>
      </c>
      <c r="I198" s="707">
        <v>358.85907000000003</v>
      </c>
      <c r="J198" s="707">
        <v>358.85907000000003</v>
      </c>
      <c r="K198" s="709">
        <v>0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710" t="s">
        <v>523</v>
      </c>
      <c r="B199" s="706">
        <v>129812.066919</v>
      </c>
      <c r="C199" s="707">
        <v>118968.66674</v>
      </c>
      <c r="D199" s="707">
        <v>-10843.400179000004</v>
      </c>
      <c r="E199" s="708">
        <v>0.91646847295200951</v>
      </c>
      <c r="F199" s="706">
        <v>0</v>
      </c>
      <c r="G199" s="707">
        <v>0</v>
      </c>
      <c r="H199" s="707">
        <v>10520.902400000001</v>
      </c>
      <c r="I199" s="707">
        <v>116150.75020000001</v>
      </c>
      <c r="J199" s="707">
        <v>116150.75020000001</v>
      </c>
      <c r="K199" s="709">
        <v>0</v>
      </c>
      <c r="L199" s="270"/>
      <c r="M199" s="705" t="str">
        <f t="shared" si="3"/>
        <v>X</v>
      </c>
    </row>
    <row r="200" spans="1:13" ht="14.45" customHeight="1" x14ac:dyDescent="0.2">
      <c r="A200" s="710" t="s">
        <v>524</v>
      </c>
      <c r="B200" s="706">
        <v>129812.066919</v>
      </c>
      <c r="C200" s="707">
        <v>118968.66674</v>
      </c>
      <c r="D200" s="707">
        <v>-10843.400179000004</v>
      </c>
      <c r="E200" s="708">
        <v>0.91646847295200951</v>
      </c>
      <c r="F200" s="706">
        <v>0</v>
      </c>
      <c r="G200" s="707">
        <v>0</v>
      </c>
      <c r="H200" s="707">
        <v>10520.902400000001</v>
      </c>
      <c r="I200" s="707">
        <v>116150.75020000001</v>
      </c>
      <c r="J200" s="707">
        <v>116150.75020000001</v>
      </c>
      <c r="K200" s="709">
        <v>0</v>
      </c>
      <c r="L200" s="270"/>
      <c r="M200" s="705" t="str">
        <f t="shared" si="3"/>
        <v/>
      </c>
    </row>
    <row r="201" spans="1:13" ht="14.45" customHeight="1" x14ac:dyDescent="0.2">
      <c r="A201" s="710" t="s">
        <v>525</v>
      </c>
      <c r="B201" s="706">
        <v>0</v>
      </c>
      <c r="C201" s="707">
        <v>6381.1972100000003</v>
      </c>
      <c r="D201" s="707">
        <v>6381.1972100000003</v>
      </c>
      <c r="E201" s="708">
        <v>0</v>
      </c>
      <c r="F201" s="706">
        <v>0</v>
      </c>
      <c r="G201" s="707">
        <v>0</v>
      </c>
      <c r="H201" s="707">
        <v>1770.62968</v>
      </c>
      <c r="I201" s="707">
        <v>6804.2056199999997</v>
      </c>
      <c r="J201" s="707">
        <v>6804.2056199999997</v>
      </c>
      <c r="K201" s="709">
        <v>0</v>
      </c>
      <c r="L201" s="270"/>
      <c r="M201" s="705" t="str">
        <f t="shared" si="3"/>
        <v>X</v>
      </c>
    </row>
    <row r="202" spans="1:13" ht="14.45" customHeight="1" x14ac:dyDescent="0.2">
      <c r="A202" s="710" t="s">
        <v>526</v>
      </c>
      <c r="B202" s="706">
        <v>0</v>
      </c>
      <c r="C202" s="707">
        <v>6381.1972100000003</v>
      </c>
      <c r="D202" s="707">
        <v>6381.1972100000003</v>
      </c>
      <c r="E202" s="708">
        <v>0</v>
      </c>
      <c r="F202" s="706">
        <v>0</v>
      </c>
      <c r="G202" s="707">
        <v>0</v>
      </c>
      <c r="H202" s="707">
        <v>1770.62968</v>
      </c>
      <c r="I202" s="707">
        <v>6804.2056199999997</v>
      </c>
      <c r="J202" s="707">
        <v>6804.2056199999997</v>
      </c>
      <c r="K202" s="709">
        <v>0</v>
      </c>
      <c r="L202" s="270"/>
      <c r="M202" s="705" t="str">
        <f t="shared" si="3"/>
        <v/>
      </c>
    </row>
    <row r="203" spans="1:13" ht="14.45" customHeight="1" x14ac:dyDescent="0.2">
      <c r="A203" s="710" t="s">
        <v>527</v>
      </c>
      <c r="B203" s="706">
        <v>0</v>
      </c>
      <c r="C203" s="707">
        <v>113.18992999999999</v>
      </c>
      <c r="D203" s="707">
        <v>113.18992999999999</v>
      </c>
      <c r="E203" s="708">
        <v>0</v>
      </c>
      <c r="F203" s="706">
        <v>16.9505093</v>
      </c>
      <c r="G203" s="707">
        <v>16.9505093</v>
      </c>
      <c r="H203" s="707">
        <v>3.7970000000000002</v>
      </c>
      <c r="I203" s="707">
        <v>113.90046000000001</v>
      </c>
      <c r="J203" s="707">
        <v>96.949950700000016</v>
      </c>
      <c r="K203" s="709">
        <v>6.7195892456163548</v>
      </c>
      <c r="L203" s="270"/>
      <c r="M203" s="705" t="str">
        <f t="shared" si="3"/>
        <v/>
      </c>
    </row>
    <row r="204" spans="1:13" ht="14.45" customHeight="1" x14ac:dyDescent="0.2">
      <c r="A204" s="710" t="s">
        <v>528</v>
      </c>
      <c r="B204" s="706">
        <v>0</v>
      </c>
      <c r="C204" s="707">
        <v>91.75</v>
      </c>
      <c r="D204" s="707">
        <v>91.75</v>
      </c>
      <c r="E204" s="708">
        <v>0</v>
      </c>
      <c r="F204" s="706">
        <v>0</v>
      </c>
      <c r="G204" s="707">
        <v>0</v>
      </c>
      <c r="H204" s="707">
        <v>3.75</v>
      </c>
      <c r="I204" s="707">
        <v>82.284999999999997</v>
      </c>
      <c r="J204" s="707">
        <v>82.284999999999997</v>
      </c>
      <c r="K204" s="709">
        <v>0</v>
      </c>
      <c r="L204" s="270"/>
      <c r="M204" s="705" t="str">
        <f t="shared" si="3"/>
        <v/>
      </c>
    </row>
    <row r="205" spans="1:13" ht="14.45" customHeight="1" x14ac:dyDescent="0.2">
      <c r="A205" s="710" t="s">
        <v>529</v>
      </c>
      <c r="B205" s="706">
        <v>0</v>
      </c>
      <c r="C205" s="707">
        <v>0</v>
      </c>
      <c r="D205" s="707">
        <v>0</v>
      </c>
      <c r="E205" s="708">
        <v>0</v>
      </c>
      <c r="F205" s="706">
        <v>0</v>
      </c>
      <c r="G205" s="707">
        <v>0</v>
      </c>
      <c r="H205" s="707">
        <v>0</v>
      </c>
      <c r="I205" s="707">
        <v>22.035</v>
      </c>
      <c r="J205" s="707">
        <v>22.035</v>
      </c>
      <c r="K205" s="709">
        <v>0</v>
      </c>
      <c r="L205" s="270"/>
      <c r="M205" s="705" t="str">
        <f t="shared" si="3"/>
        <v>X</v>
      </c>
    </row>
    <row r="206" spans="1:13" ht="14.45" customHeight="1" x14ac:dyDescent="0.2">
      <c r="A206" s="710" t="s">
        <v>530</v>
      </c>
      <c r="B206" s="706">
        <v>0</v>
      </c>
      <c r="C206" s="707">
        <v>0</v>
      </c>
      <c r="D206" s="707">
        <v>0</v>
      </c>
      <c r="E206" s="708">
        <v>0</v>
      </c>
      <c r="F206" s="706">
        <v>0</v>
      </c>
      <c r="G206" s="707">
        <v>0</v>
      </c>
      <c r="H206" s="707">
        <v>0</v>
      </c>
      <c r="I206" s="707">
        <v>22.035</v>
      </c>
      <c r="J206" s="707">
        <v>22.035</v>
      </c>
      <c r="K206" s="709">
        <v>0</v>
      </c>
      <c r="L206" s="270"/>
      <c r="M206" s="705" t="str">
        <f t="shared" si="3"/>
        <v/>
      </c>
    </row>
    <row r="207" spans="1:13" ht="14.45" customHeight="1" x14ac:dyDescent="0.2">
      <c r="A207" s="710" t="s">
        <v>531</v>
      </c>
      <c r="B207" s="706">
        <v>0</v>
      </c>
      <c r="C207" s="707">
        <v>91.75</v>
      </c>
      <c r="D207" s="707">
        <v>91.75</v>
      </c>
      <c r="E207" s="708">
        <v>0</v>
      </c>
      <c r="F207" s="706">
        <v>0</v>
      </c>
      <c r="G207" s="707">
        <v>0</v>
      </c>
      <c r="H207" s="707">
        <v>3.75</v>
      </c>
      <c r="I207" s="707">
        <v>60.25</v>
      </c>
      <c r="J207" s="707">
        <v>60.25</v>
      </c>
      <c r="K207" s="709">
        <v>0</v>
      </c>
      <c r="L207" s="270"/>
      <c r="M207" s="705" t="str">
        <f t="shared" si="3"/>
        <v>X</v>
      </c>
    </row>
    <row r="208" spans="1:13" ht="14.45" customHeight="1" x14ac:dyDescent="0.2">
      <c r="A208" s="710" t="s">
        <v>532</v>
      </c>
      <c r="B208" s="706">
        <v>0</v>
      </c>
      <c r="C208" s="707">
        <v>91.75</v>
      </c>
      <c r="D208" s="707">
        <v>91.75</v>
      </c>
      <c r="E208" s="708">
        <v>0</v>
      </c>
      <c r="F208" s="706">
        <v>0</v>
      </c>
      <c r="G208" s="707">
        <v>0</v>
      </c>
      <c r="H208" s="707">
        <v>3.75</v>
      </c>
      <c r="I208" s="707">
        <v>60.25</v>
      </c>
      <c r="J208" s="707">
        <v>60.25</v>
      </c>
      <c r="K208" s="709">
        <v>0</v>
      </c>
      <c r="L208" s="270"/>
      <c r="M208" s="705" t="str">
        <f t="shared" si="3"/>
        <v/>
      </c>
    </row>
    <row r="209" spans="1:13" ht="14.45" customHeight="1" x14ac:dyDescent="0.2">
      <c r="A209" s="710" t="s">
        <v>533</v>
      </c>
      <c r="B209" s="706">
        <v>0</v>
      </c>
      <c r="C209" s="707">
        <v>21.43993</v>
      </c>
      <c r="D209" s="707">
        <v>21.43993</v>
      </c>
      <c r="E209" s="708">
        <v>0</v>
      </c>
      <c r="F209" s="706">
        <v>16.9505093</v>
      </c>
      <c r="G209" s="707">
        <v>16.9505093</v>
      </c>
      <c r="H209" s="707">
        <v>4.7E-2</v>
      </c>
      <c r="I209" s="707">
        <v>31.615459999999999</v>
      </c>
      <c r="J209" s="707">
        <v>14.664950699999999</v>
      </c>
      <c r="K209" s="709">
        <v>1.8651628361396786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0</v>
      </c>
      <c r="C210" s="707">
        <v>1.7999999999999998E-4</v>
      </c>
      <c r="D210" s="707">
        <v>1.7999999999999998E-4</v>
      </c>
      <c r="E210" s="708">
        <v>0</v>
      </c>
      <c r="F210" s="706">
        <v>0</v>
      </c>
      <c r="G210" s="707">
        <v>0</v>
      </c>
      <c r="H210" s="707">
        <v>0</v>
      </c>
      <c r="I210" s="707">
        <v>-1.6899999999999999E-3</v>
      </c>
      <c r="J210" s="707">
        <v>-1.6899999999999999E-3</v>
      </c>
      <c r="K210" s="709">
        <v>0</v>
      </c>
      <c r="L210" s="270"/>
      <c r="M210" s="705" t="str">
        <f t="shared" si="3"/>
        <v>X</v>
      </c>
    </row>
    <row r="211" spans="1:13" ht="14.45" customHeight="1" x14ac:dyDescent="0.2">
      <c r="A211" s="710" t="s">
        <v>535</v>
      </c>
      <c r="B211" s="706">
        <v>0</v>
      </c>
      <c r="C211" s="707">
        <v>1.7999999999999998E-4</v>
      </c>
      <c r="D211" s="707">
        <v>1.7999999999999998E-4</v>
      </c>
      <c r="E211" s="708">
        <v>0</v>
      </c>
      <c r="F211" s="706">
        <v>0</v>
      </c>
      <c r="G211" s="707">
        <v>0</v>
      </c>
      <c r="H211" s="707">
        <v>0</v>
      </c>
      <c r="I211" s="707">
        <v>-1.6899999999999999E-3</v>
      </c>
      <c r="J211" s="707">
        <v>-1.6899999999999999E-3</v>
      </c>
      <c r="K211" s="709">
        <v>0</v>
      </c>
      <c r="L211" s="270"/>
      <c r="M211" s="705" t="str">
        <f t="shared" si="3"/>
        <v/>
      </c>
    </row>
    <row r="212" spans="1:13" ht="14.45" customHeight="1" x14ac:dyDescent="0.2">
      <c r="A212" s="710" t="s">
        <v>536</v>
      </c>
      <c r="B212" s="706">
        <v>0</v>
      </c>
      <c r="C212" s="707">
        <v>21.43975</v>
      </c>
      <c r="D212" s="707">
        <v>21.43975</v>
      </c>
      <c r="E212" s="708">
        <v>0</v>
      </c>
      <c r="F212" s="706">
        <v>16.9505093</v>
      </c>
      <c r="G212" s="707">
        <v>16.9505093</v>
      </c>
      <c r="H212" s="707">
        <v>4.7E-2</v>
      </c>
      <c r="I212" s="707">
        <v>31.617150000000002</v>
      </c>
      <c r="J212" s="707">
        <v>14.666640700000002</v>
      </c>
      <c r="K212" s="709">
        <v>1.8652625381586618</v>
      </c>
      <c r="L212" s="270"/>
      <c r="M212" s="705" t="str">
        <f t="shared" si="3"/>
        <v>X</v>
      </c>
    </row>
    <row r="213" spans="1:13" ht="14.45" customHeight="1" x14ac:dyDescent="0.2">
      <c r="A213" s="710" t="s">
        <v>537</v>
      </c>
      <c r="B213" s="706">
        <v>0</v>
      </c>
      <c r="C213" s="707">
        <v>7.5999999999999998E-2</v>
      </c>
      <c r="D213" s="707">
        <v>7.5999999999999998E-2</v>
      </c>
      <c r="E213" s="708">
        <v>0</v>
      </c>
      <c r="F213" s="706">
        <v>4.6514600000000003E-2</v>
      </c>
      <c r="G213" s="707">
        <v>4.6514600000000003E-2</v>
      </c>
      <c r="H213" s="707">
        <v>4.7E-2</v>
      </c>
      <c r="I213" s="707">
        <v>0.47399999999999998</v>
      </c>
      <c r="J213" s="707">
        <v>0.42748539999999996</v>
      </c>
      <c r="K213" s="709">
        <v>10.190348836709333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0</v>
      </c>
      <c r="C214" s="707">
        <v>0</v>
      </c>
      <c r="D214" s="707">
        <v>0</v>
      </c>
      <c r="E214" s="708">
        <v>0</v>
      </c>
      <c r="F214" s="706">
        <v>0</v>
      </c>
      <c r="G214" s="707">
        <v>0</v>
      </c>
      <c r="H214" s="707">
        <v>0</v>
      </c>
      <c r="I214" s="707">
        <v>6.8599999999999994E-2</v>
      </c>
      <c r="J214" s="707">
        <v>6.8599999999999994E-2</v>
      </c>
      <c r="K214" s="709">
        <v>0</v>
      </c>
      <c r="L214" s="270"/>
      <c r="M214" s="705" t="str">
        <f t="shared" si="3"/>
        <v/>
      </c>
    </row>
    <row r="215" spans="1:13" ht="14.45" customHeight="1" x14ac:dyDescent="0.2">
      <c r="A215" s="710" t="s">
        <v>539</v>
      </c>
      <c r="B215" s="706">
        <v>0</v>
      </c>
      <c r="C215" s="707">
        <v>21.36375</v>
      </c>
      <c r="D215" s="707">
        <v>21.36375</v>
      </c>
      <c r="E215" s="708">
        <v>0</v>
      </c>
      <c r="F215" s="706">
        <v>16.903994699999998</v>
      </c>
      <c r="G215" s="707">
        <v>16.903994699999998</v>
      </c>
      <c r="H215" s="707">
        <v>0</v>
      </c>
      <c r="I215" s="707">
        <v>31.074549999999999</v>
      </c>
      <c r="J215" s="707">
        <v>14.1705553</v>
      </c>
      <c r="K215" s="709">
        <v>1.8382962460346726</v>
      </c>
      <c r="L215" s="270"/>
      <c r="M215" s="705" t="str">
        <f t="shared" si="3"/>
        <v/>
      </c>
    </row>
    <row r="216" spans="1:13" ht="14.45" customHeight="1" x14ac:dyDescent="0.2">
      <c r="A216" s="710" t="s">
        <v>540</v>
      </c>
      <c r="B216" s="706">
        <v>0</v>
      </c>
      <c r="C216" s="707">
        <v>0</v>
      </c>
      <c r="D216" s="707">
        <v>0</v>
      </c>
      <c r="E216" s="708">
        <v>0</v>
      </c>
      <c r="F216" s="706">
        <v>0</v>
      </c>
      <c r="G216" s="707">
        <v>0</v>
      </c>
      <c r="H216" s="707">
        <v>563.19727999999998</v>
      </c>
      <c r="I216" s="707">
        <v>6085.98747</v>
      </c>
      <c r="J216" s="707">
        <v>6085.98747</v>
      </c>
      <c r="K216" s="709">
        <v>0</v>
      </c>
      <c r="L216" s="270"/>
      <c r="M216" s="705" t="str">
        <f t="shared" si="3"/>
        <v/>
      </c>
    </row>
    <row r="217" spans="1:13" ht="14.45" customHeight="1" x14ac:dyDescent="0.2">
      <c r="A217" s="710" t="s">
        <v>541</v>
      </c>
      <c r="B217" s="706">
        <v>0</v>
      </c>
      <c r="C217" s="707">
        <v>0</v>
      </c>
      <c r="D217" s="707">
        <v>0</v>
      </c>
      <c r="E217" s="708">
        <v>0</v>
      </c>
      <c r="F217" s="706">
        <v>0</v>
      </c>
      <c r="G217" s="707">
        <v>0</v>
      </c>
      <c r="H217" s="707">
        <v>563.19727999999998</v>
      </c>
      <c r="I217" s="707">
        <v>6085.98747</v>
      </c>
      <c r="J217" s="707">
        <v>6085.98747</v>
      </c>
      <c r="K217" s="709">
        <v>0</v>
      </c>
      <c r="L217" s="270"/>
      <c r="M217" s="705" t="str">
        <f t="shared" si="3"/>
        <v/>
      </c>
    </row>
    <row r="218" spans="1:13" ht="14.45" customHeight="1" x14ac:dyDescent="0.2">
      <c r="A218" s="710" t="s">
        <v>542</v>
      </c>
      <c r="B218" s="706">
        <v>0</v>
      </c>
      <c r="C218" s="707">
        <v>0</v>
      </c>
      <c r="D218" s="707">
        <v>0</v>
      </c>
      <c r="E218" s="708">
        <v>0</v>
      </c>
      <c r="F218" s="706">
        <v>0</v>
      </c>
      <c r="G218" s="707">
        <v>0</v>
      </c>
      <c r="H218" s="707">
        <v>563.19727999999998</v>
      </c>
      <c r="I218" s="707">
        <v>6085.98747</v>
      </c>
      <c r="J218" s="707">
        <v>6085.98747</v>
      </c>
      <c r="K218" s="709">
        <v>0</v>
      </c>
      <c r="L218" s="270"/>
      <c r="M218" s="705" t="str">
        <f t="shared" si="3"/>
        <v>X</v>
      </c>
    </row>
    <row r="219" spans="1:13" ht="14.45" customHeight="1" x14ac:dyDescent="0.2">
      <c r="A219" s="710" t="s">
        <v>543</v>
      </c>
      <c r="B219" s="706">
        <v>0</v>
      </c>
      <c r="C219" s="707">
        <v>0</v>
      </c>
      <c r="D219" s="707">
        <v>0</v>
      </c>
      <c r="E219" s="708">
        <v>0</v>
      </c>
      <c r="F219" s="706">
        <v>0</v>
      </c>
      <c r="G219" s="707">
        <v>0</v>
      </c>
      <c r="H219" s="707">
        <v>563.19727999999998</v>
      </c>
      <c r="I219" s="707">
        <v>6085.98747</v>
      </c>
      <c r="J219" s="707">
        <v>6085.98747</v>
      </c>
      <c r="K219" s="709">
        <v>0</v>
      </c>
      <c r="L219" s="270"/>
      <c r="M219" s="705" t="str">
        <f t="shared" si="3"/>
        <v/>
      </c>
    </row>
    <row r="220" spans="1:13" ht="14.45" customHeight="1" x14ac:dyDescent="0.2">
      <c r="A220" s="710" t="s">
        <v>544</v>
      </c>
      <c r="B220" s="706">
        <v>0</v>
      </c>
      <c r="C220" s="707">
        <v>8258.9301300000006</v>
      </c>
      <c r="D220" s="707">
        <v>8258.9301300000006</v>
      </c>
      <c r="E220" s="708">
        <v>0</v>
      </c>
      <c r="F220" s="706">
        <v>0</v>
      </c>
      <c r="G220" s="707">
        <v>0</v>
      </c>
      <c r="H220" s="707">
        <v>1065.2227600000001</v>
      </c>
      <c r="I220" s="707">
        <v>9305.6877399999994</v>
      </c>
      <c r="J220" s="707">
        <v>9305.6877399999994</v>
      </c>
      <c r="K220" s="709">
        <v>0</v>
      </c>
      <c r="L220" s="270"/>
      <c r="M220" s="705" t="str">
        <f t="shared" si="3"/>
        <v/>
      </c>
    </row>
    <row r="221" spans="1:13" ht="14.45" customHeight="1" x14ac:dyDescent="0.2">
      <c r="A221" s="710" t="s">
        <v>545</v>
      </c>
      <c r="B221" s="706">
        <v>0</v>
      </c>
      <c r="C221" s="707">
        <v>8258.9301300000006</v>
      </c>
      <c r="D221" s="707">
        <v>8258.9301300000006</v>
      </c>
      <c r="E221" s="708">
        <v>0</v>
      </c>
      <c r="F221" s="706">
        <v>0</v>
      </c>
      <c r="G221" s="707">
        <v>0</v>
      </c>
      <c r="H221" s="707">
        <v>1065.2227600000001</v>
      </c>
      <c r="I221" s="707">
        <v>9305.6877399999994</v>
      </c>
      <c r="J221" s="707">
        <v>9305.6877399999994</v>
      </c>
      <c r="K221" s="709">
        <v>0</v>
      </c>
      <c r="L221" s="270"/>
      <c r="M221" s="705" t="str">
        <f t="shared" si="3"/>
        <v/>
      </c>
    </row>
    <row r="222" spans="1:13" ht="14.45" customHeight="1" x14ac:dyDescent="0.2">
      <c r="A222" s="710" t="s">
        <v>546</v>
      </c>
      <c r="B222" s="706">
        <v>0</v>
      </c>
      <c r="C222" s="707">
        <v>8258.9301300000006</v>
      </c>
      <c r="D222" s="707">
        <v>8258.9301300000006</v>
      </c>
      <c r="E222" s="708">
        <v>0</v>
      </c>
      <c r="F222" s="706">
        <v>0</v>
      </c>
      <c r="G222" s="707">
        <v>0</v>
      </c>
      <c r="H222" s="707">
        <v>1065.2227600000001</v>
      </c>
      <c r="I222" s="707">
        <v>9305.6877399999994</v>
      </c>
      <c r="J222" s="707">
        <v>9305.6877399999994</v>
      </c>
      <c r="K222" s="709">
        <v>0</v>
      </c>
      <c r="L222" s="270"/>
      <c r="M222" s="705" t="str">
        <f t="shared" si="3"/>
        <v/>
      </c>
    </row>
    <row r="223" spans="1:13" ht="14.45" customHeight="1" x14ac:dyDescent="0.2">
      <c r="A223" s="710" t="s">
        <v>547</v>
      </c>
      <c r="B223" s="706">
        <v>0</v>
      </c>
      <c r="C223" s="707">
        <v>56.566499999999998</v>
      </c>
      <c r="D223" s="707">
        <v>56.566499999999998</v>
      </c>
      <c r="E223" s="708">
        <v>0</v>
      </c>
      <c r="F223" s="706">
        <v>0</v>
      </c>
      <c r="G223" s="707">
        <v>0</v>
      </c>
      <c r="H223" s="707">
        <v>5.0043500000000005</v>
      </c>
      <c r="I223" s="707">
        <v>41.329929999999997</v>
      </c>
      <c r="J223" s="707">
        <v>41.329929999999997</v>
      </c>
      <c r="K223" s="709">
        <v>0</v>
      </c>
      <c r="L223" s="270"/>
      <c r="M223" s="705" t="str">
        <f t="shared" si="3"/>
        <v>X</v>
      </c>
    </row>
    <row r="224" spans="1:13" ht="14.45" customHeight="1" x14ac:dyDescent="0.2">
      <c r="A224" s="710" t="s">
        <v>548</v>
      </c>
      <c r="B224" s="706">
        <v>0</v>
      </c>
      <c r="C224" s="707">
        <v>56.566499999999998</v>
      </c>
      <c r="D224" s="707">
        <v>56.566499999999998</v>
      </c>
      <c r="E224" s="708">
        <v>0</v>
      </c>
      <c r="F224" s="706">
        <v>0</v>
      </c>
      <c r="G224" s="707">
        <v>0</v>
      </c>
      <c r="H224" s="707">
        <v>5.0043500000000005</v>
      </c>
      <c r="I224" s="707">
        <v>41.329929999999997</v>
      </c>
      <c r="J224" s="707">
        <v>41.329929999999997</v>
      </c>
      <c r="K224" s="709">
        <v>0</v>
      </c>
      <c r="L224" s="270"/>
      <c r="M224" s="705" t="str">
        <f t="shared" si="3"/>
        <v/>
      </c>
    </row>
    <row r="225" spans="1:13" ht="14.45" customHeight="1" x14ac:dyDescent="0.2">
      <c r="A225" s="710" t="s">
        <v>549</v>
      </c>
      <c r="B225" s="706">
        <v>0</v>
      </c>
      <c r="C225" s="707">
        <v>50.765000000000001</v>
      </c>
      <c r="D225" s="707">
        <v>50.765000000000001</v>
      </c>
      <c r="E225" s="708">
        <v>0</v>
      </c>
      <c r="F225" s="706">
        <v>0</v>
      </c>
      <c r="G225" s="707">
        <v>0</v>
      </c>
      <c r="H225" s="707">
        <v>3.4</v>
      </c>
      <c r="I225" s="707">
        <v>48.84</v>
      </c>
      <c r="J225" s="707">
        <v>48.84</v>
      </c>
      <c r="K225" s="709">
        <v>0</v>
      </c>
      <c r="L225" s="270"/>
      <c r="M225" s="705" t="str">
        <f t="shared" si="3"/>
        <v>X</v>
      </c>
    </row>
    <row r="226" spans="1:13" ht="14.45" customHeight="1" x14ac:dyDescent="0.2">
      <c r="A226" s="710" t="s">
        <v>550</v>
      </c>
      <c r="B226" s="706">
        <v>0</v>
      </c>
      <c r="C226" s="707">
        <v>50.765000000000001</v>
      </c>
      <c r="D226" s="707">
        <v>50.765000000000001</v>
      </c>
      <c r="E226" s="708">
        <v>0</v>
      </c>
      <c r="F226" s="706">
        <v>0</v>
      </c>
      <c r="G226" s="707">
        <v>0</v>
      </c>
      <c r="H226" s="707">
        <v>3.4</v>
      </c>
      <c r="I226" s="707">
        <v>45.44</v>
      </c>
      <c r="J226" s="707">
        <v>45.44</v>
      </c>
      <c r="K226" s="709">
        <v>0</v>
      </c>
      <c r="L226" s="270"/>
      <c r="M226" s="705" t="str">
        <f t="shared" si="3"/>
        <v/>
      </c>
    </row>
    <row r="227" spans="1:13" ht="14.45" customHeight="1" x14ac:dyDescent="0.2">
      <c r="A227" s="710" t="s">
        <v>551</v>
      </c>
      <c r="B227" s="706">
        <v>0</v>
      </c>
      <c r="C227" s="707">
        <v>0</v>
      </c>
      <c r="D227" s="707">
        <v>0</v>
      </c>
      <c r="E227" s="708">
        <v>0</v>
      </c>
      <c r="F227" s="706">
        <v>0</v>
      </c>
      <c r="G227" s="707">
        <v>0</v>
      </c>
      <c r="H227" s="707">
        <v>0</v>
      </c>
      <c r="I227" s="707">
        <v>3.4</v>
      </c>
      <c r="J227" s="707">
        <v>3.4</v>
      </c>
      <c r="K227" s="709">
        <v>0</v>
      </c>
      <c r="L227" s="270"/>
      <c r="M227" s="705" t="str">
        <f t="shared" si="3"/>
        <v/>
      </c>
    </row>
    <row r="228" spans="1:13" ht="14.45" customHeight="1" x14ac:dyDescent="0.2">
      <c r="A228" s="710" t="s">
        <v>552</v>
      </c>
      <c r="B228" s="706">
        <v>0</v>
      </c>
      <c r="C228" s="707">
        <v>60.106519999999996</v>
      </c>
      <c r="D228" s="707">
        <v>60.106519999999996</v>
      </c>
      <c r="E228" s="708">
        <v>0</v>
      </c>
      <c r="F228" s="706">
        <v>0</v>
      </c>
      <c r="G228" s="707">
        <v>0</v>
      </c>
      <c r="H228" s="707">
        <v>1.6220000000000001</v>
      </c>
      <c r="I228" s="707">
        <v>47.460599999999999</v>
      </c>
      <c r="J228" s="707">
        <v>47.460599999999999</v>
      </c>
      <c r="K228" s="709">
        <v>0</v>
      </c>
      <c r="L228" s="270"/>
      <c r="M228" s="705" t="str">
        <f t="shared" si="3"/>
        <v>X</v>
      </c>
    </row>
    <row r="229" spans="1:13" ht="14.45" customHeight="1" x14ac:dyDescent="0.2">
      <c r="A229" s="710" t="s">
        <v>553</v>
      </c>
      <c r="B229" s="706">
        <v>0</v>
      </c>
      <c r="C229" s="707">
        <v>48.47</v>
      </c>
      <c r="D229" s="707">
        <v>48.47</v>
      </c>
      <c r="E229" s="708">
        <v>0</v>
      </c>
      <c r="F229" s="706">
        <v>0</v>
      </c>
      <c r="G229" s="707">
        <v>0</v>
      </c>
      <c r="H229" s="707">
        <v>0.74</v>
      </c>
      <c r="I229" s="707">
        <v>35.58</v>
      </c>
      <c r="J229" s="707">
        <v>35.58</v>
      </c>
      <c r="K229" s="709">
        <v>0</v>
      </c>
      <c r="L229" s="270"/>
      <c r="M229" s="705" t="str">
        <f t="shared" si="3"/>
        <v/>
      </c>
    </row>
    <row r="230" spans="1:13" ht="14.45" customHeight="1" x14ac:dyDescent="0.2">
      <c r="A230" s="710" t="s">
        <v>554</v>
      </c>
      <c r="B230" s="706">
        <v>0</v>
      </c>
      <c r="C230" s="707">
        <v>0</v>
      </c>
      <c r="D230" s="707">
        <v>0</v>
      </c>
      <c r="E230" s="708">
        <v>0</v>
      </c>
      <c r="F230" s="706">
        <v>0</v>
      </c>
      <c r="G230" s="707">
        <v>0</v>
      </c>
      <c r="H230" s="707">
        <v>0</v>
      </c>
      <c r="I230" s="707">
        <v>0.1206</v>
      </c>
      <c r="J230" s="707">
        <v>0.1206</v>
      </c>
      <c r="K230" s="709">
        <v>0</v>
      </c>
      <c r="L230" s="270"/>
      <c r="M230" s="705" t="str">
        <f t="shared" si="3"/>
        <v/>
      </c>
    </row>
    <row r="231" spans="1:13" ht="14.45" customHeight="1" x14ac:dyDescent="0.2">
      <c r="A231" s="710" t="s">
        <v>555</v>
      </c>
      <c r="B231" s="706">
        <v>0</v>
      </c>
      <c r="C231" s="707">
        <v>11.636520000000001</v>
      </c>
      <c r="D231" s="707">
        <v>11.636520000000001</v>
      </c>
      <c r="E231" s="708">
        <v>0</v>
      </c>
      <c r="F231" s="706">
        <v>0</v>
      </c>
      <c r="G231" s="707">
        <v>0</v>
      </c>
      <c r="H231" s="707">
        <v>0.88200000000000001</v>
      </c>
      <c r="I231" s="707">
        <v>11.76</v>
      </c>
      <c r="J231" s="707">
        <v>11.76</v>
      </c>
      <c r="K231" s="709">
        <v>0</v>
      </c>
      <c r="L231" s="270"/>
      <c r="M231" s="705" t="str">
        <f t="shared" si="3"/>
        <v/>
      </c>
    </row>
    <row r="232" spans="1:13" ht="14.45" customHeight="1" x14ac:dyDescent="0.2">
      <c r="A232" s="710" t="s">
        <v>556</v>
      </c>
      <c r="B232" s="706">
        <v>0</v>
      </c>
      <c r="C232" s="707">
        <v>65.423540000000003</v>
      </c>
      <c r="D232" s="707">
        <v>65.423540000000003</v>
      </c>
      <c r="E232" s="708">
        <v>0</v>
      </c>
      <c r="F232" s="706">
        <v>0</v>
      </c>
      <c r="G232" s="707">
        <v>0</v>
      </c>
      <c r="H232" s="707">
        <v>4.0724099999999996</v>
      </c>
      <c r="I232" s="707">
        <v>80.504429999999999</v>
      </c>
      <c r="J232" s="707">
        <v>80.504429999999999</v>
      </c>
      <c r="K232" s="709">
        <v>0</v>
      </c>
      <c r="L232" s="270"/>
      <c r="M232" s="705" t="str">
        <f t="shared" si="3"/>
        <v>X</v>
      </c>
    </row>
    <row r="233" spans="1:13" ht="14.45" customHeight="1" x14ac:dyDescent="0.2">
      <c r="A233" s="710" t="s">
        <v>557</v>
      </c>
      <c r="B233" s="706">
        <v>0</v>
      </c>
      <c r="C233" s="707">
        <v>65.423540000000003</v>
      </c>
      <c r="D233" s="707">
        <v>65.423540000000003</v>
      </c>
      <c r="E233" s="708">
        <v>0</v>
      </c>
      <c r="F233" s="706">
        <v>0</v>
      </c>
      <c r="G233" s="707">
        <v>0</v>
      </c>
      <c r="H233" s="707">
        <v>4.0724099999999996</v>
      </c>
      <c r="I233" s="707">
        <v>80.504429999999999</v>
      </c>
      <c r="J233" s="707">
        <v>80.504429999999999</v>
      </c>
      <c r="K233" s="709">
        <v>0</v>
      </c>
      <c r="L233" s="270"/>
      <c r="M233" s="705" t="str">
        <f t="shared" si="3"/>
        <v/>
      </c>
    </row>
    <row r="234" spans="1:13" ht="14.45" customHeight="1" x14ac:dyDescent="0.2">
      <c r="A234" s="710" t="s">
        <v>558</v>
      </c>
      <c r="B234" s="706">
        <v>0</v>
      </c>
      <c r="C234" s="707">
        <v>371.46196999999995</v>
      </c>
      <c r="D234" s="707">
        <v>371.46196999999995</v>
      </c>
      <c r="E234" s="708">
        <v>0</v>
      </c>
      <c r="F234" s="706">
        <v>0</v>
      </c>
      <c r="G234" s="707">
        <v>0</v>
      </c>
      <c r="H234" s="707">
        <v>0</v>
      </c>
      <c r="I234" s="707">
        <v>0</v>
      </c>
      <c r="J234" s="707">
        <v>0</v>
      </c>
      <c r="K234" s="709">
        <v>0</v>
      </c>
      <c r="L234" s="270"/>
      <c r="M234" s="705" t="str">
        <f t="shared" si="3"/>
        <v>X</v>
      </c>
    </row>
    <row r="235" spans="1:13" ht="14.45" customHeight="1" x14ac:dyDescent="0.2">
      <c r="A235" s="710" t="s">
        <v>559</v>
      </c>
      <c r="B235" s="706">
        <v>0</v>
      </c>
      <c r="C235" s="707">
        <v>371.46196999999995</v>
      </c>
      <c r="D235" s="707">
        <v>371.46196999999995</v>
      </c>
      <c r="E235" s="708">
        <v>0</v>
      </c>
      <c r="F235" s="706">
        <v>0</v>
      </c>
      <c r="G235" s="707">
        <v>0</v>
      </c>
      <c r="H235" s="707">
        <v>0</v>
      </c>
      <c r="I235" s="707">
        <v>0</v>
      </c>
      <c r="J235" s="707">
        <v>0</v>
      </c>
      <c r="K235" s="709">
        <v>0</v>
      </c>
      <c r="L235" s="270"/>
      <c r="M235" s="705" t="str">
        <f t="shared" si="3"/>
        <v/>
      </c>
    </row>
    <row r="236" spans="1:13" ht="14.45" customHeight="1" x14ac:dyDescent="0.2">
      <c r="A236" s="710" t="s">
        <v>560</v>
      </c>
      <c r="B236" s="706">
        <v>0</v>
      </c>
      <c r="C236" s="707">
        <v>2.8140000000000001</v>
      </c>
      <c r="D236" s="707">
        <v>2.8140000000000001</v>
      </c>
      <c r="E236" s="708">
        <v>0</v>
      </c>
      <c r="F236" s="706">
        <v>0</v>
      </c>
      <c r="G236" s="707">
        <v>0</v>
      </c>
      <c r="H236" s="707">
        <v>0.504</v>
      </c>
      <c r="I236" s="707">
        <v>3.4209999999999998</v>
      </c>
      <c r="J236" s="707">
        <v>3.4209999999999998</v>
      </c>
      <c r="K236" s="709">
        <v>0</v>
      </c>
      <c r="L236" s="270"/>
      <c r="M236" s="705" t="str">
        <f t="shared" si="3"/>
        <v>X</v>
      </c>
    </row>
    <row r="237" spans="1:13" ht="14.45" customHeight="1" x14ac:dyDescent="0.2">
      <c r="A237" s="710" t="s">
        <v>561</v>
      </c>
      <c r="B237" s="706">
        <v>0</v>
      </c>
      <c r="C237" s="707">
        <v>2.8140000000000001</v>
      </c>
      <c r="D237" s="707">
        <v>2.8140000000000001</v>
      </c>
      <c r="E237" s="708">
        <v>0</v>
      </c>
      <c r="F237" s="706">
        <v>0</v>
      </c>
      <c r="G237" s="707">
        <v>0</v>
      </c>
      <c r="H237" s="707">
        <v>0.504</v>
      </c>
      <c r="I237" s="707">
        <v>3.4209999999999998</v>
      </c>
      <c r="J237" s="707">
        <v>3.4209999999999998</v>
      </c>
      <c r="K237" s="709">
        <v>0</v>
      </c>
      <c r="L237" s="270"/>
      <c r="M237" s="705" t="str">
        <f t="shared" si="3"/>
        <v/>
      </c>
    </row>
    <row r="238" spans="1:13" ht="14.45" customHeight="1" x14ac:dyDescent="0.2">
      <c r="A238" s="710" t="s">
        <v>562</v>
      </c>
      <c r="B238" s="706">
        <v>0</v>
      </c>
      <c r="C238" s="707">
        <v>1218.1633300000001</v>
      </c>
      <c r="D238" s="707">
        <v>1218.1633300000001</v>
      </c>
      <c r="E238" s="708">
        <v>0</v>
      </c>
      <c r="F238" s="706">
        <v>0</v>
      </c>
      <c r="G238" s="707">
        <v>0</v>
      </c>
      <c r="H238" s="707">
        <v>134.10012</v>
      </c>
      <c r="I238" s="707">
        <v>2033.0952600000001</v>
      </c>
      <c r="J238" s="707">
        <v>2033.0952600000001</v>
      </c>
      <c r="K238" s="709">
        <v>0</v>
      </c>
      <c r="L238" s="270"/>
      <c r="M238" s="705" t="str">
        <f t="shared" si="3"/>
        <v>X</v>
      </c>
    </row>
    <row r="239" spans="1:13" ht="14.45" customHeight="1" x14ac:dyDescent="0.2">
      <c r="A239" s="710" t="s">
        <v>563</v>
      </c>
      <c r="B239" s="706">
        <v>0</v>
      </c>
      <c r="C239" s="707">
        <v>1218.1633300000001</v>
      </c>
      <c r="D239" s="707">
        <v>1218.1633300000001</v>
      </c>
      <c r="E239" s="708">
        <v>0</v>
      </c>
      <c r="F239" s="706">
        <v>0</v>
      </c>
      <c r="G239" s="707">
        <v>0</v>
      </c>
      <c r="H239" s="707">
        <v>134.10012</v>
      </c>
      <c r="I239" s="707">
        <v>2033.0952600000001</v>
      </c>
      <c r="J239" s="707">
        <v>2033.0952600000001</v>
      </c>
      <c r="K239" s="709">
        <v>0</v>
      </c>
      <c r="L239" s="270"/>
      <c r="M239" s="705" t="str">
        <f t="shared" si="3"/>
        <v/>
      </c>
    </row>
    <row r="240" spans="1:13" ht="14.45" customHeight="1" x14ac:dyDescent="0.2">
      <c r="A240" s="710" t="s">
        <v>564</v>
      </c>
      <c r="B240" s="706">
        <v>0</v>
      </c>
      <c r="C240" s="707">
        <v>123.75389999999999</v>
      </c>
      <c r="D240" s="707">
        <v>123.75389999999999</v>
      </c>
      <c r="E240" s="708">
        <v>0</v>
      </c>
      <c r="F240" s="706">
        <v>0</v>
      </c>
      <c r="G240" s="707">
        <v>0</v>
      </c>
      <c r="H240" s="707">
        <v>12.72383</v>
      </c>
      <c r="I240" s="707">
        <v>120.51391000000001</v>
      </c>
      <c r="J240" s="707">
        <v>120.51391000000001</v>
      </c>
      <c r="K240" s="709">
        <v>0</v>
      </c>
      <c r="L240" s="270"/>
      <c r="M240" s="705" t="str">
        <f t="shared" si="3"/>
        <v>X</v>
      </c>
    </row>
    <row r="241" spans="1:13" ht="14.45" customHeight="1" x14ac:dyDescent="0.2">
      <c r="A241" s="710" t="s">
        <v>565</v>
      </c>
      <c r="B241" s="706">
        <v>0</v>
      </c>
      <c r="C241" s="707">
        <v>123.75389999999999</v>
      </c>
      <c r="D241" s="707">
        <v>123.75389999999999</v>
      </c>
      <c r="E241" s="708">
        <v>0</v>
      </c>
      <c r="F241" s="706">
        <v>0</v>
      </c>
      <c r="G241" s="707">
        <v>0</v>
      </c>
      <c r="H241" s="707">
        <v>12.72383</v>
      </c>
      <c r="I241" s="707">
        <v>120.51391000000001</v>
      </c>
      <c r="J241" s="707">
        <v>120.51391000000001</v>
      </c>
      <c r="K241" s="709">
        <v>0</v>
      </c>
      <c r="L241" s="270"/>
      <c r="M241" s="705" t="str">
        <f t="shared" si="3"/>
        <v/>
      </c>
    </row>
    <row r="242" spans="1:13" ht="14.45" customHeight="1" x14ac:dyDescent="0.2">
      <c r="A242" s="710" t="s">
        <v>566</v>
      </c>
      <c r="B242" s="706">
        <v>0</v>
      </c>
      <c r="C242" s="707">
        <v>6309.8753699999997</v>
      </c>
      <c r="D242" s="707">
        <v>6309.8753699999997</v>
      </c>
      <c r="E242" s="708">
        <v>0</v>
      </c>
      <c r="F242" s="706">
        <v>0</v>
      </c>
      <c r="G242" s="707">
        <v>0</v>
      </c>
      <c r="H242" s="707">
        <v>892.77134000000001</v>
      </c>
      <c r="I242" s="707">
        <v>6859.8405499999999</v>
      </c>
      <c r="J242" s="707">
        <v>6859.8405499999999</v>
      </c>
      <c r="K242" s="709">
        <v>0</v>
      </c>
      <c r="L242" s="270"/>
      <c r="M242" s="705" t="str">
        <f t="shared" si="3"/>
        <v>X</v>
      </c>
    </row>
    <row r="243" spans="1:13" ht="14.45" customHeight="1" x14ac:dyDescent="0.2">
      <c r="A243" s="710" t="s">
        <v>567</v>
      </c>
      <c r="B243" s="706">
        <v>0</v>
      </c>
      <c r="C243" s="707">
        <v>6309.8753699999997</v>
      </c>
      <c r="D243" s="707">
        <v>6309.8753699999997</v>
      </c>
      <c r="E243" s="708">
        <v>0</v>
      </c>
      <c r="F243" s="706">
        <v>0</v>
      </c>
      <c r="G243" s="707">
        <v>0</v>
      </c>
      <c r="H243" s="707">
        <v>892.77134000000001</v>
      </c>
      <c r="I243" s="707">
        <v>6859.8405499999999</v>
      </c>
      <c r="J243" s="707">
        <v>6859.8405499999999</v>
      </c>
      <c r="K243" s="709">
        <v>0</v>
      </c>
      <c r="L243" s="270"/>
      <c r="M243" s="705" t="str">
        <f t="shared" si="3"/>
        <v/>
      </c>
    </row>
    <row r="244" spans="1:13" ht="14.45" customHeight="1" x14ac:dyDescent="0.2">
      <c r="A244" s="710" t="s">
        <v>568</v>
      </c>
      <c r="B244" s="706">
        <v>0</v>
      </c>
      <c r="C244" s="707">
        <v>0</v>
      </c>
      <c r="D244" s="707">
        <v>0</v>
      </c>
      <c r="E244" s="708">
        <v>0</v>
      </c>
      <c r="F244" s="706">
        <v>0</v>
      </c>
      <c r="G244" s="707">
        <v>0</v>
      </c>
      <c r="H244" s="707">
        <v>11.024709999999999</v>
      </c>
      <c r="I244" s="707">
        <v>70.682059999999993</v>
      </c>
      <c r="J244" s="707">
        <v>70.682059999999993</v>
      </c>
      <c r="K244" s="709">
        <v>0</v>
      </c>
      <c r="L244" s="270"/>
      <c r="M244" s="705" t="str">
        <f t="shared" si="3"/>
        <v>X</v>
      </c>
    </row>
    <row r="245" spans="1:13" ht="14.45" customHeight="1" x14ac:dyDescent="0.2">
      <c r="A245" s="710" t="s">
        <v>569</v>
      </c>
      <c r="B245" s="706">
        <v>0</v>
      </c>
      <c r="C245" s="707">
        <v>0</v>
      </c>
      <c r="D245" s="707">
        <v>0</v>
      </c>
      <c r="E245" s="708">
        <v>0</v>
      </c>
      <c r="F245" s="706">
        <v>0</v>
      </c>
      <c r="G245" s="707">
        <v>0</v>
      </c>
      <c r="H245" s="707">
        <v>11.024709999999999</v>
      </c>
      <c r="I245" s="707">
        <v>70.682059999999993</v>
      </c>
      <c r="J245" s="707">
        <v>70.682059999999993</v>
      </c>
      <c r="K245" s="709">
        <v>0</v>
      </c>
      <c r="L245" s="270"/>
      <c r="M245" s="705" t="str">
        <f t="shared" si="3"/>
        <v/>
      </c>
    </row>
    <row r="246" spans="1:13" ht="14.45" customHeight="1" x14ac:dyDescent="0.2">
      <c r="A246" s="710" t="s">
        <v>570</v>
      </c>
      <c r="B246" s="706">
        <v>0</v>
      </c>
      <c r="C246" s="707">
        <v>13.182600000000001</v>
      </c>
      <c r="D246" s="707">
        <v>13.182600000000001</v>
      </c>
      <c r="E246" s="708">
        <v>0</v>
      </c>
      <c r="F246" s="706">
        <v>0</v>
      </c>
      <c r="G246" s="707">
        <v>0</v>
      </c>
      <c r="H246" s="707">
        <v>426.58253000000002</v>
      </c>
      <c r="I246" s="707">
        <v>9424.3628100000005</v>
      </c>
      <c r="J246" s="707">
        <v>9424.3628100000005</v>
      </c>
      <c r="K246" s="709">
        <v>0</v>
      </c>
      <c r="L246" s="270"/>
      <c r="M246" s="705" t="str">
        <f t="shared" si="3"/>
        <v/>
      </c>
    </row>
    <row r="247" spans="1:13" ht="14.45" customHeight="1" x14ac:dyDescent="0.2">
      <c r="A247" s="710" t="s">
        <v>571</v>
      </c>
      <c r="B247" s="706">
        <v>0</v>
      </c>
      <c r="C247" s="707">
        <v>13.182600000000001</v>
      </c>
      <c r="D247" s="707">
        <v>13.182600000000001</v>
      </c>
      <c r="E247" s="708">
        <v>0</v>
      </c>
      <c r="F247" s="706">
        <v>0</v>
      </c>
      <c r="G247" s="707">
        <v>0</v>
      </c>
      <c r="H247" s="707">
        <v>426.58253000000002</v>
      </c>
      <c r="I247" s="707">
        <v>9424.3628100000005</v>
      </c>
      <c r="J247" s="707">
        <v>9424.3628100000005</v>
      </c>
      <c r="K247" s="709">
        <v>0</v>
      </c>
      <c r="L247" s="270"/>
      <c r="M247" s="705" t="str">
        <f t="shared" si="3"/>
        <v/>
      </c>
    </row>
    <row r="248" spans="1:13" ht="14.45" customHeight="1" x14ac:dyDescent="0.2">
      <c r="A248" s="710" t="s">
        <v>572</v>
      </c>
      <c r="B248" s="706">
        <v>0</v>
      </c>
      <c r="C248" s="707">
        <v>13.182600000000001</v>
      </c>
      <c r="D248" s="707">
        <v>13.182600000000001</v>
      </c>
      <c r="E248" s="708">
        <v>0</v>
      </c>
      <c r="F248" s="706">
        <v>0</v>
      </c>
      <c r="G248" s="707">
        <v>0</v>
      </c>
      <c r="H248" s="707">
        <v>426.58253000000002</v>
      </c>
      <c r="I248" s="707">
        <v>9424.3628100000005</v>
      </c>
      <c r="J248" s="707">
        <v>9424.3628100000005</v>
      </c>
      <c r="K248" s="709">
        <v>0</v>
      </c>
      <c r="L248" s="270"/>
      <c r="M248" s="705" t="str">
        <f t="shared" si="3"/>
        <v/>
      </c>
    </row>
    <row r="249" spans="1:13" ht="14.45" customHeight="1" x14ac:dyDescent="0.2">
      <c r="A249" s="710" t="s">
        <v>573</v>
      </c>
      <c r="B249" s="706">
        <v>0</v>
      </c>
      <c r="C249" s="707">
        <v>13.182600000000001</v>
      </c>
      <c r="D249" s="707">
        <v>13.182600000000001</v>
      </c>
      <c r="E249" s="708">
        <v>0</v>
      </c>
      <c r="F249" s="706">
        <v>0</v>
      </c>
      <c r="G249" s="707">
        <v>0</v>
      </c>
      <c r="H249" s="707">
        <v>426.58253000000002</v>
      </c>
      <c r="I249" s="707">
        <v>9424.3628100000005</v>
      </c>
      <c r="J249" s="707">
        <v>9424.3628100000005</v>
      </c>
      <c r="K249" s="709">
        <v>0</v>
      </c>
      <c r="L249" s="270"/>
      <c r="M249" s="705" t="str">
        <f t="shared" si="3"/>
        <v>X</v>
      </c>
    </row>
    <row r="250" spans="1:13" ht="14.45" customHeight="1" x14ac:dyDescent="0.2">
      <c r="A250" s="710" t="s">
        <v>574</v>
      </c>
      <c r="B250" s="706">
        <v>0</v>
      </c>
      <c r="C250" s="707">
        <v>13.182600000000001</v>
      </c>
      <c r="D250" s="707">
        <v>13.182600000000001</v>
      </c>
      <c r="E250" s="708">
        <v>0</v>
      </c>
      <c r="F250" s="706">
        <v>0</v>
      </c>
      <c r="G250" s="707">
        <v>0</v>
      </c>
      <c r="H250" s="707">
        <v>426.58253000000002</v>
      </c>
      <c r="I250" s="707">
        <v>9424.3628100000005</v>
      </c>
      <c r="J250" s="707">
        <v>9424.3628100000005</v>
      </c>
      <c r="K250" s="709">
        <v>0</v>
      </c>
      <c r="L250" s="270"/>
      <c r="M250" s="705" t="str">
        <f t="shared" si="3"/>
        <v/>
      </c>
    </row>
    <row r="251" spans="1:13" ht="14.45" customHeight="1" x14ac:dyDescent="0.2">
      <c r="A251" s="710"/>
      <c r="B251" s="706"/>
      <c r="C251" s="707"/>
      <c r="D251" s="707"/>
      <c r="E251" s="708"/>
      <c r="F251" s="706"/>
      <c r="G251" s="707"/>
      <c r="H251" s="707"/>
      <c r="I251" s="707"/>
      <c r="J251" s="707"/>
      <c r="K251" s="709"/>
      <c r="L251" s="270"/>
      <c r="M251" s="705" t="str">
        <f t="shared" si="3"/>
        <v/>
      </c>
    </row>
    <row r="252" spans="1:13" ht="14.45" customHeight="1" x14ac:dyDescent="0.2">
      <c r="A252" s="710"/>
      <c r="B252" s="706"/>
      <c r="C252" s="707"/>
      <c r="D252" s="707"/>
      <c r="E252" s="708"/>
      <c r="F252" s="706"/>
      <c r="G252" s="707"/>
      <c r="H252" s="707"/>
      <c r="I252" s="707"/>
      <c r="J252" s="707"/>
      <c r="K252" s="709"/>
      <c r="L252" s="270"/>
      <c r="M252" s="705" t="str">
        <f t="shared" si="3"/>
        <v/>
      </c>
    </row>
    <row r="253" spans="1:13" ht="14.45" customHeight="1" x14ac:dyDescent="0.2">
      <c r="A253" s="710"/>
      <c r="B253" s="706"/>
      <c r="C253" s="707"/>
      <c r="D253" s="707"/>
      <c r="E253" s="708"/>
      <c r="F253" s="706"/>
      <c r="G253" s="707"/>
      <c r="H253" s="707"/>
      <c r="I253" s="707"/>
      <c r="J253" s="707"/>
      <c r="K253" s="709"/>
      <c r="L253" s="270"/>
      <c r="M253" s="705" t="str">
        <f t="shared" si="3"/>
        <v/>
      </c>
    </row>
    <row r="254" spans="1:13" ht="14.45" customHeight="1" x14ac:dyDescent="0.2">
      <c r="A254" s="710"/>
      <c r="B254" s="706"/>
      <c r="C254" s="707"/>
      <c r="D254" s="707"/>
      <c r="E254" s="708"/>
      <c r="F254" s="706"/>
      <c r="G254" s="707"/>
      <c r="H254" s="707"/>
      <c r="I254" s="707"/>
      <c r="J254" s="707"/>
      <c r="K254" s="709"/>
      <c r="L254" s="270"/>
      <c r="M254" s="705" t="str">
        <f t="shared" si="3"/>
        <v/>
      </c>
    </row>
    <row r="255" spans="1:13" ht="14.45" customHeight="1" x14ac:dyDescent="0.2">
      <c r="A255" s="710"/>
      <c r="B255" s="706"/>
      <c r="C255" s="707"/>
      <c r="D255" s="707"/>
      <c r="E255" s="708"/>
      <c r="F255" s="706"/>
      <c r="G255" s="707"/>
      <c r="H255" s="707"/>
      <c r="I255" s="707"/>
      <c r="J255" s="707"/>
      <c r="K255" s="709"/>
      <c r="L255" s="270"/>
      <c r="M255" s="705" t="str">
        <f t="shared" si="3"/>
        <v/>
      </c>
    </row>
    <row r="256" spans="1:13" ht="14.45" customHeight="1" x14ac:dyDescent="0.2">
      <c r="A256" s="710"/>
      <c r="B256" s="706"/>
      <c r="C256" s="707"/>
      <c r="D256" s="707"/>
      <c r="E256" s="708"/>
      <c r="F256" s="706"/>
      <c r="G256" s="707"/>
      <c r="H256" s="707"/>
      <c r="I256" s="707"/>
      <c r="J256" s="707"/>
      <c r="K256" s="709"/>
      <c r="L256" s="270"/>
      <c r="M256" s="705" t="str">
        <f t="shared" si="3"/>
        <v/>
      </c>
    </row>
    <row r="257" spans="1:13" ht="14.45" customHeight="1" x14ac:dyDescent="0.2">
      <c r="A257" s="710"/>
      <c r="B257" s="706"/>
      <c r="C257" s="707"/>
      <c r="D257" s="707"/>
      <c r="E257" s="708"/>
      <c r="F257" s="706"/>
      <c r="G257" s="707"/>
      <c r="H257" s="707"/>
      <c r="I257" s="707"/>
      <c r="J257" s="707"/>
      <c r="K257" s="709"/>
      <c r="L257" s="270"/>
      <c r="M257" s="705" t="str">
        <f t="shared" si="3"/>
        <v/>
      </c>
    </row>
    <row r="258" spans="1:13" ht="14.45" customHeight="1" x14ac:dyDescent="0.2">
      <c r="A258" s="710"/>
      <c r="B258" s="706"/>
      <c r="C258" s="707"/>
      <c r="D258" s="707"/>
      <c r="E258" s="708"/>
      <c r="F258" s="706"/>
      <c r="G258" s="707"/>
      <c r="H258" s="707"/>
      <c r="I258" s="707"/>
      <c r="J258" s="707"/>
      <c r="K258" s="709"/>
      <c r="L258" s="270"/>
      <c r="M258" s="705" t="str">
        <f t="shared" si="3"/>
        <v/>
      </c>
    </row>
    <row r="259" spans="1:13" ht="14.45" customHeight="1" x14ac:dyDescent="0.2">
      <c r="A259" s="710"/>
      <c r="B259" s="706"/>
      <c r="C259" s="707"/>
      <c r="D259" s="707"/>
      <c r="E259" s="708"/>
      <c r="F259" s="706"/>
      <c r="G259" s="707"/>
      <c r="H259" s="707"/>
      <c r="I259" s="707"/>
      <c r="J259" s="707"/>
      <c r="K259" s="709"/>
      <c r="L259" s="270"/>
      <c r="M259" s="705" t="str">
        <f t="shared" si="3"/>
        <v/>
      </c>
    </row>
    <row r="260" spans="1:13" ht="14.45" customHeight="1" x14ac:dyDescent="0.2">
      <c r="A260" s="710"/>
      <c r="B260" s="706"/>
      <c r="C260" s="707"/>
      <c r="D260" s="707"/>
      <c r="E260" s="708"/>
      <c r="F260" s="706"/>
      <c r="G260" s="707"/>
      <c r="H260" s="707"/>
      <c r="I260" s="707"/>
      <c r="J260" s="707"/>
      <c r="K260" s="709"/>
      <c r="L260" s="270"/>
      <c r="M260" s="705" t="str">
        <f t="shared" si="3"/>
        <v/>
      </c>
    </row>
    <row r="261" spans="1:13" ht="14.45" customHeight="1" x14ac:dyDescent="0.2">
      <c r="A261" s="710"/>
      <c r="B261" s="706"/>
      <c r="C261" s="707"/>
      <c r="D261" s="707"/>
      <c r="E261" s="708"/>
      <c r="F261" s="706"/>
      <c r="G261" s="707"/>
      <c r="H261" s="707"/>
      <c r="I261" s="707"/>
      <c r="J261" s="707"/>
      <c r="K261" s="709"/>
      <c r="L261" s="270"/>
      <c r="M261" s="705" t="str">
        <f t="shared" si="3"/>
        <v/>
      </c>
    </row>
    <row r="262" spans="1:13" ht="14.45" customHeight="1" x14ac:dyDescent="0.2">
      <c r="A262" s="710"/>
      <c r="B262" s="706"/>
      <c r="C262" s="707"/>
      <c r="D262" s="707"/>
      <c r="E262" s="708"/>
      <c r="F262" s="706"/>
      <c r="G262" s="707"/>
      <c r="H262" s="707"/>
      <c r="I262" s="707"/>
      <c r="J262" s="707"/>
      <c r="K262" s="709"/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/>
      <c r="B263" s="706"/>
      <c r="C263" s="707"/>
      <c r="D263" s="707"/>
      <c r="E263" s="708"/>
      <c r="F263" s="706"/>
      <c r="G263" s="707"/>
      <c r="H263" s="707"/>
      <c r="I263" s="707"/>
      <c r="J263" s="707"/>
      <c r="K263" s="709"/>
      <c r="L263" s="270"/>
      <c r="M263" s="705" t="str">
        <f t="shared" si="4"/>
        <v/>
      </c>
    </row>
    <row r="264" spans="1:13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</row>
    <row r="265" spans="1:13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FE165721-5F0B-4C43-BAF5-2D040EC5630C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customWidth="1" outlineLevel="1"/>
    <col min="4" max="4" width="9.5703125" style="331" customWidth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575</v>
      </c>
      <c r="B5" s="712" t="s">
        <v>576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575</v>
      </c>
      <c r="B6" s="712" t="s">
        <v>577</v>
      </c>
      <c r="C6" s="713">
        <v>472.39680000000004</v>
      </c>
      <c r="D6" s="713">
        <v>574.77932999999962</v>
      </c>
      <c r="E6" s="713"/>
      <c r="F6" s="713">
        <v>575.24933999999962</v>
      </c>
      <c r="G6" s="713">
        <v>0</v>
      </c>
      <c r="H6" s="713">
        <v>575.24933999999962</v>
      </c>
      <c r="I6" s="714" t="s">
        <v>329</v>
      </c>
      <c r="J6" s="715" t="s">
        <v>1</v>
      </c>
    </row>
    <row r="7" spans="1:10" ht="14.45" customHeight="1" x14ac:dyDescent="0.2">
      <c r="A7" s="711" t="s">
        <v>575</v>
      </c>
      <c r="B7" s="712" t="s">
        <v>578</v>
      </c>
      <c r="C7" s="713">
        <v>0</v>
      </c>
      <c r="D7" s="713">
        <v>0</v>
      </c>
      <c r="E7" s="713"/>
      <c r="F7" s="713">
        <v>0</v>
      </c>
      <c r="G7" s="713">
        <v>0</v>
      </c>
      <c r="H7" s="713">
        <v>0</v>
      </c>
      <c r="I7" s="714" t="s">
        <v>329</v>
      </c>
      <c r="J7" s="715" t="s">
        <v>1</v>
      </c>
    </row>
    <row r="8" spans="1:10" ht="14.45" customHeight="1" x14ac:dyDescent="0.2">
      <c r="A8" s="711" t="s">
        <v>575</v>
      </c>
      <c r="B8" s="712" t="s">
        <v>579</v>
      </c>
      <c r="C8" s="713">
        <v>6.6895100000000003</v>
      </c>
      <c r="D8" s="713">
        <v>2.5308900000000003</v>
      </c>
      <c r="E8" s="713"/>
      <c r="F8" s="713">
        <v>2.0987600000000004</v>
      </c>
      <c r="G8" s="713">
        <v>0</v>
      </c>
      <c r="H8" s="713">
        <v>2.0987600000000004</v>
      </c>
      <c r="I8" s="714" t="s">
        <v>329</v>
      </c>
      <c r="J8" s="715" t="s">
        <v>1</v>
      </c>
    </row>
    <row r="9" spans="1:10" ht="14.45" customHeight="1" x14ac:dyDescent="0.2">
      <c r="A9" s="711" t="s">
        <v>575</v>
      </c>
      <c r="B9" s="712" t="s">
        <v>580</v>
      </c>
      <c r="C9" s="713">
        <v>19.432999999999996</v>
      </c>
      <c r="D9" s="713">
        <v>25.997319999999995</v>
      </c>
      <c r="E9" s="713"/>
      <c r="F9" s="713">
        <v>21.418329999999997</v>
      </c>
      <c r="G9" s="713">
        <v>0</v>
      </c>
      <c r="H9" s="713">
        <v>21.418329999999997</v>
      </c>
      <c r="I9" s="714" t="s">
        <v>329</v>
      </c>
      <c r="J9" s="715" t="s">
        <v>1</v>
      </c>
    </row>
    <row r="10" spans="1:10" ht="14.45" customHeight="1" x14ac:dyDescent="0.2">
      <c r="A10" s="711" t="s">
        <v>575</v>
      </c>
      <c r="B10" s="712" t="s">
        <v>581</v>
      </c>
      <c r="C10" s="713">
        <v>0.32649</v>
      </c>
      <c r="D10" s="713">
        <v>7.4249999999999997E-2</v>
      </c>
      <c r="E10" s="713"/>
      <c r="F10" s="713">
        <v>0.66910000000000003</v>
      </c>
      <c r="G10" s="713">
        <v>0</v>
      </c>
      <c r="H10" s="713">
        <v>0.66910000000000003</v>
      </c>
      <c r="I10" s="714" t="s">
        <v>329</v>
      </c>
      <c r="J10" s="715" t="s">
        <v>1</v>
      </c>
    </row>
    <row r="11" spans="1:10" ht="14.45" customHeight="1" x14ac:dyDescent="0.2">
      <c r="A11" s="711" t="s">
        <v>575</v>
      </c>
      <c r="B11" s="712" t="s">
        <v>582</v>
      </c>
      <c r="C11" s="713">
        <v>1.1040000000000001</v>
      </c>
      <c r="D11" s="713">
        <v>0</v>
      </c>
      <c r="E11" s="713"/>
      <c r="F11" s="713">
        <v>0</v>
      </c>
      <c r="G11" s="713">
        <v>0</v>
      </c>
      <c r="H11" s="713">
        <v>0</v>
      </c>
      <c r="I11" s="714" t="s">
        <v>329</v>
      </c>
      <c r="J11" s="715" t="s">
        <v>1</v>
      </c>
    </row>
    <row r="12" spans="1:10" ht="14.45" customHeight="1" x14ac:dyDescent="0.2">
      <c r="A12" s="711" t="s">
        <v>575</v>
      </c>
      <c r="B12" s="712" t="s">
        <v>583</v>
      </c>
      <c r="C12" s="713">
        <v>499.94979999999998</v>
      </c>
      <c r="D12" s="713">
        <v>603.38178999999957</v>
      </c>
      <c r="E12" s="713"/>
      <c r="F12" s="713">
        <v>599.43552999999952</v>
      </c>
      <c r="G12" s="713">
        <v>0</v>
      </c>
      <c r="H12" s="713">
        <v>599.43552999999952</v>
      </c>
      <c r="I12" s="714" t="s">
        <v>329</v>
      </c>
      <c r="J12" s="715" t="s">
        <v>584</v>
      </c>
    </row>
    <row r="14" spans="1:10" ht="14.45" customHeight="1" x14ac:dyDescent="0.2">
      <c r="A14" s="711" t="s">
        <v>575</v>
      </c>
      <c r="B14" s="712" t="s">
        <v>576</v>
      </c>
      <c r="C14" s="713" t="s">
        <v>329</v>
      </c>
      <c r="D14" s="713" t="s">
        <v>329</v>
      </c>
      <c r="E14" s="713"/>
      <c r="F14" s="713" t="s">
        <v>329</v>
      </c>
      <c r="G14" s="713" t="s">
        <v>329</v>
      </c>
      <c r="H14" s="713" t="s">
        <v>329</v>
      </c>
      <c r="I14" s="714" t="s">
        <v>329</v>
      </c>
      <c r="J14" s="715" t="s">
        <v>73</v>
      </c>
    </row>
    <row r="15" spans="1:10" ht="14.45" customHeight="1" x14ac:dyDescent="0.2">
      <c r="A15" s="711" t="s">
        <v>585</v>
      </c>
      <c r="B15" s="712" t="s">
        <v>586</v>
      </c>
      <c r="C15" s="713" t="s">
        <v>329</v>
      </c>
      <c r="D15" s="713" t="s">
        <v>329</v>
      </c>
      <c r="E15" s="713"/>
      <c r="F15" s="713" t="s">
        <v>329</v>
      </c>
      <c r="G15" s="713" t="s">
        <v>329</v>
      </c>
      <c r="H15" s="713" t="s">
        <v>329</v>
      </c>
      <c r="I15" s="714" t="s">
        <v>329</v>
      </c>
      <c r="J15" s="715" t="s">
        <v>0</v>
      </c>
    </row>
    <row r="16" spans="1:10" ht="14.45" customHeight="1" x14ac:dyDescent="0.2">
      <c r="A16" s="711" t="s">
        <v>585</v>
      </c>
      <c r="B16" s="712" t="s">
        <v>577</v>
      </c>
      <c r="C16" s="713">
        <v>462.88928000000004</v>
      </c>
      <c r="D16" s="713">
        <v>563.7910899999996</v>
      </c>
      <c r="E16" s="713"/>
      <c r="F16" s="713">
        <v>564.13702999999964</v>
      </c>
      <c r="G16" s="713">
        <v>0</v>
      </c>
      <c r="H16" s="713">
        <v>564.13702999999964</v>
      </c>
      <c r="I16" s="714" t="s">
        <v>329</v>
      </c>
      <c r="J16" s="715" t="s">
        <v>1</v>
      </c>
    </row>
    <row r="17" spans="1:10" ht="14.45" customHeight="1" x14ac:dyDescent="0.2">
      <c r="A17" s="711" t="s">
        <v>585</v>
      </c>
      <c r="B17" s="712" t="s">
        <v>578</v>
      </c>
      <c r="C17" s="713">
        <v>0</v>
      </c>
      <c r="D17" s="713">
        <v>0</v>
      </c>
      <c r="E17" s="713"/>
      <c r="F17" s="713">
        <v>0</v>
      </c>
      <c r="G17" s="713">
        <v>0</v>
      </c>
      <c r="H17" s="713">
        <v>0</v>
      </c>
      <c r="I17" s="714" t="s">
        <v>329</v>
      </c>
      <c r="J17" s="715" t="s">
        <v>1</v>
      </c>
    </row>
    <row r="18" spans="1:10" ht="14.45" customHeight="1" x14ac:dyDescent="0.2">
      <c r="A18" s="711" t="s">
        <v>585</v>
      </c>
      <c r="B18" s="712" t="s">
        <v>579</v>
      </c>
      <c r="C18" s="713">
        <v>6.6895100000000003</v>
      </c>
      <c r="D18" s="713">
        <v>2.5308900000000003</v>
      </c>
      <c r="E18" s="713"/>
      <c r="F18" s="713">
        <v>2.0987600000000004</v>
      </c>
      <c r="G18" s="713">
        <v>0</v>
      </c>
      <c r="H18" s="713">
        <v>2.0987600000000004</v>
      </c>
      <c r="I18" s="714" t="s">
        <v>329</v>
      </c>
      <c r="J18" s="715" t="s">
        <v>1</v>
      </c>
    </row>
    <row r="19" spans="1:10" ht="14.45" customHeight="1" x14ac:dyDescent="0.2">
      <c r="A19" s="711" t="s">
        <v>585</v>
      </c>
      <c r="B19" s="712" t="s">
        <v>580</v>
      </c>
      <c r="C19" s="713">
        <v>19.432999999999996</v>
      </c>
      <c r="D19" s="713">
        <v>25.997319999999995</v>
      </c>
      <c r="E19" s="713"/>
      <c r="F19" s="713">
        <v>21.418329999999997</v>
      </c>
      <c r="G19" s="713">
        <v>0</v>
      </c>
      <c r="H19" s="713">
        <v>21.418329999999997</v>
      </c>
      <c r="I19" s="714" t="s">
        <v>329</v>
      </c>
      <c r="J19" s="715" t="s">
        <v>1</v>
      </c>
    </row>
    <row r="20" spans="1:10" ht="14.45" customHeight="1" x14ac:dyDescent="0.2">
      <c r="A20" s="711" t="s">
        <v>585</v>
      </c>
      <c r="B20" s="712" t="s">
        <v>581</v>
      </c>
      <c r="C20" s="713">
        <v>0.32649</v>
      </c>
      <c r="D20" s="713">
        <v>7.4249999999999997E-2</v>
      </c>
      <c r="E20" s="713"/>
      <c r="F20" s="713">
        <v>0.66910000000000003</v>
      </c>
      <c r="G20" s="713">
        <v>0</v>
      </c>
      <c r="H20" s="713">
        <v>0.66910000000000003</v>
      </c>
      <c r="I20" s="714" t="s">
        <v>329</v>
      </c>
      <c r="J20" s="715" t="s">
        <v>1</v>
      </c>
    </row>
    <row r="21" spans="1:10" ht="14.45" customHeight="1" x14ac:dyDescent="0.2">
      <c r="A21" s="711" t="s">
        <v>585</v>
      </c>
      <c r="B21" s="712" t="s">
        <v>582</v>
      </c>
      <c r="C21" s="713">
        <v>0.55200000000000005</v>
      </c>
      <c r="D21" s="713">
        <v>0</v>
      </c>
      <c r="E21" s="713"/>
      <c r="F21" s="713">
        <v>0</v>
      </c>
      <c r="G21" s="713">
        <v>0</v>
      </c>
      <c r="H21" s="713">
        <v>0</v>
      </c>
      <c r="I21" s="714" t="s">
        <v>329</v>
      </c>
      <c r="J21" s="715" t="s">
        <v>1</v>
      </c>
    </row>
    <row r="22" spans="1:10" ht="14.45" customHeight="1" x14ac:dyDescent="0.2">
      <c r="A22" s="711" t="s">
        <v>585</v>
      </c>
      <c r="B22" s="712" t="s">
        <v>587</v>
      </c>
      <c r="C22" s="713">
        <v>489.89028000000002</v>
      </c>
      <c r="D22" s="713">
        <v>592.39354999999955</v>
      </c>
      <c r="E22" s="713"/>
      <c r="F22" s="713">
        <v>588.32321999999954</v>
      </c>
      <c r="G22" s="713">
        <v>0</v>
      </c>
      <c r="H22" s="713">
        <v>588.32321999999954</v>
      </c>
      <c r="I22" s="714" t="s">
        <v>329</v>
      </c>
      <c r="J22" s="715" t="s">
        <v>588</v>
      </c>
    </row>
    <row r="23" spans="1:10" ht="14.45" customHeight="1" x14ac:dyDescent="0.2">
      <c r="A23" s="711" t="s">
        <v>329</v>
      </c>
      <c r="B23" s="712" t="s">
        <v>329</v>
      </c>
      <c r="C23" s="713" t="s">
        <v>329</v>
      </c>
      <c r="D23" s="713" t="s">
        <v>329</v>
      </c>
      <c r="E23" s="713"/>
      <c r="F23" s="713" t="s">
        <v>329</v>
      </c>
      <c r="G23" s="713" t="s">
        <v>329</v>
      </c>
      <c r="H23" s="713" t="s">
        <v>329</v>
      </c>
      <c r="I23" s="714" t="s">
        <v>329</v>
      </c>
      <c r="J23" s="715" t="s">
        <v>589</v>
      </c>
    </row>
    <row r="24" spans="1:10" ht="14.45" customHeight="1" x14ac:dyDescent="0.2">
      <c r="A24" s="711" t="s">
        <v>590</v>
      </c>
      <c r="B24" s="712" t="s">
        <v>591</v>
      </c>
      <c r="C24" s="713" t="s">
        <v>329</v>
      </c>
      <c r="D24" s="713" t="s">
        <v>329</v>
      </c>
      <c r="E24" s="713"/>
      <c r="F24" s="713" t="s">
        <v>329</v>
      </c>
      <c r="G24" s="713" t="s">
        <v>329</v>
      </c>
      <c r="H24" s="713" t="s">
        <v>329</v>
      </c>
      <c r="I24" s="714" t="s">
        <v>329</v>
      </c>
      <c r="J24" s="715" t="s">
        <v>0</v>
      </c>
    </row>
    <row r="25" spans="1:10" ht="14.45" customHeight="1" x14ac:dyDescent="0.2">
      <c r="A25" s="711" t="s">
        <v>590</v>
      </c>
      <c r="B25" s="712" t="s">
        <v>577</v>
      </c>
      <c r="C25" s="713">
        <v>9.5075200000000031</v>
      </c>
      <c r="D25" s="713">
        <v>10.988240000000001</v>
      </c>
      <c r="E25" s="713"/>
      <c r="F25" s="713">
        <v>11.112309999999999</v>
      </c>
      <c r="G25" s="713">
        <v>0</v>
      </c>
      <c r="H25" s="713">
        <v>11.112309999999999</v>
      </c>
      <c r="I25" s="714" t="s">
        <v>329</v>
      </c>
      <c r="J25" s="715" t="s">
        <v>1</v>
      </c>
    </row>
    <row r="26" spans="1:10" ht="14.45" customHeight="1" x14ac:dyDescent="0.2">
      <c r="A26" s="711" t="s">
        <v>590</v>
      </c>
      <c r="B26" s="712" t="s">
        <v>582</v>
      </c>
      <c r="C26" s="713">
        <v>0.55200000000000005</v>
      </c>
      <c r="D26" s="713">
        <v>0</v>
      </c>
      <c r="E26" s="713"/>
      <c r="F26" s="713">
        <v>0</v>
      </c>
      <c r="G26" s="713">
        <v>0</v>
      </c>
      <c r="H26" s="713">
        <v>0</v>
      </c>
      <c r="I26" s="714" t="s">
        <v>329</v>
      </c>
      <c r="J26" s="715" t="s">
        <v>1</v>
      </c>
    </row>
    <row r="27" spans="1:10" ht="14.45" customHeight="1" x14ac:dyDescent="0.2">
      <c r="A27" s="711" t="s">
        <v>590</v>
      </c>
      <c r="B27" s="712" t="s">
        <v>592</v>
      </c>
      <c r="C27" s="713">
        <v>10.059520000000003</v>
      </c>
      <c r="D27" s="713">
        <v>10.988240000000001</v>
      </c>
      <c r="E27" s="713"/>
      <c r="F27" s="713">
        <v>11.112309999999999</v>
      </c>
      <c r="G27" s="713">
        <v>0</v>
      </c>
      <c r="H27" s="713">
        <v>11.112309999999999</v>
      </c>
      <c r="I27" s="714" t="s">
        <v>329</v>
      </c>
      <c r="J27" s="715" t="s">
        <v>588</v>
      </c>
    </row>
    <row r="28" spans="1:10" ht="14.45" customHeight="1" x14ac:dyDescent="0.2">
      <c r="A28" s="711" t="s">
        <v>329</v>
      </c>
      <c r="B28" s="712" t="s">
        <v>329</v>
      </c>
      <c r="C28" s="713" t="s">
        <v>329</v>
      </c>
      <c r="D28" s="713" t="s">
        <v>329</v>
      </c>
      <c r="E28" s="713"/>
      <c r="F28" s="713" t="s">
        <v>329</v>
      </c>
      <c r="G28" s="713" t="s">
        <v>329</v>
      </c>
      <c r="H28" s="713" t="s">
        <v>329</v>
      </c>
      <c r="I28" s="714" t="s">
        <v>329</v>
      </c>
      <c r="J28" s="715" t="s">
        <v>589</v>
      </c>
    </row>
    <row r="29" spans="1:10" ht="14.45" customHeight="1" x14ac:dyDescent="0.2">
      <c r="A29" s="711" t="s">
        <v>575</v>
      </c>
      <c r="B29" s="712" t="s">
        <v>583</v>
      </c>
      <c r="C29" s="713">
        <v>499.94980000000004</v>
      </c>
      <c r="D29" s="713">
        <v>603.38178999999957</v>
      </c>
      <c r="E29" s="713"/>
      <c r="F29" s="713">
        <v>599.43552999999952</v>
      </c>
      <c r="G29" s="713">
        <v>0</v>
      </c>
      <c r="H29" s="713">
        <v>599.43552999999952</v>
      </c>
      <c r="I29" s="714" t="s">
        <v>329</v>
      </c>
      <c r="J29" s="715" t="s">
        <v>584</v>
      </c>
    </row>
  </sheetData>
  <mergeCells count="3">
    <mergeCell ref="F3:I3"/>
    <mergeCell ref="C4:D4"/>
    <mergeCell ref="A1:I1"/>
  </mergeCells>
  <conditionalFormatting sqref="F13 F30:F65537">
    <cfRule type="cellIs" dxfId="75" priority="18" stopIfTrue="1" operator="greaterThan">
      <formula>1</formula>
    </cfRule>
  </conditionalFormatting>
  <conditionalFormatting sqref="H5:H12">
    <cfRule type="expression" dxfId="74" priority="14">
      <formula>$H5&gt;0</formula>
    </cfRule>
  </conditionalFormatting>
  <conditionalFormatting sqref="I5:I12">
    <cfRule type="expression" dxfId="73" priority="15">
      <formula>$I5&gt;1</formula>
    </cfRule>
  </conditionalFormatting>
  <conditionalFormatting sqref="B5:B12">
    <cfRule type="expression" dxfId="72" priority="11">
      <formula>OR($J5="NS",$J5="SumaNS",$J5="Účet")</formula>
    </cfRule>
  </conditionalFormatting>
  <conditionalFormatting sqref="B5:D12 F5:I12">
    <cfRule type="expression" dxfId="71" priority="17">
      <formula>AND($J5&lt;&gt;"",$J5&lt;&gt;"mezeraKL")</formula>
    </cfRule>
  </conditionalFormatting>
  <conditionalFormatting sqref="B5:D12 F5:I12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69" priority="13">
      <formula>OR($J5="SumaNS",$J5="NS")</formula>
    </cfRule>
  </conditionalFormatting>
  <conditionalFormatting sqref="A5:A12">
    <cfRule type="expression" dxfId="68" priority="9">
      <formula>AND($J5&lt;&gt;"mezeraKL",$J5&lt;&gt;"")</formula>
    </cfRule>
  </conditionalFormatting>
  <conditionalFormatting sqref="A5:A12">
    <cfRule type="expression" dxfId="67" priority="10">
      <formula>AND($J5&lt;&gt;"",$J5&lt;&gt;"mezeraKL")</formula>
    </cfRule>
  </conditionalFormatting>
  <conditionalFormatting sqref="H14:H29">
    <cfRule type="expression" dxfId="66" priority="5">
      <formula>$H14&gt;0</formula>
    </cfRule>
  </conditionalFormatting>
  <conditionalFormatting sqref="A14:A29">
    <cfRule type="expression" dxfId="65" priority="2">
      <formula>AND($J14&lt;&gt;"mezeraKL",$J14&lt;&gt;"")</formula>
    </cfRule>
  </conditionalFormatting>
  <conditionalFormatting sqref="I14:I29">
    <cfRule type="expression" dxfId="64" priority="6">
      <formula>$I14&gt;1</formula>
    </cfRule>
  </conditionalFormatting>
  <conditionalFormatting sqref="B14:B29">
    <cfRule type="expression" dxfId="63" priority="1">
      <formula>OR($J14="NS",$J14="SumaNS",$J14="Účet")</formula>
    </cfRule>
  </conditionalFormatting>
  <conditionalFormatting sqref="A14:D29 F14:I29">
    <cfRule type="expression" dxfId="62" priority="8">
      <formula>AND($J14&lt;&gt;"",$J14&lt;&gt;"mezeraKL")</formula>
    </cfRule>
  </conditionalFormatting>
  <conditionalFormatting sqref="B14:D29 F14:I29">
    <cfRule type="expression" dxfId="61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9 F14:I29">
    <cfRule type="expression" dxfId="60" priority="4">
      <formula>OR($J14="SumaNS",$J14="NS")</formula>
    </cfRule>
  </conditionalFormatting>
  <hyperlinks>
    <hyperlink ref="A2" location="Obsah!A1" display="Zpět na Obsah  KL 01  1.-4.měsíc" xr:uid="{D9DD81E3-E62D-49E7-8423-E4836211AED6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7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203.74397411044998</v>
      </c>
      <c r="M3" s="203">
        <f>SUBTOTAL(9,M5:M1048576)</f>
        <v>2217</v>
      </c>
      <c r="N3" s="204">
        <f>SUBTOTAL(9,N5:N1048576)</f>
        <v>451700.39060286758</v>
      </c>
    </row>
    <row r="4" spans="1:14" s="330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575</v>
      </c>
      <c r="B5" s="723" t="s">
        <v>576</v>
      </c>
      <c r="C5" s="724" t="s">
        <v>585</v>
      </c>
      <c r="D5" s="725" t="s">
        <v>586</v>
      </c>
      <c r="E5" s="726">
        <v>50113001</v>
      </c>
      <c r="F5" s="725" t="s">
        <v>593</v>
      </c>
      <c r="G5" s="724" t="s">
        <v>594</v>
      </c>
      <c r="H5" s="724">
        <v>196886</v>
      </c>
      <c r="I5" s="724">
        <v>96886</v>
      </c>
      <c r="J5" s="724" t="s">
        <v>595</v>
      </c>
      <c r="K5" s="724" t="s">
        <v>596</v>
      </c>
      <c r="L5" s="727">
        <v>50.160000584222921</v>
      </c>
      <c r="M5" s="727">
        <v>6</v>
      </c>
      <c r="N5" s="728">
        <v>300.96000350533751</v>
      </c>
    </row>
    <row r="6" spans="1:14" ht="14.45" customHeight="1" x14ac:dyDescent="0.2">
      <c r="A6" s="729" t="s">
        <v>575</v>
      </c>
      <c r="B6" s="730" t="s">
        <v>576</v>
      </c>
      <c r="C6" s="731" t="s">
        <v>585</v>
      </c>
      <c r="D6" s="732" t="s">
        <v>586</v>
      </c>
      <c r="E6" s="733">
        <v>50113001</v>
      </c>
      <c r="F6" s="732" t="s">
        <v>593</v>
      </c>
      <c r="G6" s="731" t="s">
        <v>594</v>
      </c>
      <c r="H6" s="731">
        <v>176064</v>
      </c>
      <c r="I6" s="731">
        <v>76064</v>
      </c>
      <c r="J6" s="731" t="s">
        <v>597</v>
      </c>
      <c r="K6" s="731" t="s">
        <v>598</v>
      </c>
      <c r="L6" s="734">
        <v>83.317499999999995</v>
      </c>
      <c r="M6" s="734">
        <v>4</v>
      </c>
      <c r="N6" s="735">
        <v>333.27</v>
      </c>
    </row>
    <row r="7" spans="1:14" ht="14.45" customHeight="1" x14ac:dyDescent="0.2">
      <c r="A7" s="729" t="s">
        <v>575</v>
      </c>
      <c r="B7" s="730" t="s">
        <v>576</v>
      </c>
      <c r="C7" s="731" t="s">
        <v>585</v>
      </c>
      <c r="D7" s="732" t="s">
        <v>586</v>
      </c>
      <c r="E7" s="733">
        <v>50113001</v>
      </c>
      <c r="F7" s="732" t="s">
        <v>593</v>
      </c>
      <c r="G7" s="731" t="s">
        <v>599</v>
      </c>
      <c r="H7" s="731">
        <v>126486</v>
      </c>
      <c r="I7" s="731">
        <v>26486</v>
      </c>
      <c r="J7" s="731" t="s">
        <v>600</v>
      </c>
      <c r="K7" s="731" t="s">
        <v>601</v>
      </c>
      <c r="L7" s="734">
        <v>627.5200000000001</v>
      </c>
      <c r="M7" s="734">
        <v>2</v>
      </c>
      <c r="N7" s="735">
        <v>1255.0400000000002</v>
      </c>
    </row>
    <row r="8" spans="1:14" ht="14.45" customHeight="1" x14ac:dyDescent="0.2">
      <c r="A8" s="729" t="s">
        <v>575</v>
      </c>
      <c r="B8" s="730" t="s">
        <v>576</v>
      </c>
      <c r="C8" s="731" t="s">
        <v>585</v>
      </c>
      <c r="D8" s="732" t="s">
        <v>586</v>
      </c>
      <c r="E8" s="733">
        <v>50113001</v>
      </c>
      <c r="F8" s="732" t="s">
        <v>593</v>
      </c>
      <c r="G8" s="731" t="s">
        <v>594</v>
      </c>
      <c r="H8" s="731">
        <v>229139</v>
      </c>
      <c r="I8" s="731">
        <v>229139</v>
      </c>
      <c r="J8" s="731" t="s">
        <v>602</v>
      </c>
      <c r="K8" s="731" t="s">
        <v>603</v>
      </c>
      <c r="L8" s="734">
        <v>528.44000000000005</v>
      </c>
      <c r="M8" s="734">
        <v>1</v>
      </c>
      <c r="N8" s="735">
        <v>528.44000000000005</v>
      </c>
    </row>
    <row r="9" spans="1:14" ht="14.45" customHeight="1" x14ac:dyDescent="0.2">
      <c r="A9" s="729" t="s">
        <v>575</v>
      </c>
      <c r="B9" s="730" t="s">
        <v>576</v>
      </c>
      <c r="C9" s="731" t="s">
        <v>585</v>
      </c>
      <c r="D9" s="732" t="s">
        <v>586</v>
      </c>
      <c r="E9" s="733">
        <v>50113001</v>
      </c>
      <c r="F9" s="732" t="s">
        <v>593</v>
      </c>
      <c r="G9" s="731" t="s">
        <v>594</v>
      </c>
      <c r="H9" s="731">
        <v>100362</v>
      </c>
      <c r="I9" s="731">
        <v>362</v>
      </c>
      <c r="J9" s="731" t="s">
        <v>604</v>
      </c>
      <c r="K9" s="731" t="s">
        <v>605</v>
      </c>
      <c r="L9" s="734">
        <v>72.394999999999996</v>
      </c>
      <c r="M9" s="734">
        <v>8</v>
      </c>
      <c r="N9" s="735">
        <v>579.16</v>
      </c>
    </row>
    <row r="10" spans="1:14" ht="14.45" customHeight="1" x14ac:dyDescent="0.2">
      <c r="A10" s="729" t="s">
        <v>575</v>
      </c>
      <c r="B10" s="730" t="s">
        <v>576</v>
      </c>
      <c r="C10" s="731" t="s">
        <v>585</v>
      </c>
      <c r="D10" s="732" t="s">
        <v>586</v>
      </c>
      <c r="E10" s="733">
        <v>50113001</v>
      </c>
      <c r="F10" s="732" t="s">
        <v>593</v>
      </c>
      <c r="G10" s="731" t="s">
        <v>594</v>
      </c>
      <c r="H10" s="731">
        <v>202701</v>
      </c>
      <c r="I10" s="731">
        <v>202701</v>
      </c>
      <c r="J10" s="731" t="s">
        <v>606</v>
      </c>
      <c r="K10" s="731" t="s">
        <v>607</v>
      </c>
      <c r="L10" s="734">
        <v>164.67692307692306</v>
      </c>
      <c r="M10" s="734">
        <v>13</v>
      </c>
      <c r="N10" s="735">
        <v>2140.7999999999997</v>
      </c>
    </row>
    <row r="11" spans="1:14" ht="14.45" customHeight="1" x14ac:dyDescent="0.2">
      <c r="A11" s="729" t="s">
        <v>575</v>
      </c>
      <c r="B11" s="730" t="s">
        <v>576</v>
      </c>
      <c r="C11" s="731" t="s">
        <v>585</v>
      </c>
      <c r="D11" s="732" t="s">
        <v>586</v>
      </c>
      <c r="E11" s="733">
        <v>50113001</v>
      </c>
      <c r="F11" s="732" t="s">
        <v>593</v>
      </c>
      <c r="G11" s="731" t="s">
        <v>599</v>
      </c>
      <c r="H11" s="731">
        <v>115379</v>
      </c>
      <c r="I11" s="731">
        <v>15379</v>
      </c>
      <c r="J11" s="731" t="s">
        <v>608</v>
      </c>
      <c r="K11" s="731" t="s">
        <v>609</v>
      </c>
      <c r="L11" s="734">
        <v>53.970000000000013</v>
      </c>
      <c r="M11" s="734">
        <v>1</v>
      </c>
      <c r="N11" s="735">
        <v>53.970000000000013</v>
      </c>
    </row>
    <row r="12" spans="1:14" ht="14.45" customHeight="1" x14ac:dyDescent="0.2">
      <c r="A12" s="729" t="s">
        <v>575</v>
      </c>
      <c r="B12" s="730" t="s">
        <v>576</v>
      </c>
      <c r="C12" s="731" t="s">
        <v>585</v>
      </c>
      <c r="D12" s="732" t="s">
        <v>586</v>
      </c>
      <c r="E12" s="733">
        <v>50113001</v>
      </c>
      <c r="F12" s="732" t="s">
        <v>593</v>
      </c>
      <c r="G12" s="731" t="s">
        <v>599</v>
      </c>
      <c r="H12" s="731">
        <v>115378</v>
      </c>
      <c r="I12" s="731">
        <v>15378</v>
      </c>
      <c r="J12" s="731" t="s">
        <v>610</v>
      </c>
      <c r="K12" s="731" t="s">
        <v>611</v>
      </c>
      <c r="L12" s="734">
        <v>21.159999999999997</v>
      </c>
      <c r="M12" s="734">
        <v>4</v>
      </c>
      <c r="N12" s="735">
        <v>84.639999999999986</v>
      </c>
    </row>
    <row r="13" spans="1:14" ht="14.45" customHeight="1" x14ac:dyDescent="0.2">
      <c r="A13" s="729" t="s">
        <v>575</v>
      </c>
      <c r="B13" s="730" t="s">
        <v>576</v>
      </c>
      <c r="C13" s="731" t="s">
        <v>585</v>
      </c>
      <c r="D13" s="732" t="s">
        <v>586</v>
      </c>
      <c r="E13" s="733">
        <v>50113001</v>
      </c>
      <c r="F13" s="732" t="s">
        <v>593</v>
      </c>
      <c r="G13" s="731" t="s">
        <v>594</v>
      </c>
      <c r="H13" s="731">
        <v>176954</v>
      </c>
      <c r="I13" s="731">
        <v>176954</v>
      </c>
      <c r="J13" s="731" t="s">
        <v>612</v>
      </c>
      <c r="K13" s="731" t="s">
        <v>613</v>
      </c>
      <c r="L13" s="734">
        <v>95.120000000000033</v>
      </c>
      <c r="M13" s="734">
        <v>8</v>
      </c>
      <c r="N13" s="735">
        <v>760.96000000000026</v>
      </c>
    </row>
    <row r="14" spans="1:14" ht="14.45" customHeight="1" x14ac:dyDescent="0.2">
      <c r="A14" s="729" t="s">
        <v>575</v>
      </c>
      <c r="B14" s="730" t="s">
        <v>576</v>
      </c>
      <c r="C14" s="731" t="s">
        <v>585</v>
      </c>
      <c r="D14" s="732" t="s">
        <v>586</v>
      </c>
      <c r="E14" s="733">
        <v>50113001</v>
      </c>
      <c r="F14" s="732" t="s">
        <v>593</v>
      </c>
      <c r="G14" s="731" t="s">
        <v>594</v>
      </c>
      <c r="H14" s="731">
        <v>136505</v>
      </c>
      <c r="I14" s="731">
        <v>136505</v>
      </c>
      <c r="J14" s="731" t="s">
        <v>614</v>
      </c>
      <c r="K14" s="731" t="s">
        <v>615</v>
      </c>
      <c r="L14" s="734">
        <v>51.149999999999984</v>
      </c>
      <c r="M14" s="734">
        <v>1</v>
      </c>
      <c r="N14" s="735">
        <v>51.149999999999984</v>
      </c>
    </row>
    <row r="15" spans="1:14" ht="14.45" customHeight="1" x14ac:dyDescent="0.2">
      <c r="A15" s="729" t="s">
        <v>575</v>
      </c>
      <c r="B15" s="730" t="s">
        <v>576</v>
      </c>
      <c r="C15" s="731" t="s">
        <v>585</v>
      </c>
      <c r="D15" s="732" t="s">
        <v>586</v>
      </c>
      <c r="E15" s="733">
        <v>50113001</v>
      </c>
      <c r="F15" s="732" t="s">
        <v>593</v>
      </c>
      <c r="G15" s="731" t="s">
        <v>594</v>
      </c>
      <c r="H15" s="731">
        <v>167547</v>
      </c>
      <c r="I15" s="731">
        <v>67547</v>
      </c>
      <c r="J15" s="731" t="s">
        <v>616</v>
      </c>
      <c r="K15" s="731" t="s">
        <v>617</v>
      </c>
      <c r="L15" s="734">
        <v>47.08</v>
      </c>
      <c r="M15" s="734">
        <v>2</v>
      </c>
      <c r="N15" s="735">
        <v>94.16</v>
      </c>
    </row>
    <row r="16" spans="1:14" ht="14.45" customHeight="1" x14ac:dyDescent="0.2">
      <c r="A16" s="729" t="s">
        <v>575</v>
      </c>
      <c r="B16" s="730" t="s">
        <v>576</v>
      </c>
      <c r="C16" s="731" t="s">
        <v>585</v>
      </c>
      <c r="D16" s="732" t="s">
        <v>586</v>
      </c>
      <c r="E16" s="733">
        <v>50113001</v>
      </c>
      <c r="F16" s="732" t="s">
        <v>593</v>
      </c>
      <c r="G16" s="731" t="s">
        <v>599</v>
      </c>
      <c r="H16" s="731">
        <v>127263</v>
      </c>
      <c r="I16" s="731">
        <v>127263</v>
      </c>
      <c r="J16" s="731" t="s">
        <v>618</v>
      </c>
      <c r="K16" s="731" t="s">
        <v>615</v>
      </c>
      <c r="L16" s="734">
        <v>53.940000000000005</v>
      </c>
      <c r="M16" s="734">
        <v>2</v>
      </c>
      <c r="N16" s="735">
        <v>107.88000000000001</v>
      </c>
    </row>
    <row r="17" spans="1:14" ht="14.45" customHeight="1" x14ac:dyDescent="0.2">
      <c r="A17" s="729" t="s">
        <v>575</v>
      </c>
      <c r="B17" s="730" t="s">
        <v>576</v>
      </c>
      <c r="C17" s="731" t="s">
        <v>585</v>
      </c>
      <c r="D17" s="732" t="s">
        <v>586</v>
      </c>
      <c r="E17" s="733">
        <v>50113001</v>
      </c>
      <c r="F17" s="732" t="s">
        <v>593</v>
      </c>
      <c r="G17" s="731" t="s">
        <v>599</v>
      </c>
      <c r="H17" s="731">
        <v>127272</v>
      </c>
      <c r="I17" s="731">
        <v>127272</v>
      </c>
      <c r="J17" s="731" t="s">
        <v>618</v>
      </c>
      <c r="K17" s="731" t="s">
        <v>619</v>
      </c>
      <c r="L17" s="734">
        <v>48.540000000000013</v>
      </c>
      <c r="M17" s="734">
        <v>2</v>
      </c>
      <c r="N17" s="735">
        <v>97.080000000000027</v>
      </c>
    </row>
    <row r="18" spans="1:14" ht="14.45" customHeight="1" x14ac:dyDescent="0.2">
      <c r="A18" s="729" t="s">
        <v>575</v>
      </c>
      <c r="B18" s="730" t="s">
        <v>576</v>
      </c>
      <c r="C18" s="731" t="s">
        <v>585</v>
      </c>
      <c r="D18" s="732" t="s">
        <v>586</v>
      </c>
      <c r="E18" s="733">
        <v>50113001</v>
      </c>
      <c r="F18" s="732" t="s">
        <v>593</v>
      </c>
      <c r="G18" s="731" t="s">
        <v>594</v>
      </c>
      <c r="H18" s="731">
        <v>200400</v>
      </c>
      <c r="I18" s="731">
        <v>200400</v>
      </c>
      <c r="J18" s="731" t="s">
        <v>620</v>
      </c>
      <c r="K18" s="731" t="s">
        <v>621</v>
      </c>
      <c r="L18" s="734">
        <v>146.95999999999998</v>
      </c>
      <c r="M18" s="734">
        <v>1</v>
      </c>
      <c r="N18" s="735">
        <v>146.95999999999998</v>
      </c>
    </row>
    <row r="19" spans="1:14" ht="14.45" customHeight="1" x14ac:dyDescent="0.2">
      <c r="A19" s="729" t="s">
        <v>575</v>
      </c>
      <c r="B19" s="730" t="s">
        <v>576</v>
      </c>
      <c r="C19" s="731" t="s">
        <v>585</v>
      </c>
      <c r="D19" s="732" t="s">
        <v>586</v>
      </c>
      <c r="E19" s="733">
        <v>50113001</v>
      </c>
      <c r="F19" s="732" t="s">
        <v>593</v>
      </c>
      <c r="G19" s="731" t="s">
        <v>599</v>
      </c>
      <c r="H19" s="731">
        <v>849453</v>
      </c>
      <c r="I19" s="731">
        <v>163077</v>
      </c>
      <c r="J19" s="731" t="s">
        <v>622</v>
      </c>
      <c r="K19" s="731" t="s">
        <v>623</v>
      </c>
      <c r="L19" s="734">
        <v>15.490000000000002</v>
      </c>
      <c r="M19" s="734">
        <v>4</v>
      </c>
      <c r="N19" s="735">
        <v>61.960000000000008</v>
      </c>
    </row>
    <row r="20" spans="1:14" ht="14.45" customHeight="1" x14ac:dyDescent="0.2">
      <c r="A20" s="729" t="s">
        <v>575</v>
      </c>
      <c r="B20" s="730" t="s">
        <v>576</v>
      </c>
      <c r="C20" s="731" t="s">
        <v>585</v>
      </c>
      <c r="D20" s="732" t="s">
        <v>586</v>
      </c>
      <c r="E20" s="733">
        <v>50113001</v>
      </c>
      <c r="F20" s="732" t="s">
        <v>593</v>
      </c>
      <c r="G20" s="731" t="s">
        <v>594</v>
      </c>
      <c r="H20" s="731">
        <v>194920</v>
      </c>
      <c r="I20" s="731">
        <v>94920</v>
      </c>
      <c r="J20" s="731" t="s">
        <v>624</v>
      </c>
      <c r="K20" s="731" t="s">
        <v>625</v>
      </c>
      <c r="L20" s="734">
        <v>73.830000000000013</v>
      </c>
      <c r="M20" s="734">
        <v>7</v>
      </c>
      <c r="N20" s="735">
        <v>516.81000000000006</v>
      </c>
    </row>
    <row r="21" spans="1:14" ht="14.45" customHeight="1" x14ac:dyDescent="0.2">
      <c r="A21" s="729" t="s">
        <v>575</v>
      </c>
      <c r="B21" s="730" t="s">
        <v>576</v>
      </c>
      <c r="C21" s="731" t="s">
        <v>585</v>
      </c>
      <c r="D21" s="732" t="s">
        <v>586</v>
      </c>
      <c r="E21" s="733">
        <v>50113001</v>
      </c>
      <c r="F21" s="732" t="s">
        <v>593</v>
      </c>
      <c r="G21" s="731" t="s">
        <v>329</v>
      </c>
      <c r="H21" s="731">
        <v>233506</v>
      </c>
      <c r="I21" s="731">
        <v>233506</v>
      </c>
      <c r="J21" s="731" t="s">
        <v>626</v>
      </c>
      <c r="K21" s="731" t="s">
        <v>627</v>
      </c>
      <c r="L21" s="734">
        <v>229.01000000000005</v>
      </c>
      <c r="M21" s="734">
        <v>1</v>
      </c>
      <c r="N21" s="735">
        <v>229.01000000000005</v>
      </c>
    </row>
    <row r="22" spans="1:14" ht="14.45" customHeight="1" x14ac:dyDescent="0.2">
      <c r="A22" s="729" t="s">
        <v>575</v>
      </c>
      <c r="B22" s="730" t="s">
        <v>576</v>
      </c>
      <c r="C22" s="731" t="s">
        <v>585</v>
      </c>
      <c r="D22" s="732" t="s">
        <v>586</v>
      </c>
      <c r="E22" s="733">
        <v>50113001</v>
      </c>
      <c r="F22" s="732" t="s">
        <v>593</v>
      </c>
      <c r="G22" s="731" t="s">
        <v>594</v>
      </c>
      <c r="H22" s="731">
        <v>230399</v>
      </c>
      <c r="I22" s="731">
        <v>230399</v>
      </c>
      <c r="J22" s="731" t="s">
        <v>628</v>
      </c>
      <c r="K22" s="731" t="s">
        <v>629</v>
      </c>
      <c r="L22" s="734">
        <v>41.469999999999992</v>
      </c>
      <c r="M22" s="734">
        <v>1</v>
      </c>
      <c r="N22" s="735">
        <v>41.469999999999992</v>
      </c>
    </row>
    <row r="23" spans="1:14" ht="14.45" customHeight="1" x14ac:dyDescent="0.2">
      <c r="A23" s="729" t="s">
        <v>575</v>
      </c>
      <c r="B23" s="730" t="s">
        <v>576</v>
      </c>
      <c r="C23" s="731" t="s">
        <v>585</v>
      </c>
      <c r="D23" s="732" t="s">
        <v>586</v>
      </c>
      <c r="E23" s="733">
        <v>50113001</v>
      </c>
      <c r="F23" s="732" t="s">
        <v>593</v>
      </c>
      <c r="G23" s="731" t="s">
        <v>594</v>
      </c>
      <c r="H23" s="731">
        <v>845369</v>
      </c>
      <c r="I23" s="731">
        <v>107987</v>
      </c>
      <c r="J23" s="731" t="s">
        <v>630</v>
      </c>
      <c r="K23" s="731" t="s">
        <v>631</v>
      </c>
      <c r="L23" s="734">
        <v>112.17</v>
      </c>
      <c r="M23" s="734">
        <v>2</v>
      </c>
      <c r="N23" s="735">
        <v>224.34</v>
      </c>
    </row>
    <row r="24" spans="1:14" ht="14.45" customHeight="1" x14ac:dyDescent="0.2">
      <c r="A24" s="729" t="s">
        <v>575</v>
      </c>
      <c r="B24" s="730" t="s">
        <v>576</v>
      </c>
      <c r="C24" s="731" t="s">
        <v>585</v>
      </c>
      <c r="D24" s="732" t="s">
        <v>586</v>
      </c>
      <c r="E24" s="733">
        <v>50113001</v>
      </c>
      <c r="F24" s="732" t="s">
        <v>593</v>
      </c>
      <c r="G24" s="731" t="s">
        <v>594</v>
      </c>
      <c r="H24" s="731">
        <v>27960</v>
      </c>
      <c r="I24" s="731">
        <v>27960</v>
      </c>
      <c r="J24" s="731" t="s">
        <v>632</v>
      </c>
      <c r="K24" s="731" t="s">
        <v>633</v>
      </c>
      <c r="L24" s="734">
        <v>691.9799999999999</v>
      </c>
      <c r="M24" s="734">
        <v>1</v>
      </c>
      <c r="N24" s="735">
        <v>691.9799999999999</v>
      </c>
    </row>
    <row r="25" spans="1:14" ht="14.45" customHeight="1" x14ac:dyDescent="0.2">
      <c r="A25" s="729" t="s">
        <v>575</v>
      </c>
      <c r="B25" s="730" t="s">
        <v>576</v>
      </c>
      <c r="C25" s="731" t="s">
        <v>585</v>
      </c>
      <c r="D25" s="732" t="s">
        <v>586</v>
      </c>
      <c r="E25" s="733">
        <v>50113001</v>
      </c>
      <c r="F25" s="732" t="s">
        <v>593</v>
      </c>
      <c r="G25" s="731" t="s">
        <v>594</v>
      </c>
      <c r="H25" s="731">
        <v>128290</v>
      </c>
      <c r="I25" s="731">
        <v>28290</v>
      </c>
      <c r="J25" s="731" t="s">
        <v>632</v>
      </c>
      <c r="K25" s="731" t="s">
        <v>634</v>
      </c>
      <c r="L25" s="734">
        <v>693.11000000000013</v>
      </c>
      <c r="M25" s="734">
        <v>1</v>
      </c>
      <c r="N25" s="735">
        <v>693.11000000000013</v>
      </c>
    </row>
    <row r="26" spans="1:14" ht="14.45" customHeight="1" x14ac:dyDescent="0.2">
      <c r="A26" s="729" t="s">
        <v>575</v>
      </c>
      <c r="B26" s="730" t="s">
        <v>576</v>
      </c>
      <c r="C26" s="731" t="s">
        <v>585</v>
      </c>
      <c r="D26" s="732" t="s">
        <v>586</v>
      </c>
      <c r="E26" s="733">
        <v>50113001</v>
      </c>
      <c r="F26" s="732" t="s">
        <v>593</v>
      </c>
      <c r="G26" s="731" t="s">
        <v>594</v>
      </c>
      <c r="H26" s="731">
        <v>850093</v>
      </c>
      <c r="I26" s="731">
        <v>125121</v>
      </c>
      <c r="J26" s="731" t="s">
        <v>635</v>
      </c>
      <c r="K26" s="731" t="s">
        <v>636</v>
      </c>
      <c r="L26" s="734">
        <v>74.65000000000002</v>
      </c>
      <c r="M26" s="734">
        <v>2</v>
      </c>
      <c r="N26" s="735">
        <v>149.30000000000004</v>
      </c>
    </row>
    <row r="27" spans="1:14" ht="14.45" customHeight="1" x14ac:dyDescent="0.2">
      <c r="A27" s="729" t="s">
        <v>575</v>
      </c>
      <c r="B27" s="730" t="s">
        <v>576</v>
      </c>
      <c r="C27" s="731" t="s">
        <v>585</v>
      </c>
      <c r="D27" s="732" t="s">
        <v>586</v>
      </c>
      <c r="E27" s="733">
        <v>50113001</v>
      </c>
      <c r="F27" s="732" t="s">
        <v>593</v>
      </c>
      <c r="G27" s="731" t="s">
        <v>594</v>
      </c>
      <c r="H27" s="731">
        <v>156926</v>
      </c>
      <c r="I27" s="731">
        <v>56926</v>
      </c>
      <c r="J27" s="731" t="s">
        <v>637</v>
      </c>
      <c r="K27" s="731" t="s">
        <v>638</v>
      </c>
      <c r="L27" s="734">
        <v>48.4</v>
      </c>
      <c r="M27" s="734">
        <v>6</v>
      </c>
      <c r="N27" s="735">
        <v>290.39999999999998</v>
      </c>
    </row>
    <row r="28" spans="1:14" ht="14.45" customHeight="1" x14ac:dyDescent="0.2">
      <c r="A28" s="729" t="s">
        <v>575</v>
      </c>
      <c r="B28" s="730" t="s">
        <v>576</v>
      </c>
      <c r="C28" s="731" t="s">
        <v>585</v>
      </c>
      <c r="D28" s="732" t="s">
        <v>586</v>
      </c>
      <c r="E28" s="733">
        <v>50113001</v>
      </c>
      <c r="F28" s="732" t="s">
        <v>593</v>
      </c>
      <c r="G28" s="731" t="s">
        <v>594</v>
      </c>
      <c r="H28" s="731">
        <v>110555</v>
      </c>
      <c r="I28" s="731">
        <v>10555</v>
      </c>
      <c r="J28" s="731" t="s">
        <v>637</v>
      </c>
      <c r="K28" s="731" t="s">
        <v>639</v>
      </c>
      <c r="L28" s="734">
        <v>254.97999999999996</v>
      </c>
      <c r="M28" s="734">
        <v>4</v>
      </c>
      <c r="N28" s="735">
        <v>1019.9199999999998</v>
      </c>
    </row>
    <row r="29" spans="1:14" ht="14.45" customHeight="1" x14ac:dyDescent="0.2">
      <c r="A29" s="729" t="s">
        <v>575</v>
      </c>
      <c r="B29" s="730" t="s">
        <v>576</v>
      </c>
      <c r="C29" s="731" t="s">
        <v>585</v>
      </c>
      <c r="D29" s="732" t="s">
        <v>586</v>
      </c>
      <c r="E29" s="733">
        <v>50113001</v>
      </c>
      <c r="F29" s="732" t="s">
        <v>593</v>
      </c>
      <c r="G29" s="731" t="s">
        <v>594</v>
      </c>
      <c r="H29" s="731">
        <v>230402</v>
      </c>
      <c r="I29" s="731">
        <v>230402</v>
      </c>
      <c r="J29" s="731" t="s">
        <v>640</v>
      </c>
      <c r="K29" s="731" t="s">
        <v>641</v>
      </c>
      <c r="L29" s="734">
        <v>119.77500000000002</v>
      </c>
      <c r="M29" s="734">
        <v>2</v>
      </c>
      <c r="N29" s="735">
        <v>239.55000000000004</v>
      </c>
    </row>
    <row r="30" spans="1:14" ht="14.45" customHeight="1" x14ac:dyDescent="0.2">
      <c r="A30" s="729" t="s">
        <v>575</v>
      </c>
      <c r="B30" s="730" t="s">
        <v>576</v>
      </c>
      <c r="C30" s="731" t="s">
        <v>585</v>
      </c>
      <c r="D30" s="732" t="s">
        <v>586</v>
      </c>
      <c r="E30" s="733">
        <v>50113001</v>
      </c>
      <c r="F30" s="732" t="s">
        <v>593</v>
      </c>
      <c r="G30" s="731" t="s">
        <v>594</v>
      </c>
      <c r="H30" s="731">
        <v>186252</v>
      </c>
      <c r="I30" s="731">
        <v>186252</v>
      </c>
      <c r="J30" s="731" t="s">
        <v>642</v>
      </c>
      <c r="K30" s="731" t="s">
        <v>643</v>
      </c>
      <c r="L30" s="734">
        <v>147.91999999999999</v>
      </c>
      <c r="M30" s="734">
        <v>2</v>
      </c>
      <c r="N30" s="735">
        <v>295.83999999999997</v>
      </c>
    </row>
    <row r="31" spans="1:14" ht="14.45" customHeight="1" x14ac:dyDescent="0.2">
      <c r="A31" s="729" t="s">
        <v>575</v>
      </c>
      <c r="B31" s="730" t="s">
        <v>576</v>
      </c>
      <c r="C31" s="731" t="s">
        <v>585</v>
      </c>
      <c r="D31" s="732" t="s">
        <v>586</v>
      </c>
      <c r="E31" s="733">
        <v>50113001</v>
      </c>
      <c r="F31" s="732" t="s">
        <v>593</v>
      </c>
      <c r="G31" s="731" t="s">
        <v>594</v>
      </c>
      <c r="H31" s="731">
        <v>100394</v>
      </c>
      <c r="I31" s="731">
        <v>394</v>
      </c>
      <c r="J31" s="731" t="s">
        <v>644</v>
      </c>
      <c r="K31" s="731" t="s">
        <v>645</v>
      </c>
      <c r="L31" s="734">
        <v>65.65000000000002</v>
      </c>
      <c r="M31" s="734">
        <v>1</v>
      </c>
      <c r="N31" s="735">
        <v>65.65000000000002</v>
      </c>
    </row>
    <row r="32" spans="1:14" ht="14.45" customHeight="1" x14ac:dyDescent="0.2">
      <c r="A32" s="729" t="s">
        <v>575</v>
      </c>
      <c r="B32" s="730" t="s">
        <v>576</v>
      </c>
      <c r="C32" s="731" t="s">
        <v>585</v>
      </c>
      <c r="D32" s="732" t="s">
        <v>586</v>
      </c>
      <c r="E32" s="733">
        <v>50113001</v>
      </c>
      <c r="F32" s="732" t="s">
        <v>593</v>
      </c>
      <c r="G32" s="731" t="s">
        <v>594</v>
      </c>
      <c r="H32" s="731">
        <v>192351</v>
      </c>
      <c r="I32" s="731">
        <v>92351</v>
      </c>
      <c r="J32" s="731" t="s">
        <v>646</v>
      </c>
      <c r="K32" s="731" t="s">
        <v>647</v>
      </c>
      <c r="L32" s="734">
        <v>86.22</v>
      </c>
      <c r="M32" s="734">
        <v>1</v>
      </c>
      <c r="N32" s="735">
        <v>86.22</v>
      </c>
    </row>
    <row r="33" spans="1:14" ht="14.45" customHeight="1" x14ac:dyDescent="0.2">
      <c r="A33" s="729" t="s">
        <v>575</v>
      </c>
      <c r="B33" s="730" t="s">
        <v>576</v>
      </c>
      <c r="C33" s="731" t="s">
        <v>585</v>
      </c>
      <c r="D33" s="732" t="s">
        <v>586</v>
      </c>
      <c r="E33" s="733">
        <v>50113001</v>
      </c>
      <c r="F33" s="732" t="s">
        <v>593</v>
      </c>
      <c r="G33" s="731" t="s">
        <v>594</v>
      </c>
      <c r="H33" s="731">
        <v>112892</v>
      </c>
      <c r="I33" s="731">
        <v>12892</v>
      </c>
      <c r="J33" s="731" t="s">
        <v>648</v>
      </c>
      <c r="K33" s="731" t="s">
        <v>649</v>
      </c>
      <c r="L33" s="734">
        <v>104.21000000000002</v>
      </c>
      <c r="M33" s="734">
        <v>22</v>
      </c>
      <c r="N33" s="735">
        <v>2292.6200000000003</v>
      </c>
    </row>
    <row r="34" spans="1:14" ht="14.45" customHeight="1" x14ac:dyDescent="0.2">
      <c r="A34" s="729" t="s">
        <v>575</v>
      </c>
      <c r="B34" s="730" t="s">
        <v>576</v>
      </c>
      <c r="C34" s="731" t="s">
        <v>585</v>
      </c>
      <c r="D34" s="732" t="s">
        <v>586</v>
      </c>
      <c r="E34" s="733">
        <v>50113001</v>
      </c>
      <c r="F34" s="732" t="s">
        <v>593</v>
      </c>
      <c r="G34" s="731" t="s">
        <v>594</v>
      </c>
      <c r="H34" s="731">
        <v>112891</v>
      </c>
      <c r="I34" s="731">
        <v>12891</v>
      </c>
      <c r="J34" s="731" t="s">
        <v>648</v>
      </c>
      <c r="K34" s="731" t="s">
        <v>650</v>
      </c>
      <c r="L34" s="734">
        <v>58.269999999999989</v>
      </c>
      <c r="M34" s="734">
        <v>22</v>
      </c>
      <c r="N34" s="735">
        <v>1281.9399999999998</v>
      </c>
    </row>
    <row r="35" spans="1:14" ht="14.45" customHeight="1" x14ac:dyDescent="0.2">
      <c r="A35" s="729" t="s">
        <v>575</v>
      </c>
      <c r="B35" s="730" t="s">
        <v>576</v>
      </c>
      <c r="C35" s="731" t="s">
        <v>585</v>
      </c>
      <c r="D35" s="732" t="s">
        <v>586</v>
      </c>
      <c r="E35" s="733">
        <v>50113001</v>
      </c>
      <c r="F35" s="732" t="s">
        <v>593</v>
      </c>
      <c r="G35" s="731" t="s">
        <v>594</v>
      </c>
      <c r="H35" s="731">
        <v>988158</v>
      </c>
      <c r="I35" s="731">
        <v>500933</v>
      </c>
      <c r="J35" s="731" t="s">
        <v>651</v>
      </c>
      <c r="K35" s="731" t="s">
        <v>652</v>
      </c>
      <c r="L35" s="734">
        <v>254.6</v>
      </c>
      <c r="M35" s="734">
        <v>1</v>
      </c>
      <c r="N35" s="735">
        <v>254.6</v>
      </c>
    </row>
    <row r="36" spans="1:14" ht="14.45" customHeight="1" x14ac:dyDescent="0.2">
      <c r="A36" s="729" t="s">
        <v>575</v>
      </c>
      <c r="B36" s="730" t="s">
        <v>576</v>
      </c>
      <c r="C36" s="731" t="s">
        <v>585</v>
      </c>
      <c r="D36" s="732" t="s">
        <v>586</v>
      </c>
      <c r="E36" s="733">
        <v>50113001</v>
      </c>
      <c r="F36" s="732" t="s">
        <v>593</v>
      </c>
      <c r="G36" s="731" t="s">
        <v>594</v>
      </c>
      <c r="H36" s="731">
        <v>126247</v>
      </c>
      <c r="I36" s="731">
        <v>26247</v>
      </c>
      <c r="J36" s="731" t="s">
        <v>653</v>
      </c>
      <c r="K36" s="731" t="s">
        <v>652</v>
      </c>
      <c r="L36" s="734">
        <v>205.04</v>
      </c>
      <c r="M36" s="734">
        <v>1</v>
      </c>
      <c r="N36" s="735">
        <v>205.04</v>
      </c>
    </row>
    <row r="37" spans="1:14" ht="14.45" customHeight="1" x14ac:dyDescent="0.2">
      <c r="A37" s="729" t="s">
        <v>575</v>
      </c>
      <c r="B37" s="730" t="s">
        <v>576</v>
      </c>
      <c r="C37" s="731" t="s">
        <v>585</v>
      </c>
      <c r="D37" s="732" t="s">
        <v>586</v>
      </c>
      <c r="E37" s="733">
        <v>50113001</v>
      </c>
      <c r="F37" s="732" t="s">
        <v>593</v>
      </c>
      <c r="G37" s="731" t="s">
        <v>594</v>
      </c>
      <c r="H37" s="731">
        <v>140275</v>
      </c>
      <c r="I37" s="731">
        <v>40275</v>
      </c>
      <c r="J37" s="731" t="s">
        <v>654</v>
      </c>
      <c r="K37" s="731" t="s">
        <v>655</v>
      </c>
      <c r="L37" s="734">
        <v>149.24</v>
      </c>
      <c r="M37" s="734">
        <v>3</v>
      </c>
      <c r="N37" s="735">
        <v>447.72</v>
      </c>
    </row>
    <row r="38" spans="1:14" ht="14.45" customHeight="1" x14ac:dyDescent="0.2">
      <c r="A38" s="729" t="s">
        <v>575</v>
      </c>
      <c r="B38" s="730" t="s">
        <v>576</v>
      </c>
      <c r="C38" s="731" t="s">
        <v>585</v>
      </c>
      <c r="D38" s="732" t="s">
        <v>586</v>
      </c>
      <c r="E38" s="733">
        <v>50113001</v>
      </c>
      <c r="F38" s="732" t="s">
        <v>593</v>
      </c>
      <c r="G38" s="731" t="s">
        <v>594</v>
      </c>
      <c r="H38" s="731">
        <v>140274</v>
      </c>
      <c r="I38" s="731">
        <v>40274</v>
      </c>
      <c r="J38" s="731" t="s">
        <v>654</v>
      </c>
      <c r="K38" s="731" t="s">
        <v>656</v>
      </c>
      <c r="L38" s="734">
        <v>87.469999999999985</v>
      </c>
      <c r="M38" s="734">
        <v>3</v>
      </c>
      <c r="N38" s="735">
        <v>262.40999999999997</v>
      </c>
    </row>
    <row r="39" spans="1:14" ht="14.45" customHeight="1" x14ac:dyDescent="0.2">
      <c r="A39" s="729" t="s">
        <v>575</v>
      </c>
      <c r="B39" s="730" t="s">
        <v>576</v>
      </c>
      <c r="C39" s="731" t="s">
        <v>585</v>
      </c>
      <c r="D39" s="732" t="s">
        <v>586</v>
      </c>
      <c r="E39" s="733">
        <v>50113001</v>
      </c>
      <c r="F39" s="732" t="s">
        <v>593</v>
      </c>
      <c r="G39" s="731" t="s">
        <v>594</v>
      </c>
      <c r="H39" s="731">
        <v>102679</v>
      </c>
      <c r="I39" s="731">
        <v>2679</v>
      </c>
      <c r="J39" s="731" t="s">
        <v>657</v>
      </c>
      <c r="K39" s="731" t="s">
        <v>658</v>
      </c>
      <c r="L39" s="734">
        <v>164.48000000000002</v>
      </c>
      <c r="M39" s="734">
        <v>5</v>
      </c>
      <c r="N39" s="735">
        <v>822.40000000000009</v>
      </c>
    </row>
    <row r="40" spans="1:14" ht="14.45" customHeight="1" x14ac:dyDescent="0.2">
      <c r="A40" s="729" t="s">
        <v>575</v>
      </c>
      <c r="B40" s="730" t="s">
        <v>576</v>
      </c>
      <c r="C40" s="731" t="s">
        <v>585</v>
      </c>
      <c r="D40" s="732" t="s">
        <v>586</v>
      </c>
      <c r="E40" s="733">
        <v>50113001</v>
      </c>
      <c r="F40" s="732" t="s">
        <v>593</v>
      </c>
      <c r="G40" s="731" t="s">
        <v>594</v>
      </c>
      <c r="H40" s="731">
        <v>162320</v>
      </c>
      <c r="I40" s="731">
        <v>62320</v>
      </c>
      <c r="J40" s="731" t="s">
        <v>659</v>
      </c>
      <c r="K40" s="731" t="s">
        <v>660</v>
      </c>
      <c r="L40" s="734">
        <v>79.7</v>
      </c>
      <c r="M40" s="734">
        <v>10</v>
      </c>
      <c r="N40" s="735">
        <v>797</v>
      </c>
    </row>
    <row r="41" spans="1:14" ht="14.45" customHeight="1" x14ac:dyDescent="0.2">
      <c r="A41" s="729" t="s">
        <v>575</v>
      </c>
      <c r="B41" s="730" t="s">
        <v>576</v>
      </c>
      <c r="C41" s="731" t="s">
        <v>585</v>
      </c>
      <c r="D41" s="732" t="s">
        <v>586</v>
      </c>
      <c r="E41" s="733">
        <v>50113001</v>
      </c>
      <c r="F41" s="732" t="s">
        <v>593</v>
      </c>
      <c r="G41" s="731" t="s">
        <v>599</v>
      </c>
      <c r="H41" s="731">
        <v>231687</v>
      </c>
      <c r="I41" s="731">
        <v>231687</v>
      </c>
      <c r="J41" s="731" t="s">
        <v>661</v>
      </c>
      <c r="K41" s="731" t="s">
        <v>662</v>
      </c>
      <c r="L41" s="734">
        <v>204.68999999999994</v>
      </c>
      <c r="M41" s="734">
        <v>1</v>
      </c>
      <c r="N41" s="735">
        <v>204.68999999999994</v>
      </c>
    </row>
    <row r="42" spans="1:14" ht="14.45" customHeight="1" x14ac:dyDescent="0.2">
      <c r="A42" s="729" t="s">
        <v>575</v>
      </c>
      <c r="B42" s="730" t="s">
        <v>576</v>
      </c>
      <c r="C42" s="731" t="s">
        <v>585</v>
      </c>
      <c r="D42" s="732" t="s">
        <v>586</v>
      </c>
      <c r="E42" s="733">
        <v>50113001</v>
      </c>
      <c r="F42" s="732" t="s">
        <v>593</v>
      </c>
      <c r="G42" s="731" t="s">
        <v>599</v>
      </c>
      <c r="H42" s="731">
        <v>231696</v>
      </c>
      <c r="I42" s="731">
        <v>231696</v>
      </c>
      <c r="J42" s="731" t="s">
        <v>663</v>
      </c>
      <c r="K42" s="731" t="s">
        <v>664</v>
      </c>
      <c r="L42" s="734">
        <v>207.22999999999996</v>
      </c>
      <c r="M42" s="734">
        <v>1</v>
      </c>
      <c r="N42" s="735">
        <v>207.22999999999996</v>
      </c>
    </row>
    <row r="43" spans="1:14" ht="14.45" customHeight="1" x14ac:dyDescent="0.2">
      <c r="A43" s="729" t="s">
        <v>575</v>
      </c>
      <c r="B43" s="730" t="s">
        <v>576</v>
      </c>
      <c r="C43" s="731" t="s">
        <v>585</v>
      </c>
      <c r="D43" s="732" t="s">
        <v>586</v>
      </c>
      <c r="E43" s="733">
        <v>50113001</v>
      </c>
      <c r="F43" s="732" t="s">
        <v>593</v>
      </c>
      <c r="G43" s="731" t="s">
        <v>599</v>
      </c>
      <c r="H43" s="731">
        <v>231689</v>
      </c>
      <c r="I43" s="731">
        <v>231689</v>
      </c>
      <c r="J43" s="731" t="s">
        <v>663</v>
      </c>
      <c r="K43" s="731" t="s">
        <v>665</v>
      </c>
      <c r="L43" s="734">
        <v>291.97000000000003</v>
      </c>
      <c r="M43" s="734">
        <v>1</v>
      </c>
      <c r="N43" s="735">
        <v>291.97000000000003</v>
      </c>
    </row>
    <row r="44" spans="1:14" ht="14.45" customHeight="1" x14ac:dyDescent="0.2">
      <c r="A44" s="729" t="s">
        <v>575</v>
      </c>
      <c r="B44" s="730" t="s">
        <v>576</v>
      </c>
      <c r="C44" s="731" t="s">
        <v>585</v>
      </c>
      <c r="D44" s="732" t="s">
        <v>586</v>
      </c>
      <c r="E44" s="733">
        <v>50113001</v>
      </c>
      <c r="F44" s="732" t="s">
        <v>593</v>
      </c>
      <c r="G44" s="731" t="s">
        <v>599</v>
      </c>
      <c r="H44" s="731">
        <v>229646</v>
      </c>
      <c r="I44" s="731">
        <v>229646</v>
      </c>
      <c r="J44" s="731" t="s">
        <v>666</v>
      </c>
      <c r="K44" s="731" t="s">
        <v>667</v>
      </c>
      <c r="L44" s="734">
        <v>77.110000000000014</v>
      </c>
      <c r="M44" s="734">
        <v>2</v>
      </c>
      <c r="N44" s="735">
        <v>154.22000000000003</v>
      </c>
    </row>
    <row r="45" spans="1:14" ht="14.45" customHeight="1" x14ac:dyDescent="0.2">
      <c r="A45" s="729" t="s">
        <v>575</v>
      </c>
      <c r="B45" s="730" t="s">
        <v>576</v>
      </c>
      <c r="C45" s="731" t="s">
        <v>585</v>
      </c>
      <c r="D45" s="732" t="s">
        <v>586</v>
      </c>
      <c r="E45" s="733">
        <v>50113001</v>
      </c>
      <c r="F45" s="732" t="s">
        <v>593</v>
      </c>
      <c r="G45" s="731" t="s">
        <v>599</v>
      </c>
      <c r="H45" s="731">
        <v>229648</v>
      </c>
      <c r="I45" s="731">
        <v>229648</v>
      </c>
      <c r="J45" s="731" t="s">
        <v>668</v>
      </c>
      <c r="K45" s="731" t="s">
        <v>669</v>
      </c>
      <c r="L45" s="734">
        <v>95.13</v>
      </c>
      <c r="M45" s="734">
        <v>2</v>
      </c>
      <c r="N45" s="735">
        <v>190.26</v>
      </c>
    </row>
    <row r="46" spans="1:14" ht="14.45" customHeight="1" x14ac:dyDescent="0.2">
      <c r="A46" s="729" t="s">
        <v>575</v>
      </c>
      <c r="B46" s="730" t="s">
        <v>576</v>
      </c>
      <c r="C46" s="731" t="s">
        <v>585</v>
      </c>
      <c r="D46" s="732" t="s">
        <v>586</v>
      </c>
      <c r="E46" s="733">
        <v>50113001</v>
      </c>
      <c r="F46" s="732" t="s">
        <v>593</v>
      </c>
      <c r="G46" s="731" t="s">
        <v>594</v>
      </c>
      <c r="H46" s="731">
        <v>993603</v>
      </c>
      <c r="I46" s="731">
        <v>0</v>
      </c>
      <c r="J46" s="731" t="s">
        <v>670</v>
      </c>
      <c r="K46" s="731" t="s">
        <v>329</v>
      </c>
      <c r="L46" s="734">
        <v>268.49625000000003</v>
      </c>
      <c r="M46" s="734">
        <v>16</v>
      </c>
      <c r="N46" s="735">
        <v>4295.9400000000005</v>
      </c>
    </row>
    <row r="47" spans="1:14" ht="14.45" customHeight="1" x14ac:dyDescent="0.2">
      <c r="A47" s="729" t="s">
        <v>575</v>
      </c>
      <c r="B47" s="730" t="s">
        <v>576</v>
      </c>
      <c r="C47" s="731" t="s">
        <v>585</v>
      </c>
      <c r="D47" s="732" t="s">
        <v>586</v>
      </c>
      <c r="E47" s="733">
        <v>50113001</v>
      </c>
      <c r="F47" s="732" t="s">
        <v>593</v>
      </c>
      <c r="G47" s="731" t="s">
        <v>594</v>
      </c>
      <c r="H47" s="731">
        <v>241307</v>
      </c>
      <c r="I47" s="731">
        <v>241307</v>
      </c>
      <c r="J47" s="731" t="s">
        <v>671</v>
      </c>
      <c r="K47" s="731" t="s">
        <v>672</v>
      </c>
      <c r="L47" s="734">
        <v>102.58</v>
      </c>
      <c r="M47" s="734">
        <v>8</v>
      </c>
      <c r="N47" s="735">
        <v>820.64</v>
      </c>
    </row>
    <row r="48" spans="1:14" ht="14.45" customHeight="1" x14ac:dyDescent="0.2">
      <c r="A48" s="729" t="s">
        <v>575</v>
      </c>
      <c r="B48" s="730" t="s">
        <v>576</v>
      </c>
      <c r="C48" s="731" t="s">
        <v>585</v>
      </c>
      <c r="D48" s="732" t="s">
        <v>586</v>
      </c>
      <c r="E48" s="733">
        <v>50113001</v>
      </c>
      <c r="F48" s="732" t="s">
        <v>593</v>
      </c>
      <c r="G48" s="731" t="s">
        <v>599</v>
      </c>
      <c r="H48" s="731">
        <v>233559</v>
      </c>
      <c r="I48" s="731">
        <v>233559</v>
      </c>
      <c r="J48" s="731" t="s">
        <v>673</v>
      </c>
      <c r="K48" s="731" t="s">
        <v>674</v>
      </c>
      <c r="L48" s="734">
        <v>26.430000000000003</v>
      </c>
      <c r="M48" s="734">
        <v>3</v>
      </c>
      <c r="N48" s="735">
        <v>79.290000000000006</v>
      </c>
    </row>
    <row r="49" spans="1:14" ht="14.45" customHeight="1" x14ac:dyDescent="0.2">
      <c r="A49" s="729" t="s">
        <v>575</v>
      </c>
      <c r="B49" s="730" t="s">
        <v>576</v>
      </c>
      <c r="C49" s="731" t="s">
        <v>585</v>
      </c>
      <c r="D49" s="732" t="s">
        <v>586</v>
      </c>
      <c r="E49" s="733">
        <v>50113001</v>
      </c>
      <c r="F49" s="732" t="s">
        <v>593</v>
      </c>
      <c r="G49" s="731" t="s">
        <v>599</v>
      </c>
      <c r="H49" s="731">
        <v>233579</v>
      </c>
      <c r="I49" s="731">
        <v>233579</v>
      </c>
      <c r="J49" s="731" t="s">
        <v>675</v>
      </c>
      <c r="K49" s="731" t="s">
        <v>676</v>
      </c>
      <c r="L49" s="734">
        <v>26.11</v>
      </c>
      <c r="M49" s="734">
        <v>2</v>
      </c>
      <c r="N49" s="735">
        <v>52.22</v>
      </c>
    </row>
    <row r="50" spans="1:14" ht="14.45" customHeight="1" x14ac:dyDescent="0.2">
      <c r="A50" s="729" t="s">
        <v>575</v>
      </c>
      <c r="B50" s="730" t="s">
        <v>576</v>
      </c>
      <c r="C50" s="731" t="s">
        <v>585</v>
      </c>
      <c r="D50" s="732" t="s">
        <v>586</v>
      </c>
      <c r="E50" s="733">
        <v>50113001</v>
      </c>
      <c r="F50" s="732" t="s">
        <v>593</v>
      </c>
      <c r="G50" s="731" t="s">
        <v>594</v>
      </c>
      <c r="H50" s="731">
        <v>207938</v>
      </c>
      <c r="I50" s="731">
        <v>207938</v>
      </c>
      <c r="J50" s="731" t="s">
        <v>677</v>
      </c>
      <c r="K50" s="731" t="s">
        <v>678</v>
      </c>
      <c r="L50" s="734">
        <v>150.04</v>
      </c>
      <c r="M50" s="734">
        <v>1</v>
      </c>
      <c r="N50" s="735">
        <v>150.04</v>
      </c>
    </row>
    <row r="51" spans="1:14" ht="14.45" customHeight="1" x14ac:dyDescent="0.2">
      <c r="A51" s="729" t="s">
        <v>575</v>
      </c>
      <c r="B51" s="730" t="s">
        <v>576</v>
      </c>
      <c r="C51" s="731" t="s">
        <v>585</v>
      </c>
      <c r="D51" s="732" t="s">
        <v>586</v>
      </c>
      <c r="E51" s="733">
        <v>50113001</v>
      </c>
      <c r="F51" s="732" t="s">
        <v>593</v>
      </c>
      <c r="G51" s="731" t="s">
        <v>594</v>
      </c>
      <c r="H51" s="731">
        <v>500458</v>
      </c>
      <c r="I51" s="731">
        <v>0</v>
      </c>
      <c r="J51" s="731" t="s">
        <v>679</v>
      </c>
      <c r="K51" s="731" t="s">
        <v>329</v>
      </c>
      <c r="L51" s="734">
        <v>138.52333333333334</v>
      </c>
      <c r="M51" s="734">
        <v>3</v>
      </c>
      <c r="N51" s="735">
        <v>415.57</v>
      </c>
    </row>
    <row r="52" spans="1:14" ht="14.45" customHeight="1" x14ac:dyDescent="0.2">
      <c r="A52" s="729" t="s">
        <v>575</v>
      </c>
      <c r="B52" s="730" t="s">
        <v>576</v>
      </c>
      <c r="C52" s="731" t="s">
        <v>585</v>
      </c>
      <c r="D52" s="732" t="s">
        <v>586</v>
      </c>
      <c r="E52" s="733">
        <v>50113001</v>
      </c>
      <c r="F52" s="732" t="s">
        <v>593</v>
      </c>
      <c r="G52" s="731" t="s">
        <v>594</v>
      </c>
      <c r="H52" s="731">
        <v>234194</v>
      </c>
      <c r="I52" s="731">
        <v>234194</v>
      </c>
      <c r="J52" s="731" t="s">
        <v>680</v>
      </c>
      <c r="K52" s="731" t="s">
        <v>681</v>
      </c>
      <c r="L52" s="734">
        <v>125.68000000000002</v>
      </c>
      <c r="M52" s="734">
        <v>1</v>
      </c>
      <c r="N52" s="735">
        <v>125.68000000000002</v>
      </c>
    </row>
    <row r="53" spans="1:14" ht="14.45" customHeight="1" x14ac:dyDescent="0.2">
      <c r="A53" s="729" t="s">
        <v>575</v>
      </c>
      <c r="B53" s="730" t="s">
        <v>576</v>
      </c>
      <c r="C53" s="731" t="s">
        <v>585</v>
      </c>
      <c r="D53" s="732" t="s">
        <v>586</v>
      </c>
      <c r="E53" s="733">
        <v>50113001</v>
      </c>
      <c r="F53" s="732" t="s">
        <v>593</v>
      </c>
      <c r="G53" s="731" t="s">
        <v>594</v>
      </c>
      <c r="H53" s="731">
        <v>212884</v>
      </c>
      <c r="I53" s="731">
        <v>212884</v>
      </c>
      <c r="J53" s="731" t="s">
        <v>682</v>
      </c>
      <c r="K53" s="731" t="s">
        <v>683</v>
      </c>
      <c r="L53" s="734">
        <v>47.120000000000026</v>
      </c>
      <c r="M53" s="734">
        <v>-24</v>
      </c>
      <c r="N53" s="735">
        <v>-1130.8800000000006</v>
      </c>
    </row>
    <row r="54" spans="1:14" ht="14.45" customHeight="1" x14ac:dyDescent="0.2">
      <c r="A54" s="729" t="s">
        <v>575</v>
      </c>
      <c r="B54" s="730" t="s">
        <v>576</v>
      </c>
      <c r="C54" s="731" t="s">
        <v>585</v>
      </c>
      <c r="D54" s="732" t="s">
        <v>586</v>
      </c>
      <c r="E54" s="733">
        <v>50113001</v>
      </c>
      <c r="F54" s="732" t="s">
        <v>593</v>
      </c>
      <c r="G54" s="731" t="s">
        <v>594</v>
      </c>
      <c r="H54" s="731">
        <v>199466</v>
      </c>
      <c r="I54" s="731">
        <v>199466</v>
      </c>
      <c r="J54" s="731" t="s">
        <v>684</v>
      </c>
      <c r="K54" s="731" t="s">
        <v>685</v>
      </c>
      <c r="L54" s="734">
        <v>112.38</v>
      </c>
      <c r="M54" s="734">
        <v>1</v>
      </c>
      <c r="N54" s="735">
        <v>112.38</v>
      </c>
    </row>
    <row r="55" spans="1:14" ht="14.45" customHeight="1" x14ac:dyDescent="0.2">
      <c r="A55" s="729" t="s">
        <v>575</v>
      </c>
      <c r="B55" s="730" t="s">
        <v>576</v>
      </c>
      <c r="C55" s="731" t="s">
        <v>585</v>
      </c>
      <c r="D55" s="732" t="s">
        <v>586</v>
      </c>
      <c r="E55" s="733">
        <v>50113001</v>
      </c>
      <c r="F55" s="732" t="s">
        <v>593</v>
      </c>
      <c r="G55" s="731" t="s">
        <v>594</v>
      </c>
      <c r="H55" s="731">
        <v>147515</v>
      </c>
      <c r="I55" s="731">
        <v>47515</v>
      </c>
      <c r="J55" s="731" t="s">
        <v>686</v>
      </c>
      <c r="K55" s="731" t="s">
        <v>687</v>
      </c>
      <c r="L55" s="734">
        <v>156.16999999999996</v>
      </c>
      <c r="M55" s="734">
        <v>1</v>
      </c>
      <c r="N55" s="735">
        <v>156.16999999999996</v>
      </c>
    </row>
    <row r="56" spans="1:14" ht="14.45" customHeight="1" x14ac:dyDescent="0.2">
      <c r="A56" s="729" t="s">
        <v>575</v>
      </c>
      <c r="B56" s="730" t="s">
        <v>576</v>
      </c>
      <c r="C56" s="731" t="s">
        <v>585</v>
      </c>
      <c r="D56" s="732" t="s">
        <v>586</v>
      </c>
      <c r="E56" s="733">
        <v>50113001</v>
      </c>
      <c r="F56" s="732" t="s">
        <v>593</v>
      </c>
      <c r="G56" s="731" t="s">
        <v>594</v>
      </c>
      <c r="H56" s="731">
        <v>189079</v>
      </c>
      <c r="I56" s="731">
        <v>189079</v>
      </c>
      <c r="J56" s="731" t="s">
        <v>688</v>
      </c>
      <c r="K56" s="731" t="s">
        <v>689</v>
      </c>
      <c r="L56" s="734">
        <v>132.22999999999999</v>
      </c>
      <c r="M56" s="734">
        <v>2</v>
      </c>
      <c r="N56" s="735">
        <v>264.45999999999998</v>
      </c>
    </row>
    <row r="57" spans="1:14" ht="14.45" customHeight="1" x14ac:dyDescent="0.2">
      <c r="A57" s="729" t="s">
        <v>575</v>
      </c>
      <c r="B57" s="730" t="s">
        <v>576</v>
      </c>
      <c r="C57" s="731" t="s">
        <v>585</v>
      </c>
      <c r="D57" s="732" t="s">
        <v>586</v>
      </c>
      <c r="E57" s="733">
        <v>50113001</v>
      </c>
      <c r="F57" s="732" t="s">
        <v>593</v>
      </c>
      <c r="G57" s="731" t="s">
        <v>594</v>
      </c>
      <c r="H57" s="731">
        <v>100409</v>
      </c>
      <c r="I57" s="731">
        <v>409</v>
      </c>
      <c r="J57" s="731" t="s">
        <v>690</v>
      </c>
      <c r="K57" s="731" t="s">
        <v>691</v>
      </c>
      <c r="L57" s="734">
        <v>79.669999999999987</v>
      </c>
      <c r="M57" s="734">
        <v>1</v>
      </c>
      <c r="N57" s="735">
        <v>79.669999999999987</v>
      </c>
    </row>
    <row r="58" spans="1:14" ht="14.45" customHeight="1" x14ac:dyDescent="0.2">
      <c r="A58" s="729" t="s">
        <v>575</v>
      </c>
      <c r="B58" s="730" t="s">
        <v>576</v>
      </c>
      <c r="C58" s="731" t="s">
        <v>585</v>
      </c>
      <c r="D58" s="732" t="s">
        <v>586</v>
      </c>
      <c r="E58" s="733">
        <v>50113001</v>
      </c>
      <c r="F58" s="732" t="s">
        <v>593</v>
      </c>
      <c r="G58" s="731" t="s">
        <v>594</v>
      </c>
      <c r="H58" s="731">
        <v>164888</v>
      </c>
      <c r="I58" s="731">
        <v>164888</v>
      </c>
      <c r="J58" s="731" t="s">
        <v>692</v>
      </c>
      <c r="K58" s="731" t="s">
        <v>693</v>
      </c>
      <c r="L58" s="734">
        <v>238.95999999999995</v>
      </c>
      <c r="M58" s="734">
        <v>1</v>
      </c>
      <c r="N58" s="735">
        <v>238.95999999999995</v>
      </c>
    </row>
    <row r="59" spans="1:14" ht="14.45" customHeight="1" x14ac:dyDescent="0.2">
      <c r="A59" s="729" t="s">
        <v>575</v>
      </c>
      <c r="B59" s="730" t="s">
        <v>576</v>
      </c>
      <c r="C59" s="731" t="s">
        <v>585</v>
      </c>
      <c r="D59" s="732" t="s">
        <v>586</v>
      </c>
      <c r="E59" s="733">
        <v>50113001</v>
      </c>
      <c r="F59" s="732" t="s">
        <v>593</v>
      </c>
      <c r="G59" s="731" t="s">
        <v>594</v>
      </c>
      <c r="H59" s="731">
        <v>186538</v>
      </c>
      <c r="I59" s="731">
        <v>186538</v>
      </c>
      <c r="J59" s="731" t="s">
        <v>694</v>
      </c>
      <c r="K59" s="731" t="s">
        <v>693</v>
      </c>
      <c r="L59" s="734">
        <v>358.58000000000004</v>
      </c>
      <c r="M59" s="734">
        <v>2</v>
      </c>
      <c r="N59" s="735">
        <v>717.16000000000008</v>
      </c>
    </row>
    <row r="60" spans="1:14" ht="14.45" customHeight="1" x14ac:dyDescent="0.2">
      <c r="A60" s="729" t="s">
        <v>575</v>
      </c>
      <c r="B60" s="730" t="s">
        <v>576</v>
      </c>
      <c r="C60" s="731" t="s">
        <v>585</v>
      </c>
      <c r="D60" s="732" t="s">
        <v>586</v>
      </c>
      <c r="E60" s="733">
        <v>50113001</v>
      </c>
      <c r="F60" s="732" t="s">
        <v>593</v>
      </c>
      <c r="G60" s="731" t="s">
        <v>594</v>
      </c>
      <c r="H60" s="731">
        <v>841498</v>
      </c>
      <c r="I60" s="731">
        <v>31951</v>
      </c>
      <c r="J60" s="731" t="s">
        <v>695</v>
      </c>
      <c r="K60" s="731" t="s">
        <v>696</v>
      </c>
      <c r="L60" s="734">
        <v>51.760000000000012</v>
      </c>
      <c r="M60" s="734">
        <v>5</v>
      </c>
      <c r="N60" s="735">
        <v>258.80000000000007</v>
      </c>
    </row>
    <row r="61" spans="1:14" ht="14.45" customHeight="1" x14ac:dyDescent="0.2">
      <c r="A61" s="729" t="s">
        <v>575</v>
      </c>
      <c r="B61" s="730" t="s">
        <v>576</v>
      </c>
      <c r="C61" s="731" t="s">
        <v>585</v>
      </c>
      <c r="D61" s="732" t="s">
        <v>586</v>
      </c>
      <c r="E61" s="733">
        <v>50113001</v>
      </c>
      <c r="F61" s="732" t="s">
        <v>593</v>
      </c>
      <c r="G61" s="731" t="s">
        <v>594</v>
      </c>
      <c r="H61" s="731">
        <v>850390</v>
      </c>
      <c r="I61" s="731">
        <v>102600</v>
      </c>
      <c r="J61" s="731" t="s">
        <v>697</v>
      </c>
      <c r="K61" s="731" t="s">
        <v>698</v>
      </c>
      <c r="L61" s="734">
        <v>67.909999999999982</v>
      </c>
      <c r="M61" s="734">
        <v>1</v>
      </c>
      <c r="N61" s="735">
        <v>67.909999999999982</v>
      </c>
    </row>
    <row r="62" spans="1:14" ht="14.45" customHeight="1" x14ac:dyDescent="0.2">
      <c r="A62" s="729" t="s">
        <v>575</v>
      </c>
      <c r="B62" s="730" t="s">
        <v>576</v>
      </c>
      <c r="C62" s="731" t="s">
        <v>585</v>
      </c>
      <c r="D62" s="732" t="s">
        <v>586</v>
      </c>
      <c r="E62" s="733">
        <v>50113001</v>
      </c>
      <c r="F62" s="732" t="s">
        <v>593</v>
      </c>
      <c r="G62" s="731" t="s">
        <v>594</v>
      </c>
      <c r="H62" s="731">
        <v>171539</v>
      </c>
      <c r="I62" s="731">
        <v>171539</v>
      </c>
      <c r="J62" s="731" t="s">
        <v>699</v>
      </c>
      <c r="K62" s="731" t="s">
        <v>700</v>
      </c>
      <c r="L62" s="734">
        <v>27.449999999999996</v>
      </c>
      <c r="M62" s="734">
        <v>2</v>
      </c>
      <c r="N62" s="735">
        <v>54.899999999999991</v>
      </c>
    </row>
    <row r="63" spans="1:14" ht="14.45" customHeight="1" x14ac:dyDescent="0.2">
      <c r="A63" s="729" t="s">
        <v>575</v>
      </c>
      <c r="B63" s="730" t="s">
        <v>576</v>
      </c>
      <c r="C63" s="731" t="s">
        <v>585</v>
      </c>
      <c r="D63" s="732" t="s">
        <v>586</v>
      </c>
      <c r="E63" s="733">
        <v>50113001</v>
      </c>
      <c r="F63" s="732" t="s">
        <v>593</v>
      </c>
      <c r="G63" s="731" t="s">
        <v>594</v>
      </c>
      <c r="H63" s="731">
        <v>225143</v>
      </c>
      <c r="I63" s="731">
        <v>225143</v>
      </c>
      <c r="J63" s="731" t="s">
        <v>701</v>
      </c>
      <c r="K63" s="731" t="s">
        <v>702</v>
      </c>
      <c r="L63" s="734">
        <v>74.510000000000005</v>
      </c>
      <c r="M63" s="734">
        <v>1</v>
      </c>
      <c r="N63" s="735">
        <v>74.510000000000005</v>
      </c>
    </row>
    <row r="64" spans="1:14" ht="14.45" customHeight="1" x14ac:dyDescent="0.2">
      <c r="A64" s="729" t="s">
        <v>575</v>
      </c>
      <c r="B64" s="730" t="s">
        <v>576</v>
      </c>
      <c r="C64" s="731" t="s">
        <v>585</v>
      </c>
      <c r="D64" s="732" t="s">
        <v>586</v>
      </c>
      <c r="E64" s="733">
        <v>50113001</v>
      </c>
      <c r="F64" s="732" t="s">
        <v>593</v>
      </c>
      <c r="G64" s="731" t="s">
        <v>594</v>
      </c>
      <c r="H64" s="731">
        <v>230417</v>
      </c>
      <c r="I64" s="731">
        <v>230417</v>
      </c>
      <c r="J64" s="731" t="s">
        <v>703</v>
      </c>
      <c r="K64" s="731" t="s">
        <v>704</v>
      </c>
      <c r="L64" s="734">
        <v>53.889999999999993</v>
      </c>
      <c r="M64" s="734">
        <v>13</v>
      </c>
      <c r="N64" s="735">
        <v>700.56999999999994</v>
      </c>
    </row>
    <row r="65" spans="1:14" ht="14.45" customHeight="1" x14ac:dyDescent="0.2">
      <c r="A65" s="729" t="s">
        <v>575</v>
      </c>
      <c r="B65" s="730" t="s">
        <v>576</v>
      </c>
      <c r="C65" s="731" t="s">
        <v>585</v>
      </c>
      <c r="D65" s="732" t="s">
        <v>586</v>
      </c>
      <c r="E65" s="733">
        <v>50113001</v>
      </c>
      <c r="F65" s="732" t="s">
        <v>593</v>
      </c>
      <c r="G65" s="731" t="s">
        <v>594</v>
      </c>
      <c r="H65" s="731">
        <v>207940</v>
      </c>
      <c r="I65" s="731">
        <v>207940</v>
      </c>
      <c r="J65" s="731" t="s">
        <v>705</v>
      </c>
      <c r="K65" s="731" t="s">
        <v>706</v>
      </c>
      <c r="L65" s="734">
        <v>73.060000000000016</v>
      </c>
      <c r="M65" s="734">
        <v>2</v>
      </c>
      <c r="N65" s="735">
        <v>146.12000000000003</v>
      </c>
    </row>
    <row r="66" spans="1:14" ht="14.45" customHeight="1" x14ac:dyDescent="0.2">
      <c r="A66" s="729" t="s">
        <v>575</v>
      </c>
      <c r="B66" s="730" t="s">
        <v>576</v>
      </c>
      <c r="C66" s="731" t="s">
        <v>585</v>
      </c>
      <c r="D66" s="732" t="s">
        <v>586</v>
      </c>
      <c r="E66" s="733">
        <v>50113001</v>
      </c>
      <c r="F66" s="732" t="s">
        <v>593</v>
      </c>
      <c r="G66" s="731" t="s">
        <v>599</v>
      </c>
      <c r="H66" s="731">
        <v>214435</v>
      </c>
      <c r="I66" s="731">
        <v>214435</v>
      </c>
      <c r="J66" s="731" t="s">
        <v>707</v>
      </c>
      <c r="K66" s="731" t="s">
        <v>708</v>
      </c>
      <c r="L66" s="734">
        <v>42.888928571428572</v>
      </c>
      <c r="M66" s="734">
        <v>28</v>
      </c>
      <c r="N66" s="735">
        <v>1200.8900000000001</v>
      </c>
    </row>
    <row r="67" spans="1:14" ht="14.45" customHeight="1" x14ac:dyDescent="0.2">
      <c r="A67" s="729" t="s">
        <v>575</v>
      </c>
      <c r="B67" s="730" t="s">
        <v>576</v>
      </c>
      <c r="C67" s="731" t="s">
        <v>585</v>
      </c>
      <c r="D67" s="732" t="s">
        <v>586</v>
      </c>
      <c r="E67" s="733">
        <v>50113001</v>
      </c>
      <c r="F67" s="732" t="s">
        <v>593</v>
      </c>
      <c r="G67" s="731" t="s">
        <v>594</v>
      </c>
      <c r="H67" s="731">
        <v>214525</v>
      </c>
      <c r="I67" s="731">
        <v>214525</v>
      </c>
      <c r="J67" s="731" t="s">
        <v>709</v>
      </c>
      <c r="K67" s="731" t="s">
        <v>710</v>
      </c>
      <c r="L67" s="734">
        <v>26.46</v>
      </c>
      <c r="M67" s="734">
        <v>1</v>
      </c>
      <c r="N67" s="735">
        <v>26.46</v>
      </c>
    </row>
    <row r="68" spans="1:14" ht="14.45" customHeight="1" x14ac:dyDescent="0.2">
      <c r="A68" s="729" t="s">
        <v>575</v>
      </c>
      <c r="B68" s="730" t="s">
        <v>576</v>
      </c>
      <c r="C68" s="731" t="s">
        <v>585</v>
      </c>
      <c r="D68" s="732" t="s">
        <v>586</v>
      </c>
      <c r="E68" s="733">
        <v>50113001</v>
      </c>
      <c r="F68" s="732" t="s">
        <v>593</v>
      </c>
      <c r="G68" s="731" t="s">
        <v>599</v>
      </c>
      <c r="H68" s="731">
        <v>214427</v>
      </c>
      <c r="I68" s="731">
        <v>214427</v>
      </c>
      <c r="J68" s="731" t="s">
        <v>711</v>
      </c>
      <c r="K68" s="731" t="s">
        <v>712</v>
      </c>
      <c r="L68" s="734">
        <v>16.579999999999998</v>
      </c>
      <c r="M68" s="734">
        <v>10</v>
      </c>
      <c r="N68" s="735">
        <v>165.79999999999998</v>
      </c>
    </row>
    <row r="69" spans="1:14" ht="14.45" customHeight="1" x14ac:dyDescent="0.2">
      <c r="A69" s="729" t="s">
        <v>575</v>
      </c>
      <c r="B69" s="730" t="s">
        <v>576</v>
      </c>
      <c r="C69" s="731" t="s">
        <v>585</v>
      </c>
      <c r="D69" s="732" t="s">
        <v>586</v>
      </c>
      <c r="E69" s="733">
        <v>50113001</v>
      </c>
      <c r="F69" s="732" t="s">
        <v>593</v>
      </c>
      <c r="G69" s="731" t="s">
        <v>594</v>
      </c>
      <c r="H69" s="731">
        <v>173406</v>
      </c>
      <c r="I69" s="731">
        <v>173406</v>
      </c>
      <c r="J69" s="731" t="s">
        <v>713</v>
      </c>
      <c r="K69" s="731" t="s">
        <v>714</v>
      </c>
      <c r="L69" s="734">
        <v>582.68999999999994</v>
      </c>
      <c r="M69" s="734">
        <v>1</v>
      </c>
      <c r="N69" s="735">
        <v>582.68999999999994</v>
      </c>
    </row>
    <row r="70" spans="1:14" ht="14.45" customHeight="1" x14ac:dyDescent="0.2">
      <c r="A70" s="729" t="s">
        <v>575</v>
      </c>
      <c r="B70" s="730" t="s">
        <v>576</v>
      </c>
      <c r="C70" s="731" t="s">
        <v>585</v>
      </c>
      <c r="D70" s="732" t="s">
        <v>586</v>
      </c>
      <c r="E70" s="733">
        <v>50113001</v>
      </c>
      <c r="F70" s="732" t="s">
        <v>593</v>
      </c>
      <c r="G70" s="731" t="s">
        <v>594</v>
      </c>
      <c r="H70" s="731">
        <v>213255</v>
      </c>
      <c r="I70" s="731">
        <v>213255</v>
      </c>
      <c r="J70" s="731" t="s">
        <v>715</v>
      </c>
      <c r="K70" s="731" t="s">
        <v>716</v>
      </c>
      <c r="L70" s="734">
        <v>125.56999999999998</v>
      </c>
      <c r="M70" s="734">
        <v>1</v>
      </c>
      <c r="N70" s="735">
        <v>125.56999999999998</v>
      </c>
    </row>
    <row r="71" spans="1:14" ht="14.45" customHeight="1" x14ac:dyDescent="0.2">
      <c r="A71" s="729" t="s">
        <v>575</v>
      </c>
      <c r="B71" s="730" t="s">
        <v>576</v>
      </c>
      <c r="C71" s="731" t="s">
        <v>585</v>
      </c>
      <c r="D71" s="732" t="s">
        <v>586</v>
      </c>
      <c r="E71" s="733">
        <v>50113001</v>
      </c>
      <c r="F71" s="732" t="s">
        <v>593</v>
      </c>
      <c r="G71" s="731" t="s">
        <v>594</v>
      </c>
      <c r="H71" s="731">
        <v>128389</v>
      </c>
      <c r="I71" s="731">
        <v>28389</v>
      </c>
      <c r="J71" s="731" t="s">
        <v>717</v>
      </c>
      <c r="K71" s="731" t="s">
        <v>718</v>
      </c>
      <c r="L71" s="734">
        <v>427.44000000000011</v>
      </c>
      <c r="M71" s="734">
        <v>1</v>
      </c>
      <c r="N71" s="735">
        <v>427.44000000000011</v>
      </c>
    </row>
    <row r="72" spans="1:14" ht="14.45" customHeight="1" x14ac:dyDescent="0.2">
      <c r="A72" s="729" t="s">
        <v>575</v>
      </c>
      <c r="B72" s="730" t="s">
        <v>576</v>
      </c>
      <c r="C72" s="731" t="s">
        <v>585</v>
      </c>
      <c r="D72" s="732" t="s">
        <v>586</v>
      </c>
      <c r="E72" s="733">
        <v>50113001</v>
      </c>
      <c r="F72" s="732" t="s">
        <v>593</v>
      </c>
      <c r="G72" s="731" t="s">
        <v>594</v>
      </c>
      <c r="H72" s="731">
        <v>198191</v>
      </c>
      <c r="I72" s="731">
        <v>98191</v>
      </c>
      <c r="J72" s="731" t="s">
        <v>719</v>
      </c>
      <c r="K72" s="731" t="s">
        <v>720</v>
      </c>
      <c r="L72" s="734">
        <v>187.44</v>
      </c>
      <c r="M72" s="734">
        <v>1</v>
      </c>
      <c r="N72" s="735">
        <v>187.44</v>
      </c>
    </row>
    <row r="73" spans="1:14" ht="14.45" customHeight="1" x14ac:dyDescent="0.2">
      <c r="A73" s="729" t="s">
        <v>575</v>
      </c>
      <c r="B73" s="730" t="s">
        <v>576</v>
      </c>
      <c r="C73" s="731" t="s">
        <v>585</v>
      </c>
      <c r="D73" s="732" t="s">
        <v>586</v>
      </c>
      <c r="E73" s="733">
        <v>50113001</v>
      </c>
      <c r="F73" s="732" t="s">
        <v>593</v>
      </c>
      <c r="G73" s="731" t="s">
        <v>594</v>
      </c>
      <c r="H73" s="731">
        <v>193104</v>
      </c>
      <c r="I73" s="731">
        <v>93104</v>
      </c>
      <c r="J73" s="731" t="s">
        <v>721</v>
      </c>
      <c r="K73" s="731" t="s">
        <v>722</v>
      </c>
      <c r="L73" s="734">
        <v>54.000000000000014</v>
      </c>
      <c r="M73" s="734">
        <v>1</v>
      </c>
      <c r="N73" s="735">
        <v>54.000000000000014</v>
      </c>
    </row>
    <row r="74" spans="1:14" ht="14.45" customHeight="1" x14ac:dyDescent="0.2">
      <c r="A74" s="729" t="s">
        <v>575</v>
      </c>
      <c r="B74" s="730" t="s">
        <v>576</v>
      </c>
      <c r="C74" s="731" t="s">
        <v>585</v>
      </c>
      <c r="D74" s="732" t="s">
        <v>586</v>
      </c>
      <c r="E74" s="733">
        <v>50113001</v>
      </c>
      <c r="F74" s="732" t="s">
        <v>593</v>
      </c>
      <c r="G74" s="731" t="s">
        <v>594</v>
      </c>
      <c r="H74" s="731">
        <v>193105</v>
      </c>
      <c r="I74" s="731">
        <v>93105</v>
      </c>
      <c r="J74" s="731" t="s">
        <v>721</v>
      </c>
      <c r="K74" s="731" t="s">
        <v>723</v>
      </c>
      <c r="L74" s="734">
        <v>208.32999999999996</v>
      </c>
      <c r="M74" s="734">
        <v>1</v>
      </c>
      <c r="N74" s="735">
        <v>208.32999999999996</v>
      </c>
    </row>
    <row r="75" spans="1:14" ht="14.45" customHeight="1" x14ac:dyDescent="0.2">
      <c r="A75" s="729" t="s">
        <v>575</v>
      </c>
      <c r="B75" s="730" t="s">
        <v>576</v>
      </c>
      <c r="C75" s="731" t="s">
        <v>585</v>
      </c>
      <c r="D75" s="732" t="s">
        <v>586</v>
      </c>
      <c r="E75" s="733">
        <v>50113001</v>
      </c>
      <c r="F75" s="732" t="s">
        <v>593</v>
      </c>
      <c r="G75" s="731" t="s">
        <v>599</v>
      </c>
      <c r="H75" s="731">
        <v>192034</v>
      </c>
      <c r="I75" s="731">
        <v>92034</v>
      </c>
      <c r="J75" s="731" t="s">
        <v>724</v>
      </c>
      <c r="K75" s="731" t="s">
        <v>725</v>
      </c>
      <c r="L75" s="734">
        <v>125.9</v>
      </c>
      <c r="M75" s="734">
        <v>1</v>
      </c>
      <c r="N75" s="735">
        <v>125.9</v>
      </c>
    </row>
    <row r="76" spans="1:14" ht="14.45" customHeight="1" x14ac:dyDescent="0.2">
      <c r="A76" s="729" t="s">
        <v>575</v>
      </c>
      <c r="B76" s="730" t="s">
        <v>576</v>
      </c>
      <c r="C76" s="731" t="s">
        <v>585</v>
      </c>
      <c r="D76" s="732" t="s">
        <v>586</v>
      </c>
      <c r="E76" s="733">
        <v>50113001</v>
      </c>
      <c r="F76" s="732" t="s">
        <v>593</v>
      </c>
      <c r="G76" s="731" t="s">
        <v>599</v>
      </c>
      <c r="H76" s="731">
        <v>190044</v>
      </c>
      <c r="I76" s="731">
        <v>90044</v>
      </c>
      <c r="J76" s="731" t="s">
        <v>726</v>
      </c>
      <c r="K76" s="731" t="s">
        <v>727</v>
      </c>
      <c r="L76" s="734">
        <v>37.189548387096771</v>
      </c>
      <c r="M76" s="734">
        <v>155</v>
      </c>
      <c r="N76" s="735">
        <v>5764.3799999999992</v>
      </c>
    </row>
    <row r="77" spans="1:14" ht="14.45" customHeight="1" x14ac:dyDescent="0.2">
      <c r="A77" s="729" t="s">
        <v>575</v>
      </c>
      <c r="B77" s="730" t="s">
        <v>576</v>
      </c>
      <c r="C77" s="731" t="s">
        <v>585</v>
      </c>
      <c r="D77" s="732" t="s">
        <v>586</v>
      </c>
      <c r="E77" s="733">
        <v>50113001</v>
      </c>
      <c r="F77" s="732" t="s">
        <v>593</v>
      </c>
      <c r="G77" s="731" t="s">
        <v>594</v>
      </c>
      <c r="H77" s="731">
        <v>198791</v>
      </c>
      <c r="I77" s="731">
        <v>98791</v>
      </c>
      <c r="J77" s="731" t="s">
        <v>728</v>
      </c>
      <c r="K77" s="731" t="s">
        <v>729</v>
      </c>
      <c r="L77" s="734">
        <v>98.26</v>
      </c>
      <c r="M77" s="734">
        <v>1</v>
      </c>
      <c r="N77" s="735">
        <v>98.26</v>
      </c>
    </row>
    <row r="78" spans="1:14" ht="14.45" customHeight="1" x14ac:dyDescent="0.2">
      <c r="A78" s="729" t="s">
        <v>575</v>
      </c>
      <c r="B78" s="730" t="s">
        <v>576</v>
      </c>
      <c r="C78" s="731" t="s">
        <v>585</v>
      </c>
      <c r="D78" s="732" t="s">
        <v>586</v>
      </c>
      <c r="E78" s="733">
        <v>50113001</v>
      </c>
      <c r="F78" s="732" t="s">
        <v>593</v>
      </c>
      <c r="G78" s="731" t="s">
        <v>594</v>
      </c>
      <c r="H78" s="731">
        <v>114075</v>
      </c>
      <c r="I78" s="731">
        <v>14075</v>
      </c>
      <c r="J78" s="731" t="s">
        <v>730</v>
      </c>
      <c r="K78" s="731" t="s">
        <v>731</v>
      </c>
      <c r="L78" s="734">
        <v>294.61</v>
      </c>
      <c r="M78" s="734">
        <v>2</v>
      </c>
      <c r="N78" s="735">
        <v>589.22</v>
      </c>
    </row>
    <row r="79" spans="1:14" ht="14.45" customHeight="1" x14ac:dyDescent="0.2">
      <c r="A79" s="729" t="s">
        <v>575</v>
      </c>
      <c r="B79" s="730" t="s">
        <v>576</v>
      </c>
      <c r="C79" s="731" t="s">
        <v>585</v>
      </c>
      <c r="D79" s="732" t="s">
        <v>586</v>
      </c>
      <c r="E79" s="733">
        <v>50113001</v>
      </c>
      <c r="F79" s="732" t="s">
        <v>593</v>
      </c>
      <c r="G79" s="731" t="s">
        <v>594</v>
      </c>
      <c r="H79" s="731">
        <v>201992</v>
      </c>
      <c r="I79" s="731">
        <v>201992</v>
      </c>
      <c r="J79" s="731" t="s">
        <v>730</v>
      </c>
      <c r="K79" s="731" t="s">
        <v>732</v>
      </c>
      <c r="L79" s="734">
        <v>552.97</v>
      </c>
      <c r="M79" s="734">
        <v>1</v>
      </c>
      <c r="N79" s="735">
        <v>552.97</v>
      </c>
    </row>
    <row r="80" spans="1:14" ht="14.45" customHeight="1" x14ac:dyDescent="0.2">
      <c r="A80" s="729" t="s">
        <v>575</v>
      </c>
      <c r="B80" s="730" t="s">
        <v>576</v>
      </c>
      <c r="C80" s="731" t="s">
        <v>585</v>
      </c>
      <c r="D80" s="732" t="s">
        <v>586</v>
      </c>
      <c r="E80" s="733">
        <v>50113001</v>
      </c>
      <c r="F80" s="732" t="s">
        <v>593</v>
      </c>
      <c r="G80" s="731" t="s">
        <v>594</v>
      </c>
      <c r="H80" s="731">
        <v>184090</v>
      </c>
      <c r="I80" s="731">
        <v>84090</v>
      </c>
      <c r="J80" s="731" t="s">
        <v>733</v>
      </c>
      <c r="K80" s="731" t="s">
        <v>734</v>
      </c>
      <c r="L80" s="734">
        <v>59.959523809523816</v>
      </c>
      <c r="M80" s="734">
        <v>21</v>
      </c>
      <c r="N80" s="735">
        <v>1259.1500000000001</v>
      </c>
    </row>
    <row r="81" spans="1:14" ht="14.45" customHeight="1" x14ac:dyDescent="0.2">
      <c r="A81" s="729" t="s">
        <v>575</v>
      </c>
      <c r="B81" s="730" t="s">
        <v>576</v>
      </c>
      <c r="C81" s="731" t="s">
        <v>585</v>
      </c>
      <c r="D81" s="732" t="s">
        <v>586</v>
      </c>
      <c r="E81" s="733">
        <v>50113001</v>
      </c>
      <c r="F81" s="732" t="s">
        <v>593</v>
      </c>
      <c r="G81" s="731" t="s">
        <v>594</v>
      </c>
      <c r="H81" s="731">
        <v>121698</v>
      </c>
      <c r="I81" s="731">
        <v>21698</v>
      </c>
      <c r="J81" s="731" t="s">
        <v>735</v>
      </c>
      <c r="K81" s="731" t="s">
        <v>736</v>
      </c>
      <c r="L81" s="734">
        <v>28.61000000000001</v>
      </c>
      <c r="M81" s="734">
        <v>1</v>
      </c>
      <c r="N81" s="735">
        <v>28.61000000000001</v>
      </c>
    </row>
    <row r="82" spans="1:14" ht="14.45" customHeight="1" x14ac:dyDescent="0.2">
      <c r="A82" s="729" t="s">
        <v>575</v>
      </c>
      <c r="B82" s="730" t="s">
        <v>576</v>
      </c>
      <c r="C82" s="731" t="s">
        <v>585</v>
      </c>
      <c r="D82" s="732" t="s">
        <v>586</v>
      </c>
      <c r="E82" s="733">
        <v>50113001</v>
      </c>
      <c r="F82" s="732" t="s">
        <v>593</v>
      </c>
      <c r="G82" s="731" t="s">
        <v>594</v>
      </c>
      <c r="H82" s="731">
        <v>101290</v>
      </c>
      <c r="I82" s="731">
        <v>1290</v>
      </c>
      <c r="J82" s="731" t="s">
        <v>737</v>
      </c>
      <c r="K82" s="731" t="s">
        <v>738</v>
      </c>
      <c r="L82" s="734">
        <v>134.43000000000004</v>
      </c>
      <c r="M82" s="734">
        <v>2</v>
      </c>
      <c r="N82" s="735">
        <v>268.86000000000007</v>
      </c>
    </row>
    <row r="83" spans="1:14" ht="14.45" customHeight="1" x14ac:dyDescent="0.2">
      <c r="A83" s="729" t="s">
        <v>575</v>
      </c>
      <c r="B83" s="730" t="s">
        <v>576</v>
      </c>
      <c r="C83" s="731" t="s">
        <v>585</v>
      </c>
      <c r="D83" s="732" t="s">
        <v>586</v>
      </c>
      <c r="E83" s="733">
        <v>50113001</v>
      </c>
      <c r="F83" s="732" t="s">
        <v>593</v>
      </c>
      <c r="G83" s="731" t="s">
        <v>594</v>
      </c>
      <c r="H83" s="731">
        <v>169418</v>
      </c>
      <c r="I83" s="731">
        <v>69418</v>
      </c>
      <c r="J83" s="731" t="s">
        <v>739</v>
      </c>
      <c r="K83" s="731" t="s">
        <v>740</v>
      </c>
      <c r="L83" s="734">
        <v>134.97999999999996</v>
      </c>
      <c r="M83" s="734">
        <v>1</v>
      </c>
      <c r="N83" s="735">
        <v>134.97999999999996</v>
      </c>
    </row>
    <row r="84" spans="1:14" ht="14.45" customHeight="1" x14ac:dyDescent="0.2">
      <c r="A84" s="729" t="s">
        <v>575</v>
      </c>
      <c r="B84" s="730" t="s">
        <v>576</v>
      </c>
      <c r="C84" s="731" t="s">
        <v>585</v>
      </c>
      <c r="D84" s="732" t="s">
        <v>586</v>
      </c>
      <c r="E84" s="733">
        <v>50113001</v>
      </c>
      <c r="F84" s="732" t="s">
        <v>593</v>
      </c>
      <c r="G84" s="731" t="s">
        <v>594</v>
      </c>
      <c r="H84" s="731">
        <v>221074</v>
      </c>
      <c r="I84" s="731">
        <v>221074</v>
      </c>
      <c r="J84" s="731" t="s">
        <v>741</v>
      </c>
      <c r="K84" s="731" t="s">
        <v>742</v>
      </c>
      <c r="L84" s="734">
        <v>76.33</v>
      </c>
      <c r="M84" s="734">
        <v>3</v>
      </c>
      <c r="N84" s="735">
        <v>228.99</v>
      </c>
    </row>
    <row r="85" spans="1:14" ht="14.45" customHeight="1" x14ac:dyDescent="0.2">
      <c r="A85" s="729" t="s">
        <v>575</v>
      </c>
      <c r="B85" s="730" t="s">
        <v>576</v>
      </c>
      <c r="C85" s="731" t="s">
        <v>585</v>
      </c>
      <c r="D85" s="732" t="s">
        <v>586</v>
      </c>
      <c r="E85" s="733">
        <v>50113001</v>
      </c>
      <c r="F85" s="732" t="s">
        <v>593</v>
      </c>
      <c r="G85" s="731" t="s">
        <v>594</v>
      </c>
      <c r="H85" s="731">
        <v>230421</v>
      </c>
      <c r="I85" s="731">
        <v>230421</v>
      </c>
      <c r="J85" s="731" t="s">
        <v>741</v>
      </c>
      <c r="K85" s="731" t="s">
        <v>742</v>
      </c>
      <c r="L85" s="734">
        <v>76.33</v>
      </c>
      <c r="M85" s="734">
        <v>2</v>
      </c>
      <c r="N85" s="735">
        <v>152.66</v>
      </c>
    </row>
    <row r="86" spans="1:14" ht="14.45" customHeight="1" x14ac:dyDescent="0.2">
      <c r="A86" s="729" t="s">
        <v>575</v>
      </c>
      <c r="B86" s="730" t="s">
        <v>576</v>
      </c>
      <c r="C86" s="731" t="s">
        <v>585</v>
      </c>
      <c r="D86" s="732" t="s">
        <v>586</v>
      </c>
      <c r="E86" s="733">
        <v>50113001</v>
      </c>
      <c r="F86" s="732" t="s">
        <v>593</v>
      </c>
      <c r="G86" s="731" t="s">
        <v>594</v>
      </c>
      <c r="H86" s="731">
        <v>846346</v>
      </c>
      <c r="I86" s="731">
        <v>119672</v>
      </c>
      <c r="J86" s="731" t="s">
        <v>743</v>
      </c>
      <c r="K86" s="731" t="s">
        <v>744</v>
      </c>
      <c r="L86" s="734">
        <v>106.13152173913043</v>
      </c>
      <c r="M86" s="734">
        <v>46</v>
      </c>
      <c r="N86" s="735">
        <v>4882.05</v>
      </c>
    </row>
    <row r="87" spans="1:14" ht="14.45" customHeight="1" x14ac:dyDescent="0.2">
      <c r="A87" s="729" t="s">
        <v>575</v>
      </c>
      <c r="B87" s="730" t="s">
        <v>576</v>
      </c>
      <c r="C87" s="731" t="s">
        <v>585</v>
      </c>
      <c r="D87" s="732" t="s">
        <v>586</v>
      </c>
      <c r="E87" s="733">
        <v>50113001</v>
      </c>
      <c r="F87" s="732" t="s">
        <v>593</v>
      </c>
      <c r="G87" s="731" t="s">
        <v>594</v>
      </c>
      <c r="H87" s="731">
        <v>101807</v>
      </c>
      <c r="I87" s="731">
        <v>40538</v>
      </c>
      <c r="J87" s="731" t="s">
        <v>745</v>
      </c>
      <c r="K87" s="731" t="s">
        <v>746</v>
      </c>
      <c r="L87" s="734">
        <v>754.82</v>
      </c>
      <c r="M87" s="734">
        <v>2</v>
      </c>
      <c r="N87" s="735">
        <v>1509.64</v>
      </c>
    </row>
    <row r="88" spans="1:14" ht="14.45" customHeight="1" x14ac:dyDescent="0.2">
      <c r="A88" s="729" t="s">
        <v>575</v>
      </c>
      <c r="B88" s="730" t="s">
        <v>576</v>
      </c>
      <c r="C88" s="731" t="s">
        <v>585</v>
      </c>
      <c r="D88" s="732" t="s">
        <v>586</v>
      </c>
      <c r="E88" s="733">
        <v>50113001</v>
      </c>
      <c r="F88" s="732" t="s">
        <v>593</v>
      </c>
      <c r="G88" s="731" t="s">
        <v>594</v>
      </c>
      <c r="H88" s="731">
        <v>183318</v>
      </c>
      <c r="I88" s="731">
        <v>83318</v>
      </c>
      <c r="J88" s="731" t="s">
        <v>747</v>
      </c>
      <c r="K88" s="731" t="s">
        <v>748</v>
      </c>
      <c r="L88" s="734">
        <v>31.77</v>
      </c>
      <c r="M88" s="734">
        <v>2</v>
      </c>
      <c r="N88" s="735">
        <v>63.54</v>
      </c>
    </row>
    <row r="89" spans="1:14" ht="14.45" customHeight="1" x14ac:dyDescent="0.2">
      <c r="A89" s="729" t="s">
        <v>575</v>
      </c>
      <c r="B89" s="730" t="s">
        <v>576</v>
      </c>
      <c r="C89" s="731" t="s">
        <v>585</v>
      </c>
      <c r="D89" s="732" t="s">
        <v>586</v>
      </c>
      <c r="E89" s="733">
        <v>50113001</v>
      </c>
      <c r="F89" s="732" t="s">
        <v>593</v>
      </c>
      <c r="G89" s="731" t="s">
        <v>594</v>
      </c>
      <c r="H89" s="731">
        <v>103645</v>
      </c>
      <c r="I89" s="731">
        <v>3645</v>
      </c>
      <c r="J89" s="731" t="s">
        <v>749</v>
      </c>
      <c r="K89" s="731" t="s">
        <v>750</v>
      </c>
      <c r="L89" s="734">
        <v>69.829999999999984</v>
      </c>
      <c r="M89" s="734">
        <v>1</v>
      </c>
      <c r="N89" s="735">
        <v>69.829999999999984</v>
      </c>
    </row>
    <row r="90" spans="1:14" ht="14.45" customHeight="1" x14ac:dyDescent="0.2">
      <c r="A90" s="729" t="s">
        <v>575</v>
      </c>
      <c r="B90" s="730" t="s">
        <v>576</v>
      </c>
      <c r="C90" s="731" t="s">
        <v>585</v>
      </c>
      <c r="D90" s="732" t="s">
        <v>586</v>
      </c>
      <c r="E90" s="733">
        <v>50113001</v>
      </c>
      <c r="F90" s="732" t="s">
        <v>593</v>
      </c>
      <c r="G90" s="731" t="s">
        <v>594</v>
      </c>
      <c r="H90" s="731">
        <v>153642</v>
      </c>
      <c r="I90" s="731">
        <v>53642</v>
      </c>
      <c r="J90" s="731" t="s">
        <v>751</v>
      </c>
      <c r="K90" s="731" t="s">
        <v>752</v>
      </c>
      <c r="L90" s="734">
        <v>48.64</v>
      </c>
      <c r="M90" s="734">
        <v>1</v>
      </c>
      <c r="N90" s="735">
        <v>48.64</v>
      </c>
    </row>
    <row r="91" spans="1:14" ht="14.45" customHeight="1" x14ac:dyDescent="0.2">
      <c r="A91" s="729" t="s">
        <v>575</v>
      </c>
      <c r="B91" s="730" t="s">
        <v>576</v>
      </c>
      <c r="C91" s="731" t="s">
        <v>585</v>
      </c>
      <c r="D91" s="732" t="s">
        <v>586</v>
      </c>
      <c r="E91" s="733">
        <v>50113001</v>
      </c>
      <c r="F91" s="732" t="s">
        <v>593</v>
      </c>
      <c r="G91" s="731" t="s">
        <v>594</v>
      </c>
      <c r="H91" s="731">
        <v>102479</v>
      </c>
      <c r="I91" s="731">
        <v>2479</v>
      </c>
      <c r="J91" s="731" t="s">
        <v>753</v>
      </c>
      <c r="K91" s="731" t="s">
        <v>754</v>
      </c>
      <c r="L91" s="734">
        <v>65.490000000000009</v>
      </c>
      <c r="M91" s="734">
        <v>1</v>
      </c>
      <c r="N91" s="735">
        <v>65.490000000000009</v>
      </c>
    </row>
    <row r="92" spans="1:14" ht="14.45" customHeight="1" x14ac:dyDescent="0.2">
      <c r="A92" s="729" t="s">
        <v>575</v>
      </c>
      <c r="B92" s="730" t="s">
        <v>576</v>
      </c>
      <c r="C92" s="731" t="s">
        <v>585</v>
      </c>
      <c r="D92" s="732" t="s">
        <v>586</v>
      </c>
      <c r="E92" s="733">
        <v>50113001</v>
      </c>
      <c r="F92" s="732" t="s">
        <v>593</v>
      </c>
      <c r="G92" s="731" t="s">
        <v>594</v>
      </c>
      <c r="H92" s="731">
        <v>214900</v>
      </c>
      <c r="I92" s="731">
        <v>214900</v>
      </c>
      <c r="J92" s="731" t="s">
        <v>755</v>
      </c>
      <c r="K92" s="731" t="s">
        <v>756</v>
      </c>
      <c r="L92" s="734">
        <v>73.95</v>
      </c>
      <c r="M92" s="734">
        <v>1</v>
      </c>
      <c r="N92" s="735">
        <v>73.95</v>
      </c>
    </row>
    <row r="93" spans="1:14" ht="14.45" customHeight="1" x14ac:dyDescent="0.2">
      <c r="A93" s="729" t="s">
        <v>575</v>
      </c>
      <c r="B93" s="730" t="s">
        <v>576</v>
      </c>
      <c r="C93" s="731" t="s">
        <v>585</v>
      </c>
      <c r="D93" s="732" t="s">
        <v>586</v>
      </c>
      <c r="E93" s="733">
        <v>50113001</v>
      </c>
      <c r="F93" s="732" t="s">
        <v>593</v>
      </c>
      <c r="G93" s="731" t="s">
        <v>594</v>
      </c>
      <c r="H93" s="731">
        <v>179333</v>
      </c>
      <c r="I93" s="731">
        <v>179333</v>
      </c>
      <c r="J93" s="731" t="s">
        <v>757</v>
      </c>
      <c r="K93" s="731" t="s">
        <v>693</v>
      </c>
      <c r="L93" s="734">
        <v>224.64266666666668</v>
      </c>
      <c r="M93" s="734">
        <v>15</v>
      </c>
      <c r="N93" s="735">
        <v>3369.6400000000003</v>
      </c>
    </row>
    <row r="94" spans="1:14" ht="14.45" customHeight="1" x14ac:dyDescent="0.2">
      <c r="A94" s="729" t="s">
        <v>575</v>
      </c>
      <c r="B94" s="730" t="s">
        <v>576</v>
      </c>
      <c r="C94" s="731" t="s">
        <v>585</v>
      </c>
      <c r="D94" s="732" t="s">
        <v>586</v>
      </c>
      <c r="E94" s="733">
        <v>50113001</v>
      </c>
      <c r="F94" s="732" t="s">
        <v>593</v>
      </c>
      <c r="G94" s="731" t="s">
        <v>594</v>
      </c>
      <c r="H94" s="731">
        <v>226525</v>
      </c>
      <c r="I94" s="731">
        <v>226525</v>
      </c>
      <c r="J94" s="731" t="s">
        <v>758</v>
      </c>
      <c r="K94" s="731" t="s">
        <v>759</v>
      </c>
      <c r="L94" s="734">
        <v>74.520624999999995</v>
      </c>
      <c r="M94" s="734">
        <v>48</v>
      </c>
      <c r="N94" s="735">
        <v>3576.99</v>
      </c>
    </row>
    <row r="95" spans="1:14" ht="14.45" customHeight="1" x14ac:dyDescent="0.2">
      <c r="A95" s="729" t="s">
        <v>575</v>
      </c>
      <c r="B95" s="730" t="s">
        <v>576</v>
      </c>
      <c r="C95" s="731" t="s">
        <v>585</v>
      </c>
      <c r="D95" s="732" t="s">
        <v>586</v>
      </c>
      <c r="E95" s="733">
        <v>50113001</v>
      </c>
      <c r="F95" s="732" t="s">
        <v>593</v>
      </c>
      <c r="G95" s="731" t="s">
        <v>599</v>
      </c>
      <c r="H95" s="731">
        <v>159448</v>
      </c>
      <c r="I95" s="731">
        <v>59448</v>
      </c>
      <c r="J95" s="731" t="s">
        <v>760</v>
      </c>
      <c r="K95" s="731" t="s">
        <v>761</v>
      </c>
      <c r="L95" s="734">
        <v>283.05666666666667</v>
      </c>
      <c r="M95" s="734">
        <v>3</v>
      </c>
      <c r="N95" s="735">
        <v>849.17000000000007</v>
      </c>
    </row>
    <row r="96" spans="1:14" ht="14.45" customHeight="1" x14ac:dyDescent="0.2">
      <c r="A96" s="729" t="s">
        <v>575</v>
      </c>
      <c r="B96" s="730" t="s">
        <v>576</v>
      </c>
      <c r="C96" s="731" t="s">
        <v>585</v>
      </c>
      <c r="D96" s="732" t="s">
        <v>586</v>
      </c>
      <c r="E96" s="733">
        <v>50113001</v>
      </c>
      <c r="F96" s="732" t="s">
        <v>593</v>
      </c>
      <c r="G96" s="731" t="s">
        <v>594</v>
      </c>
      <c r="H96" s="731">
        <v>905098</v>
      </c>
      <c r="I96" s="731">
        <v>23989</v>
      </c>
      <c r="J96" s="731" t="s">
        <v>762</v>
      </c>
      <c r="K96" s="731" t="s">
        <v>329</v>
      </c>
      <c r="L96" s="734">
        <v>398.86100000000005</v>
      </c>
      <c r="M96" s="734">
        <v>2</v>
      </c>
      <c r="N96" s="735">
        <v>797.72200000000009</v>
      </c>
    </row>
    <row r="97" spans="1:14" ht="14.45" customHeight="1" x14ac:dyDescent="0.2">
      <c r="A97" s="729" t="s">
        <v>575</v>
      </c>
      <c r="B97" s="730" t="s">
        <v>576</v>
      </c>
      <c r="C97" s="731" t="s">
        <v>585</v>
      </c>
      <c r="D97" s="732" t="s">
        <v>586</v>
      </c>
      <c r="E97" s="733">
        <v>50113001</v>
      </c>
      <c r="F97" s="732" t="s">
        <v>593</v>
      </c>
      <c r="G97" s="731" t="s">
        <v>594</v>
      </c>
      <c r="H97" s="731">
        <v>215476</v>
      </c>
      <c r="I97" s="731">
        <v>215476</v>
      </c>
      <c r="J97" s="731" t="s">
        <v>763</v>
      </c>
      <c r="K97" s="731" t="s">
        <v>764</v>
      </c>
      <c r="L97" s="734">
        <v>143.16333333333333</v>
      </c>
      <c r="M97" s="734">
        <v>3</v>
      </c>
      <c r="N97" s="735">
        <v>429.48999999999995</v>
      </c>
    </row>
    <row r="98" spans="1:14" ht="14.45" customHeight="1" x14ac:dyDescent="0.2">
      <c r="A98" s="729" t="s">
        <v>575</v>
      </c>
      <c r="B98" s="730" t="s">
        <v>576</v>
      </c>
      <c r="C98" s="731" t="s">
        <v>585</v>
      </c>
      <c r="D98" s="732" t="s">
        <v>586</v>
      </c>
      <c r="E98" s="733">
        <v>50113001</v>
      </c>
      <c r="F98" s="732" t="s">
        <v>593</v>
      </c>
      <c r="G98" s="731" t="s">
        <v>329</v>
      </c>
      <c r="H98" s="731">
        <v>134508</v>
      </c>
      <c r="I98" s="731">
        <v>134508</v>
      </c>
      <c r="J98" s="731" t="s">
        <v>765</v>
      </c>
      <c r="K98" s="731" t="s">
        <v>766</v>
      </c>
      <c r="L98" s="734">
        <v>176.06000000000003</v>
      </c>
      <c r="M98" s="734">
        <v>3</v>
      </c>
      <c r="N98" s="735">
        <v>528.18000000000006</v>
      </c>
    </row>
    <row r="99" spans="1:14" ht="14.45" customHeight="1" x14ac:dyDescent="0.2">
      <c r="A99" s="729" t="s">
        <v>575</v>
      </c>
      <c r="B99" s="730" t="s">
        <v>576</v>
      </c>
      <c r="C99" s="731" t="s">
        <v>585</v>
      </c>
      <c r="D99" s="732" t="s">
        <v>586</v>
      </c>
      <c r="E99" s="733">
        <v>50113001</v>
      </c>
      <c r="F99" s="732" t="s">
        <v>593</v>
      </c>
      <c r="G99" s="731" t="s">
        <v>599</v>
      </c>
      <c r="H99" s="731">
        <v>193745</v>
      </c>
      <c r="I99" s="731">
        <v>193745</v>
      </c>
      <c r="J99" s="731" t="s">
        <v>767</v>
      </c>
      <c r="K99" s="731" t="s">
        <v>768</v>
      </c>
      <c r="L99" s="734">
        <v>1505.8699999999994</v>
      </c>
      <c r="M99" s="734">
        <v>1</v>
      </c>
      <c r="N99" s="735">
        <v>1505.8699999999994</v>
      </c>
    </row>
    <row r="100" spans="1:14" ht="14.45" customHeight="1" x14ac:dyDescent="0.2">
      <c r="A100" s="729" t="s">
        <v>575</v>
      </c>
      <c r="B100" s="730" t="s">
        <v>576</v>
      </c>
      <c r="C100" s="731" t="s">
        <v>585</v>
      </c>
      <c r="D100" s="732" t="s">
        <v>586</v>
      </c>
      <c r="E100" s="733">
        <v>50113001</v>
      </c>
      <c r="F100" s="732" t="s">
        <v>593</v>
      </c>
      <c r="G100" s="731" t="s">
        <v>594</v>
      </c>
      <c r="H100" s="731">
        <v>229192</v>
      </c>
      <c r="I100" s="731">
        <v>229192</v>
      </c>
      <c r="J100" s="731" t="s">
        <v>769</v>
      </c>
      <c r="K100" s="731" t="s">
        <v>770</v>
      </c>
      <c r="L100" s="734">
        <v>224.65000000000006</v>
      </c>
      <c r="M100" s="734">
        <v>2</v>
      </c>
      <c r="N100" s="735">
        <v>449.30000000000013</v>
      </c>
    </row>
    <row r="101" spans="1:14" ht="14.45" customHeight="1" x14ac:dyDescent="0.2">
      <c r="A101" s="729" t="s">
        <v>575</v>
      </c>
      <c r="B101" s="730" t="s">
        <v>576</v>
      </c>
      <c r="C101" s="731" t="s">
        <v>585</v>
      </c>
      <c r="D101" s="732" t="s">
        <v>586</v>
      </c>
      <c r="E101" s="733">
        <v>50113001</v>
      </c>
      <c r="F101" s="732" t="s">
        <v>593</v>
      </c>
      <c r="G101" s="731" t="s">
        <v>594</v>
      </c>
      <c r="H101" s="731">
        <v>166015</v>
      </c>
      <c r="I101" s="731">
        <v>66015</v>
      </c>
      <c r="J101" s="731" t="s">
        <v>771</v>
      </c>
      <c r="K101" s="731" t="s">
        <v>772</v>
      </c>
      <c r="L101" s="734">
        <v>83.86</v>
      </c>
      <c r="M101" s="734">
        <v>3</v>
      </c>
      <c r="N101" s="735">
        <v>251.58</v>
      </c>
    </row>
    <row r="102" spans="1:14" ht="14.45" customHeight="1" x14ac:dyDescent="0.2">
      <c r="A102" s="729" t="s">
        <v>575</v>
      </c>
      <c r="B102" s="730" t="s">
        <v>576</v>
      </c>
      <c r="C102" s="731" t="s">
        <v>585</v>
      </c>
      <c r="D102" s="732" t="s">
        <v>586</v>
      </c>
      <c r="E102" s="733">
        <v>50113001</v>
      </c>
      <c r="F102" s="732" t="s">
        <v>593</v>
      </c>
      <c r="G102" s="731" t="s">
        <v>594</v>
      </c>
      <c r="H102" s="731">
        <v>850053</v>
      </c>
      <c r="I102" s="731">
        <v>162694</v>
      </c>
      <c r="J102" s="731" t="s">
        <v>773</v>
      </c>
      <c r="K102" s="731" t="s">
        <v>774</v>
      </c>
      <c r="L102" s="734">
        <v>56.559999999999988</v>
      </c>
      <c r="M102" s="734">
        <v>2</v>
      </c>
      <c r="N102" s="735">
        <v>113.11999999999998</v>
      </c>
    </row>
    <row r="103" spans="1:14" ht="14.45" customHeight="1" x14ac:dyDescent="0.2">
      <c r="A103" s="729" t="s">
        <v>575</v>
      </c>
      <c r="B103" s="730" t="s">
        <v>576</v>
      </c>
      <c r="C103" s="731" t="s">
        <v>585</v>
      </c>
      <c r="D103" s="732" t="s">
        <v>586</v>
      </c>
      <c r="E103" s="733">
        <v>50113001</v>
      </c>
      <c r="F103" s="732" t="s">
        <v>593</v>
      </c>
      <c r="G103" s="731" t="s">
        <v>594</v>
      </c>
      <c r="H103" s="731">
        <v>199680</v>
      </c>
      <c r="I103" s="731">
        <v>199680</v>
      </c>
      <c r="J103" s="731" t="s">
        <v>775</v>
      </c>
      <c r="K103" s="731" t="s">
        <v>776</v>
      </c>
      <c r="L103" s="734">
        <v>362.45999999999987</v>
      </c>
      <c r="M103" s="734">
        <v>3</v>
      </c>
      <c r="N103" s="735">
        <v>1087.3799999999997</v>
      </c>
    </row>
    <row r="104" spans="1:14" ht="14.45" customHeight="1" x14ac:dyDescent="0.2">
      <c r="A104" s="729" t="s">
        <v>575</v>
      </c>
      <c r="B104" s="730" t="s">
        <v>576</v>
      </c>
      <c r="C104" s="731" t="s">
        <v>585</v>
      </c>
      <c r="D104" s="732" t="s">
        <v>586</v>
      </c>
      <c r="E104" s="733">
        <v>50113001</v>
      </c>
      <c r="F104" s="732" t="s">
        <v>593</v>
      </c>
      <c r="G104" s="731" t="s">
        <v>594</v>
      </c>
      <c r="H104" s="731">
        <v>187076</v>
      </c>
      <c r="I104" s="731">
        <v>87076</v>
      </c>
      <c r="J104" s="731" t="s">
        <v>777</v>
      </c>
      <c r="K104" s="731" t="s">
        <v>778</v>
      </c>
      <c r="L104" s="734">
        <v>135.59000000000003</v>
      </c>
      <c r="M104" s="734">
        <v>1</v>
      </c>
      <c r="N104" s="735">
        <v>135.59000000000003</v>
      </c>
    </row>
    <row r="105" spans="1:14" ht="14.45" customHeight="1" x14ac:dyDescent="0.2">
      <c r="A105" s="729" t="s">
        <v>575</v>
      </c>
      <c r="B105" s="730" t="s">
        <v>576</v>
      </c>
      <c r="C105" s="731" t="s">
        <v>585</v>
      </c>
      <c r="D105" s="732" t="s">
        <v>586</v>
      </c>
      <c r="E105" s="733">
        <v>50113001</v>
      </c>
      <c r="F105" s="732" t="s">
        <v>593</v>
      </c>
      <c r="G105" s="731" t="s">
        <v>594</v>
      </c>
      <c r="H105" s="731">
        <v>846413</v>
      </c>
      <c r="I105" s="731">
        <v>57585</v>
      </c>
      <c r="J105" s="731" t="s">
        <v>779</v>
      </c>
      <c r="K105" s="731" t="s">
        <v>780</v>
      </c>
      <c r="L105" s="734">
        <v>133.12</v>
      </c>
      <c r="M105" s="734">
        <v>2</v>
      </c>
      <c r="N105" s="735">
        <v>266.24</v>
      </c>
    </row>
    <row r="106" spans="1:14" ht="14.45" customHeight="1" x14ac:dyDescent="0.2">
      <c r="A106" s="729" t="s">
        <v>575</v>
      </c>
      <c r="B106" s="730" t="s">
        <v>576</v>
      </c>
      <c r="C106" s="731" t="s">
        <v>585</v>
      </c>
      <c r="D106" s="732" t="s">
        <v>586</v>
      </c>
      <c r="E106" s="733">
        <v>50113001</v>
      </c>
      <c r="F106" s="732" t="s">
        <v>593</v>
      </c>
      <c r="G106" s="731" t="s">
        <v>594</v>
      </c>
      <c r="H106" s="731">
        <v>129740</v>
      </c>
      <c r="I106" s="731">
        <v>29740</v>
      </c>
      <c r="J106" s="731" t="s">
        <v>781</v>
      </c>
      <c r="K106" s="731" t="s">
        <v>731</v>
      </c>
      <c r="L106" s="734">
        <v>694.09999999999991</v>
      </c>
      <c r="M106" s="734">
        <v>3</v>
      </c>
      <c r="N106" s="735">
        <v>2082.2999999999997</v>
      </c>
    </row>
    <row r="107" spans="1:14" ht="14.45" customHeight="1" x14ac:dyDescent="0.2">
      <c r="A107" s="729" t="s">
        <v>575</v>
      </c>
      <c r="B107" s="730" t="s">
        <v>576</v>
      </c>
      <c r="C107" s="731" t="s">
        <v>585</v>
      </c>
      <c r="D107" s="732" t="s">
        <v>586</v>
      </c>
      <c r="E107" s="733">
        <v>50113001</v>
      </c>
      <c r="F107" s="732" t="s">
        <v>593</v>
      </c>
      <c r="G107" s="731" t="s">
        <v>594</v>
      </c>
      <c r="H107" s="731">
        <v>129734</v>
      </c>
      <c r="I107" s="731">
        <v>29734</v>
      </c>
      <c r="J107" s="731" t="s">
        <v>782</v>
      </c>
      <c r="K107" s="731" t="s">
        <v>731</v>
      </c>
      <c r="L107" s="734">
        <v>813.96</v>
      </c>
      <c r="M107" s="734">
        <v>2</v>
      </c>
      <c r="N107" s="735">
        <v>1627.92</v>
      </c>
    </row>
    <row r="108" spans="1:14" ht="14.45" customHeight="1" x14ac:dyDescent="0.2">
      <c r="A108" s="729" t="s">
        <v>575</v>
      </c>
      <c r="B108" s="730" t="s">
        <v>576</v>
      </c>
      <c r="C108" s="731" t="s">
        <v>585</v>
      </c>
      <c r="D108" s="732" t="s">
        <v>586</v>
      </c>
      <c r="E108" s="733">
        <v>50113001</v>
      </c>
      <c r="F108" s="732" t="s">
        <v>593</v>
      </c>
      <c r="G108" s="731" t="s">
        <v>599</v>
      </c>
      <c r="H108" s="731">
        <v>243131</v>
      </c>
      <c r="I108" s="731">
        <v>243131</v>
      </c>
      <c r="J108" s="731" t="s">
        <v>783</v>
      </c>
      <c r="K108" s="731" t="s">
        <v>784</v>
      </c>
      <c r="L108" s="734">
        <v>77.659999999999982</v>
      </c>
      <c r="M108" s="734">
        <v>1</v>
      </c>
      <c r="N108" s="735">
        <v>77.659999999999982</v>
      </c>
    </row>
    <row r="109" spans="1:14" ht="14.45" customHeight="1" x14ac:dyDescent="0.2">
      <c r="A109" s="729" t="s">
        <v>575</v>
      </c>
      <c r="B109" s="730" t="s">
        <v>576</v>
      </c>
      <c r="C109" s="731" t="s">
        <v>585</v>
      </c>
      <c r="D109" s="732" t="s">
        <v>586</v>
      </c>
      <c r="E109" s="733">
        <v>50113001</v>
      </c>
      <c r="F109" s="732" t="s">
        <v>593</v>
      </c>
      <c r="G109" s="731" t="s">
        <v>599</v>
      </c>
      <c r="H109" s="731">
        <v>243140</v>
      </c>
      <c r="I109" s="731">
        <v>243140</v>
      </c>
      <c r="J109" s="731" t="s">
        <v>785</v>
      </c>
      <c r="K109" s="731" t="s">
        <v>786</v>
      </c>
      <c r="L109" s="734">
        <v>94.19</v>
      </c>
      <c r="M109" s="734">
        <v>1</v>
      </c>
      <c r="N109" s="735">
        <v>94.19</v>
      </c>
    </row>
    <row r="110" spans="1:14" ht="14.45" customHeight="1" x14ac:dyDescent="0.2">
      <c r="A110" s="729" t="s">
        <v>575</v>
      </c>
      <c r="B110" s="730" t="s">
        <v>576</v>
      </c>
      <c r="C110" s="731" t="s">
        <v>585</v>
      </c>
      <c r="D110" s="732" t="s">
        <v>586</v>
      </c>
      <c r="E110" s="733">
        <v>50113001</v>
      </c>
      <c r="F110" s="732" t="s">
        <v>593</v>
      </c>
      <c r="G110" s="731" t="s">
        <v>599</v>
      </c>
      <c r="H110" s="731">
        <v>243138</v>
      </c>
      <c r="I110" s="731">
        <v>243138</v>
      </c>
      <c r="J110" s="731" t="s">
        <v>787</v>
      </c>
      <c r="K110" s="731" t="s">
        <v>788</v>
      </c>
      <c r="L110" s="734">
        <v>61.17</v>
      </c>
      <c r="M110" s="734">
        <v>1</v>
      </c>
      <c r="N110" s="735">
        <v>61.17</v>
      </c>
    </row>
    <row r="111" spans="1:14" ht="14.45" customHeight="1" x14ac:dyDescent="0.2">
      <c r="A111" s="729" t="s">
        <v>575</v>
      </c>
      <c r="B111" s="730" t="s">
        <v>576</v>
      </c>
      <c r="C111" s="731" t="s">
        <v>585</v>
      </c>
      <c r="D111" s="732" t="s">
        <v>586</v>
      </c>
      <c r="E111" s="733">
        <v>50113001</v>
      </c>
      <c r="F111" s="732" t="s">
        <v>593</v>
      </c>
      <c r="G111" s="731" t="s">
        <v>594</v>
      </c>
      <c r="H111" s="731">
        <v>214595</v>
      </c>
      <c r="I111" s="731">
        <v>214595</v>
      </c>
      <c r="J111" s="731" t="s">
        <v>789</v>
      </c>
      <c r="K111" s="731" t="s">
        <v>790</v>
      </c>
      <c r="L111" s="734">
        <v>134.04999999999998</v>
      </c>
      <c r="M111" s="734">
        <v>3</v>
      </c>
      <c r="N111" s="735">
        <v>402.15</v>
      </c>
    </row>
    <row r="112" spans="1:14" ht="14.45" customHeight="1" x14ac:dyDescent="0.2">
      <c r="A112" s="729" t="s">
        <v>575</v>
      </c>
      <c r="B112" s="730" t="s">
        <v>576</v>
      </c>
      <c r="C112" s="731" t="s">
        <v>585</v>
      </c>
      <c r="D112" s="732" t="s">
        <v>586</v>
      </c>
      <c r="E112" s="733">
        <v>50113001</v>
      </c>
      <c r="F112" s="732" t="s">
        <v>593</v>
      </c>
      <c r="G112" s="731" t="s">
        <v>594</v>
      </c>
      <c r="H112" s="731">
        <v>225144</v>
      </c>
      <c r="I112" s="731">
        <v>225144</v>
      </c>
      <c r="J112" s="731" t="s">
        <v>791</v>
      </c>
      <c r="K112" s="731" t="s">
        <v>792</v>
      </c>
      <c r="L112" s="734">
        <v>93.66</v>
      </c>
      <c r="M112" s="734">
        <v>2</v>
      </c>
      <c r="N112" s="735">
        <v>187.32</v>
      </c>
    </row>
    <row r="113" spans="1:14" ht="14.45" customHeight="1" x14ac:dyDescent="0.2">
      <c r="A113" s="729" t="s">
        <v>575</v>
      </c>
      <c r="B113" s="730" t="s">
        <v>576</v>
      </c>
      <c r="C113" s="731" t="s">
        <v>585</v>
      </c>
      <c r="D113" s="732" t="s">
        <v>586</v>
      </c>
      <c r="E113" s="733">
        <v>50113001</v>
      </c>
      <c r="F113" s="732" t="s">
        <v>593</v>
      </c>
      <c r="G113" s="731" t="s">
        <v>594</v>
      </c>
      <c r="H113" s="731">
        <v>214598</v>
      </c>
      <c r="I113" s="731">
        <v>214598</v>
      </c>
      <c r="J113" s="731" t="s">
        <v>793</v>
      </c>
      <c r="K113" s="731" t="s">
        <v>794</v>
      </c>
      <c r="L113" s="734">
        <v>181.8</v>
      </c>
      <c r="M113" s="734">
        <v>2</v>
      </c>
      <c r="N113" s="735">
        <v>363.6</v>
      </c>
    </row>
    <row r="114" spans="1:14" ht="14.45" customHeight="1" x14ac:dyDescent="0.2">
      <c r="A114" s="729" t="s">
        <v>575</v>
      </c>
      <c r="B114" s="730" t="s">
        <v>576</v>
      </c>
      <c r="C114" s="731" t="s">
        <v>585</v>
      </c>
      <c r="D114" s="732" t="s">
        <v>586</v>
      </c>
      <c r="E114" s="733">
        <v>50113001</v>
      </c>
      <c r="F114" s="732" t="s">
        <v>593</v>
      </c>
      <c r="G114" s="731" t="s">
        <v>599</v>
      </c>
      <c r="H114" s="731">
        <v>153639</v>
      </c>
      <c r="I114" s="731">
        <v>53639</v>
      </c>
      <c r="J114" s="731" t="s">
        <v>795</v>
      </c>
      <c r="K114" s="731" t="s">
        <v>796</v>
      </c>
      <c r="L114" s="734">
        <v>80.879999999999981</v>
      </c>
      <c r="M114" s="734">
        <v>1</v>
      </c>
      <c r="N114" s="735">
        <v>80.879999999999981</v>
      </c>
    </row>
    <row r="115" spans="1:14" ht="14.45" customHeight="1" x14ac:dyDescent="0.2">
      <c r="A115" s="729" t="s">
        <v>575</v>
      </c>
      <c r="B115" s="730" t="s">
        <v>576</v>
      </c>
      <c r="C115" s="731" t="s">
        <v>585</v>
      </c>
      <c r="D115" s="732" t="s">
        <v>586</v>
      </c>
      <c r="E115" s="733">
        <v>50113001</v>
      </c>
      <c r="F115" s="732" t="s">
        <v>593</v>
      </c>
      <c r="G115" s="731" t="s">
        <v>594</v>
      </c>
      <c r="H115" s="731">
        <v>183397</v>
      </c>
      <c r="I115" s="731">
        <v>83397</v>
      </c>
      <c r="J115" s="731" t="s">
        <v>797</v>
      </c>
      <c r="K115" s="731" t="s">
        <v>798</v>
      </c>
      <c r="L115" s="734">
        <v>80.88</v>
      </c>
      <c r="M115" s="734">
        <v>2</v>
      </c>
      <c r="N115" s="735">
        <v>161.76</v>
      </c>
    </row>
    <row r="116" spans="1:14" ht="14.45" customHeight="1" x14ac:dyDescent="0.2">
      <c r="A116" s="729" t="s">
        <v>575</v>
      </c>
      <c r="B116" s="730" t="s">
        <v>576</v>
      </c>
      <c r="C116" s="731" t="s">
        <v>585</v>
      </c>
      <c r="D116" s="732" t="s">
        <v>586</v>
      </c>
      <c r="E116" s="733">
        <v>50113001</v>
      </c>
      <c r="F116" s="732" t="s">
        <v>593</v>
      </c>
      <c r="G116" s="731" t="s">
        <v>599</v>
      </c>
      <c r="H116" s="731">
        <v>114910</v>
      </c>
      <c r="I116" s="731">
        <v>14910</v>
      </c>
      <c r="J116" s="731" t="s">
        <v>799</v>
      </c>
      <c r="K116" s="731" t="s">
        <v>609</v>
      </c>
      <c r="L116" s="734">
        <v>205.82</v>
      </c>
      <c r="M116" s="734">
        <v>1</v>
      </c>
      <c r="N116" s="735">
        <v>205.82</v>
      </c>
    </row>
    <row r="117" spans="1:14" ht="14.45" customHeight="1" x14ac:dyDescent="0.2">
      <c r="A117" s="729" t="s">
        <v>575</v>
      </c>
      <c r="B117" s="730" t="s">
        <v>576</v>
      </c>
      <c r="C117" s="731" t="s">
        <v>585</v>
      </c>
      <c r="D117" s="732" t="s">
        <v>586</v>
      </c>
      <c r="E117" s="733">
        <v>50113001</v>
      </c>
      <c r="F117" s="732" t="s">
        <v>593</v>
      </c>
      <c r="G117" s="731" t="s">
        <v>594</v>
      </c>
      <c r="H117" s="731">
        <v>201703</v>
      </c>
      <c r="I117" s="731">
        <v>201703</v>
      </c>
      <c r="J117" s="731" t="s">
        <v>800</v>
      </c>
      <c r="K117" s="731" t="s">
        <v>801</v>
      </c>
      <c r="L117" s="734">
        <v>49.34</v>
      </c>
      <c r="M117" s="734">
        <v>2</v>
      </c>
      <c r="N117" s="735">
        <v>98.68</v>
      </c>
    </row>
    <row r="118" spans="1:14" ht="14.45" customHeight="1" x14ac:dyDescent="0.2">
      <c r="A118" s="729" t="s">
        <v>575</v>
      </c>
      <c r="B118" s="730" t="s">
        <v>576</v>
      </c>
      <c r="C118" s="731" t="s">
        <v>585</v>
      </c>
      <c r="D118" s="732" t="s">
        <v>586</v>
      </c>
      <c r="E118" s="733">
        <v>50113001</v>
      </c>
      <c r="F118" s="732" t="s">
        <v>593</v>
      </c>
      <c r="G118" s="731" t="s">
        <v>594</v>
      </c>
      <c r="H118" s="731">
        <v>133360</v>
      </c>
      <c r="I118" s="731">
        <v>133360</v>
      </c>
      <c r="J118" s="731" t="s">
        <v>802</v>
      </c>
      <c r="K118" s="731" t="s">
        <v>803</v>
      </c>
      <c r="L118" s="734">
        <v>602.53999999999985</v>
      </c>
      <c r="M118" s="734">
        <v>1</v>
      </c>
      <c r="N118" s="735">
        <v>602.53999999999985</v>
      </c>
    </row>
    <row r="119" spans="1:14" ht="14.45" customHeight="1" x14ac:dyDescent="0.2">
      <c r="A119" s="729" t="s">
        <v>575</v>
      </c>
      <c r="B119" s="730" t="s">
        <v>576</v>
      </c>
      <c r="C119" s="731" t="s">
        <v>585</v>
      </c>
      <c r="D119" s="732" t="s">
        <v>586</v>
      </c>
      <c r="E119" s="733">
        <v>50113001</v>
      </c>
      <c r="F119" s="732" t="s">
        <v>593</v>
      </c>
      <c r="G119" s="731" t="s">
        <v>599</v>
      </c>
      <c r="H119" s="731">
        <v>149195</v>
      </c>
      <c r="I119" s="731">
        <v>49195</v>
      </c>
      <c r="J119" s="731" t="s">
        <v>804</v>
      </c>
      <c r="K119" s="731" t="s">
        <v>805</v>
      </c>
      <c r="L119" s="734">
        <v>149.69400000000002</v>
      </c>
      <c r="M119" s="734">
        <v>5</v>
      </c>
      <c r="N119" s="735">
        <v>748.47000000000014</v>
      </c>
    </row>
    <row r="120" spans="1:14" ht="14.45" customHeight="1" x14ac:dyDescent="0.2">
      <c r="A120" s="729" t="s">
        <v>575</v>
      </c>
      <c r="B120" s="730" t="s">
        <v>576</v>
      </c>
      <c r="C120" s="731" t="s">
        <v>585</v>
      </c>
      <c r="D120" s="732" t="s">
        <v>586</v>
      </c>
      <c r="E120" s="733">
        <v>50113001</v>
      </c>
      <c r="F120" s="732" t="s">
        <v>593</v>
      </c>
      <c r="G120" s="731" t="s">
        <v>594</v>
      </c>
      <c r="H120" s="731">
        <v>243143</v>
      </c>
      <c r="I120" s="731">
        <v>243143</v>
      </c>
      <c r="J120" s="731" t="s">
        <v>806</v>
      </c>
      <c r="K120" s="731" t="s">
        <v>807</v>
      </c>
      <c r="L120" s="734">
        <v>417.90000000000009</v>
      </c>
      <c r="M120" s="734">
        <v>2</v>
      </c>
      <c r="N120" s="735">
        <v>835.80000000000018</v>
      </c>
    </row>
    <row r="121" spans="1:14" ht="14.45" customHeight="1" x14ac:dyDescent="0.2">
      <c r="A121" s="729" t="s">
        <v>575</v>
      </c>
      <c r="B121" s="730" t="s">
        <v>576</v>
      </c>
      <c r="C121" s="731" t="s">
        <v>585</v>
      </c>
      <c r="D121" s="732" t="s">
        <v>586</v>
      </c>
      <c r="E121" s="733">
        <v>50113001</v>
      </c>
      <c r="F121" s="732" t="s">
        <v>593</v>
      </c>
      <c r="G121" s="731" t="s">
        <v>594</v>
      </c>
      <c r="H121" s="731">
        <v>243409</v>
      </c>
      <c r="I121" s="731">
        <v>243409</v>
      </c>
      <c r="J121" s="731" t="s">
        <v>808</v>
      </c>
      <c r="K121" s="731" t="s">
        <v>809</v>
      </c>
      <c r="L121" s="734">
        <v>162.33000000000001</v>
      </c>
      <c r="M121" s="734">
        <v>1</v>
      </c>
      <c r="N121" s="735">
        <v>162.33000000000001</v>
      </c>
    </row>
    <row r="122" spans="1:14" ht="14.45" customHeight="1" x14ac:dyDescent="0.2">
      <c r="A122" s="729" t="s">
        <v>575</v>
      </c>
      <c r="B122" s="730" t="s">
        <v>576</v>
      </c>
      <c r="C122" s="731" t="s">
        <v>585</v>
      </c>
      <c r="D122" s="732" t="s">
        <v>586</v>
      </c>
      <c r="E122" s="733">
        <v>50113001</v>
      </c>
      <c r="F122" s="732" t="s">
        <v>593</v>
      </c>
      <c r="G122" s="731" t="s">
        <v>599</v>
      </c>
      <c r="H122" s="731">
        <v>213477</v>
      </c>
      <c r="I122" s="731">
        <v>213477</v>
      </c>
      <c r="J122" s="731" t="s">
        <v>810</v>
      </c>
      <c r="K122" s="731" t="s">
        <v>811</v>
      </c>
      <c r="L122" s="734">
        <v>3299.937948717949</v>
      </c>
      <c r="M122" s="734">
        <v>39</v>
      </c>
      <c r="N122" s="735">
        <v>128697.58</v>
      </c>
    </row>
    <row r="123" spans="1:14" ht="14.45" customHeight="1" x14ac:dyDescent="0.2">
      <c r="A123" s="729" t="s">
        <v>575</v>
      </c>
      <c r="B123" s="730" t="s">
        <v>576</v>
      </c>
      <c r="C123" s="731" t="s">
        <v>585</v>
      </c>
      <c r="D123" s="732" t="s">
        <v>586</v>
      </c>
      <c r="E123" s="733">
        <v>50113001</v>
      </c>
      <c r="F123" s="732" t="s">
        <v>593</v>
      </c>
      <c r="G123" s="731" t="s">
        <v>599</v>
      </c>
      <c r="H123" s="731">
        <v>213489</v>
      </c>
      <c r="I123" s="731">
        <v>213489</v>
      </c>
      <c r="J123" s="731" t="s">
        <v>812</v>
      </c>
      <c r="K123" s="731" t="s">
        <v>813</v>
      </c>
      <c r="L123" s="734">
        <v>624.25</v>
      </c>
      <c r="M123" s="734">
        <v>4</v>
      </c>
      <c r="N123" s="735">
        <v>2497</v>
      </c>
    </row>
    <row r="124" spans="1:14" ht="14.45" customHeight="1" x14ac:dyDescent="0.2">
      <c r="A124" s="729" t="s">
        <v>575</v>
      </c>
      <c r="B124" s="730" t="s">
        <v>576</v>
      </c>
      <c r="C124" s="731" t="s">
        <v>585</v>
      </c>
      <c r="D124" s="732" t="s">
        <v>586</v>
      </c>
      <c r="E124" s="733">
        <v>50113001</v>
      </c>
      <c r="F124" s="732" t="s">
        <v>593</v>
      </c>
      <c r="G124" s="731" t="s">
        <v>599</v>
      </c>
      <c r="H124" s="731">
        <v>213482</v>
      </c>
      <c r="I124" s="731">
        <v>213482</v>
      </c>
      <c r="J124" s="731" t="s">
        <v>814</v>
      </c>
      <c r="K124" s="731" t="s">
        <v>815</v>
      </c>
      <c r="L124" s="734">
        <v>1501.0199999999998</v>
      </c>
      <c r="M124" s="734">
        <v>2</v>
      </c>
      <c r="N124" s="735">
        <v>3002.0399999999995</v>
      </c>
    </row>
    <row r="125" spans="1:14" ht="14.45" customHeight="1" x14ac:dyDescent="0.2">
      <c r="A125" s="729" t="s">
        <v>575</v>
      </c>
      <c r="B125" s="730" t="s">
        <v>576</v>
      </c>
      <c r="C125" s="731" t="s">
        <v>585</v>
      </c>
      <c r="D125" s="732" t="s">
        <v>586</v>
      </c>
      <c r="E125" s="733">
        <v>50113001</v>
      </c>
      <c r="F125" s="732" t="s">
        <v>593</v>
      </c>
      <c r="G125" s="731" t="s">
        <v>599</v>
      </c>
      <c r="H125" s="731">
        <v>213484</v>
      </c>
      <c r="I125" s="731">
        <v>213484</v>
      </c>
      <c r="J125" s="731" t="s">
        <v>814</v>
      </c>
      <c r="K125" s="731" t="s">
        <v>816</v>
      </c>
      <c r="L125" s="734">
        <v>1895.74</v>
      </c>
      <c r="M125" s="734">
        <v>1</v>
      </c>
      <c r="N125" s="735">
        <v>1895.74</v>
      </c>
    </row>
    <row r="126" spans="1:14" ht="14.45" customHeight="1" x14ac:dyDescent="0.2">
      <c r="A126" s="729" t="s">
        <v>575</v>
      </c>
      <c r="B126" s="730" t="s">
        <v>576</v>
      </c>
      <c r="C126" s="731" t="s">
        <v>585</v>
      </c>
      <c r="D126" s="732" t="s">
        <v>586</v>
      </c>
      <c r="E126" s="733">
        <v>50113001</v>
      </c>
      <c r="F126" s="732" t="s">
        <v>593</v>
      </c>
      <c r="G126" s="731" t="s">
        <v>594</v>
      </c>
      <c r="H126" s="731">
        <v>225275</v>
      </c>
      <c r="I126" s="731">
        <v>225275</v>
      </c>
      <c r="J126" s="731" t="s">
        <v>817</v>
      </c>
      <c r="K126" s="731" t="s">
        <v>818</v>
      </c>
      <c r="L126" s="734">
        <v>148.73000000000002</v>
      </c>
      <c r="M126" s="734">
        <v>1</v>
      </c>
      <c r="N126" s="735">
        <v>148.73000000000002</v>
      </c>
    </row>
    <row r="127" spans="1:14" ht="14.45" customHeight="1" x14ac:dyDescent="0.2">
      <c r="A127" s="729" t="s">
        <v>575</v>
      </c>
      <c r="B127" s="730" t="s">
        <v>576</v>
      </c>
      <c r="C127" s="731" t="s">
        <v>585</v>
      </c>
      <c r="D127" s="732" t="s">
        <v>586</v>
      </c>
      <c r="E127" s="733">
        <v>50113001</v>
      </c>
      <c r="F127" s="732" t="s">
        <v>593</v>
      </c>
      <c r="G127" s="731" t="s">
        <v>599</v>
      </c>
      <c r="H127" s="731">
        <v>156811</v>
      </c>
      <c r="I127" s="731">
        <v>56811</v>
      </c>
      <c r="J127" s="731" t="s">
        <v>819</v>
      </c>
      <c r="K127" s="731" t="s">
        <v>820</v>
      </c>
      <c r="L127" s="734">
        <v>151.24</v>
      </c>
      <c r="M127" s="734">
        <v>1</v>
      </c>
      <c r="N127" s="735">
        <v>151.24</v>
      </c>
    </row>
    <row r="128" spans="1:14" ht="14.45" customHeight="1" x14ac:dyDescent="0.2">
      <c r="A128" s="729" t="s">
        <v>575</v>
      </c>
      <c r="B128" s="730" t="s">
        <v>576</v>
      </c>
      <c r="C128" s="731" t="s">
        <v>585</v>
      </c>
      <c r="D128" s="732" t="s">
        <v>586</v>
      </c>
      <c r="E128" s="733">
        <v>50113001</v>
      </c>
      <c r="F128" s="732" t="s">
        <v>593</v>
      </c>
      <c r="G128" s="731" t="s">
        <v>594</v>
      </c>
      <c r="H128" s="731">
        <v>111243</v>
      </c>
      <c r="I128" s="731">
        <v>11243</v>
      </c>
      <c r="J128" s="731" t="s">
        <v>821</v>
      </c>
      <c r="K128" s="731" t="s">
        <v>822</v>
      </c>
      <c r="L128" s="734">
        <v>241.17999999999998</v>
      </c>
      <c r="M128" s="734">
        <v>3</v>
      </c>
      <c r="N128" s="735">
        <v>723.54</v>
      </c>
    </row>
    <row r="129" spans="1:14" ht="14.45" customHeight="1" x14ac:dyDescent="0.2">
      <c r="A129" s="729" t="s">
        <v>575</v>
      </c>
      <c r="B129" s="730" t="s">
        <v>576</v>
      </c>
      <c r="C129" s="731" t="s">
        <v>585</v>
      </c>
      <c r="D129" s="732" t="s">
        <v>586</v>
      </c>
      <c r="E129" s="733">
        <v>50113001</v>
      </c>
      <c r="F129" s="732" t="s">
        <v>593</v>
      </c>
      <c r="G129" s="731" t="s">
        <v>594</v>
      </c>
      <c r="H129" s="731">
        <v>47244</v>
      </c>
      <c r="I129" s="731">
        <v>47244</v>
      </c>
      <c r="J129" s="731" t="s">
        <v>823</v>
      </c>
      <c r="K129" s="731" t="s">
        <v>824</v>
      </c>
      <c r="L129" s="734">
        <v>143</v>
      </c>
      <c r="M129" s="734">
        <v>1</v>
      </c>
      <c r="N129" s="735">
        <v>143</v>
      </c>
    </row>
    <row r="130" spans="1:14" ht="14.45" customHeight="1" x14ac:dyDescent="0.2">
      <c r="A130" s="729" t="s">
        <v>575</v>
      </c>
      <c r="B130" s="730" t="s">
        <v>576</v>
      </c>
      <c r="C130" s="731" t="s">
        <v>585</v>
      </c>
      <c r="D130" s="732" t="s">
        <v>586</v>
      </c>
      <c r="E130" s="733">
        <v>50113001</v>
      </c>
      <c r="F130" s="732" t="s">
        <v>593</v>
      </c>
      <c r="G130" s="731" t="s">
        <v>594</v>
      </c>
      <c r="H130" s="731">
        <v>848335</v>
      </c>
      <c r="I130" s="731">
        <v>155782</v>
      </c>
      <c r="J130" s="731" t="s">
        <v>825</v>
      </c>
      <c r="K130" s="731" t="s">
        <v>826</v>
      </c>
      <c r="L130" s="734">
        <v>53.460000000000015</v>
      </c>
      <c r="M130" s="734">
        <v>2</v>
      </c>
      <c r="N130" s="735">
        <v>106.92000000000003</v>
      </c>
    </row>
    <row r="131" spans="1:14" ht="14.45" customHeight="1" x14ac:dyDescent="0.2">
      <c r="A131" s="729" t="s">
        <v>575</v>
      </c>
      <c r="B131" s="730" t="s">
        <v>576</v>
      </c>
      <c r="C131" s="731" t="s">
        <v>585</v>
      </c>
      <c r="D131" s="732" t="s">
        <v>586</v>
      </c>
      <c r="E131" s="733">
        <v>50113001</v>
      </c>
      <c r="F131" s="732" t="s">
        <v>593</v>
      </c>
      <c r="G131" s="731" t="s">
        <v>594</v>
      </c>
      <c r="H131" s="731">
        <v>106092</v>
      </c>
      <c r="I131" s="731">
        <v>6092</v>
      </c>
      <c r="J131" s="731" t="s">
        <v>827</v>
      </c>
      <c r="K131" s="731" t="s">
        <v>828</v>
      </c>
      <c r="L131" s="734">
        <v>280.14999999999998</v>
      </c>
      <c r="M131" s="734">
        <v>2</v>
      </c>
      <c r="N131" s="735">
        <v>560.29999999999995</v>
      </c>
    </row>
    <row r="132" spans="1:14" ht="14.45" customHeight="1" x14ac:dyDescent="0.2">
      <c r="A132" s="729" t="s">
        <v>575</v>
      </c>
      <c r="B132" s="730" t="s">
        <v>576</v>
      </c>
      <c r="C132" s="731" t="s">
        <v>585</v>
      </c>
      <c r="D132" s="732" t="s">
        <v>586</v>
      </c>
      <c r="E132" s="733">
        <v>50113001</v>
      </c>
      <c r="F132" s="732" t="s">
        <v>593</v>
      </c>
      <c r="G132" s="731" t="s">
        <v>594</v>
      </c>
      <c r="H132" s="731">
        <v>102537</v>
      </c>
      <c r="I132" s="731">
        <v>2537</v>
      </c>
      <c r="J132" s="731" t="s">
        <v>829</v>
      </c>
      <c r="K132" s="731" t="s">
        <v>830</v>
      </c>
      <c r="L132" s="734">
        <v>38.300000000000004</v>
      </c>
      <c r="M132" s="734">
        <v>1</v>
      </c>
      <c r="N132" s="735">
        <v>38.300000000000004</v>
      </c>
    </row>
    <row r="133" spans="1:14" ht="14.45" customHeight="1" x14ac:dyDescent="0.2">
      <c r="A133" s="729" t="s">
        <v>575</v>
      </c>
      <c r="B133" s="730" t="s">
        <v>576</v>
      </c>
      <c r="C133" s="731" t="s">
        <v>585</v>
      </c>
      <c r="D133" s="732" t="s">
        <v>586</v>
      </c>
      <c r="E133" s="733">
        <v>50113001</v>
      </c>
      <c r="F133" s="732" t="s">
        <v>593</v>
      </c>
      <c r="G133" s="731" t="s">
        <v>594</v>
      </c>
      <c r="H133" s="731">
        <v>102539</v>
      </c>
      <c r="I133" s="731">
        <v>2539</v>
      </c>
      <c r="J133" s="731" t="s">
        <v>829</v>
      </c>
      <c r="K133" s="731" t="s">
        <v>831</v>
      </c>
      <c r="L133" s="734">
        <v>52.56</v>
      </c>
      <c r="M133" s="734">
        <v>2</v>
      </c>
      <c r="N133" s="735">
        <v>105.12</v>
      </c>
    </row>
    <row r="134" spans="1:14" ht="14.45" customHeight="1" x14ac:dyDescent="0.2">
      <c r="A134" s="729" t="s">
        <v>575</v>
      </c>
      <c r="B134" s="730" t="s">
        <v>576</v>
      </c>
      <c r="C134" s="731" t="s">
        <v>585</v>
      </c>
      <c r="D134" s="732" t="s">
        <v>586</v>
      </c>
      <c r="E134" s="733">
        <v>50113001</v>
      </c>
      <c r="F134" s="732" t="s">
        <v>593</v>
      </c>
      <c r="G134" s="731" t="s">
        <v>594</v>
      </c>
      <c r="H134" s="731">
        <v>109139</v>
      </c>
      <c r="I134" s="731">
        <v>176129</v>
      </c>
      <c r="J134" s="731" t="s">
        <v>832</v>
      </c>
      <c r="K134" s="731" t="s">
        <v>833</v>
      </c>
      <c r="L134" s="734">
        <v>639.13999999999987</v>
      </c>
      <c r="M134" s="734">
        <v>1</v>
      </c>
      <c r="N134" s="735">
        <v>639.13999999999987</v>
      </c>
    </row>
    <row r="135" spans="1:14" ht="14.45" customHeight="1" x14ac:dyDescent="0.2">
      <c r="A135" s="729" t="s">
        <v>575</v>
      </c>
      <c r="B135" s="730" t="s">
        <v>576</v>
      </c>
      <c r="C135" s="731" t="s">
        <v>585</v>
      </c>
      <c r="D135" s="732" t="s">
        <v>586</v>
      </c>
      <c r="E135" s="733">
        <v>50113001</v>
      </c>
      <c r="F135" s="732" t="s">
        <v>593</v>
      </c>
      <c r="G135" s="731" t="s">
        <v>594</v>
      </c>
      <c r="H135" s="731">
        <v>155936</v>
      </c>
      <c r="I135" s="731">
        <v>155936</v>
      </c>
      <c r="J135" s="731" t="s">
        <v>834</v>
      </c>
      <c r="K135" s="731" t="s">
        <v>835</v>
      </c>
      <c r="L135" s="734">
        <v>247.38249999999999</v>
      </c>
      <c r="M135" s="734">
        <v>4</v>
      </c>
      <c r="N135" s="735">
        <v>989.53</v>
      </c>
    </row>
    <row r="136" spans="1:14" ht="14.45" customHeight="1" x14ac:dyDescent="0.2">
      <c r="A136" s="729" t="s">
        <v>575</v>
      </c>
      <c r="B136" s="730" t="s">
        <v>576</v>
      </c>
      <c r="C136" s="731" t="s">
        <v>585</v>
      </c>
      <c r="D136" s="732" t="s">
        <v>586</v>
      </c>
      <c r="E136" s="733">
        <v>50113001</v>
      </c>
      <c r="F136" s="732" t="s">
        <v>593</v>
      </c>
      <c r="G136" s="731" t="s">
        <v>599</v>
      </c>
      <c r="H136" s="731">
        <v>100308</v>
      </c>
      <c r="I136" s="731">
        <v>100308</v>
      </c>
      <c r="J136" s="731" t="s">
        <v>836</v>
      </c>
      <c r="K136" s="731" t="s">
        <v>837</v>
      </c>
      <c r="L136" s="734">
        <v>39.704000000000001</v>
      </c>
      <c r="M136" s="734">
        <v>30</v>
      </c>
      <c r="N136" s="735">
        <v>1191.1200000000001</v>
      </c>
    </row>
    <row r="137" spans="1:14" ht="14.45" customHeight="1" x14ac:dyDescent="0.2">
      <c r="A137" s="729" t="s">
        <v>575</v>
      </c>
      <c r="B137" s="730" t="s">
        <v>576</v>
      </c>
      <c r="C137" s="731" t="s">
        <v>585</v>
      </c>
      <c r="D137" s="732" t="s">
        <v>586</v>
      </c>
      <c r="E137" s="733">
        <v>50113001</v>
      </c>
      <c r="F137" s="732" t="s">
        <v>593</v>
      </c>
      <c r="G137" s="731" t="s">
        <v>599</v>
      </c>
      <c r="H137" s="731">
        <v>845593</v>
      </c>
      <c r="I137" s="731">
        <v>100304</v>
      </c>
      <c r="J137" s="731" t="s">
        <v>836</v>
      </c>
      <c r="K137" s="731" t="s">
        <v>838</v>
      </c>
      <c r="L137" s="734">
        <v>39.491923076923072</v>
      </c>
      <c r="M137" s="734">
        <v>26</v>
      </c>
      <c r="N137" s="735">
        <v>1026.79</v>
      </c>
    </row>
    <row r="138" spans="1:14" ht="14.45" customHeight="1" x14ac:dyDescent="0.2">
      <c r="A138" s="729" t="s">
        <v>575</v>
      </c>
      <c r="B138" s="730" t="s">
        <v>576</v>
      </c>
      <c r="C138" s="731" t="s">
        <v>585</v>
      </c>
      <c r="D138" s="732" t="s">
        <v>586</v>
      </c>
      <c r="E138" s="733">
        <v>50113001</v>
      </c>
      <c r="F138" s="732" t="s">
        <v>593</v>
      </c>
      <c r="G138" s="731" t="s">
        <v>599</v>
      </c>
      <c r="H138" s="731">
        <v>846694</v>
      </c>
      <c r="I138" s="731">
        <v>100311</v>
      </c>
      <c r="J138" s="731" t="s">
        <v>839</v>
      </c>
      <c r="K138" s="731" t="s">
        <v>837</v>
      </c>
      <c r="L138" s="734">
        <v>59.29</v>
      </c>
      <c r="M138" s="734">
        <v>6</v>
      </c>
      <c r="N138" s="735">
        <v>355.74</v>
      </c>
    </row>
    <row r="139" spans="1:14" ht="14.45" customHeight="1" x14ac:dyDescent="0.2">
      <c r="A139" s="729" t="s">
        <v>575</v>
      </c>
      <c r="B139" s="730" t="s">
        <v>576</v>
      </c>
      <c r="C139" s="731" t="s">
        <v>585</v>
      </c>
      <c r="D139" s="732" t="s">
        <v>586</v>
      </c>
      <c r="E139" s="733">
        <v>50113001</v>
      </c>
      <c r="F139" s="732" t="s">
        <v>593</v>
      </c>
      <c r="G139" s="731" t="s">
        <v>594</v>
      </c>
      <c r="H139" s="731">
        <v>214355</v>
      </c>
      <c r="I139" s="731">
        <v>214355</v>
      </c>
      <c r="J139" s="731" t="s">
        <v>840</v>
      </c>
      <c r="K139" s="731" t="s">
        <v>841</v>
      </c>
      <c r="L139" s="734">
        <v>254.46625000000003</v>
      </c>
      <c r="M139" s="734">
        <v>8</v>
      </c>
      <c r="N139" s="735">
        <v>2035.7300000000002</v>
      </c>
    </row>
    <row r="140" spans="1:14" ht="14.45" customHeight="1" x14ac:dyDescent="0.2">
      <c r="A140" s="729" t="s">
        <v>575</v>
      </c>
      <c r="B140" s="730" t="s">
        <v>576</v>
      </c>
      <c r="C140" s="731" t="s">
        <v>585</v>
      </c>
      <c r="D140" s="732" t="s">
        <v>586</v>
      </c>
      <c r="E140" s="733">
        <v>50113001</v>
      </c>
      <c r="F140" s="732" t="s">
        <v>593</v>
      </c>
      <c r="G140" s="731" t="s">
        <v>594</v>
      </c>
      <c r="H140" s="731">
        <v>216572</v>
      </c>
      <c r="I140" s="731">
        <v>216572</v>
      </c>
      <c r="J140" s="731" t="s">
        <v>842</v>
      </c>
      <c r="K140" s="731" t="s">
        <v>843</v>
      </c>
      <c r="L140" s="734">
        <v>36.230000000000011</v>
      </c>
      <c r="M140" s="734">
        <v>16</v>
      </c>
      <c r="N140" s="735">
        <v>579.68000000000018</v>
      </c>
    </row>
    <row r="141" spans="1:14" ht="14.45" customHeight="1" x14ac:dyDescent="0.2">
      <c r="A141" s="729" t="s">
        <v>575</v>
      </c>
      <c r="B141" s="730" t="s">
        <v>576</v>
      </c>
      <c r="C141" s="731" t="s">
        <v>585</v>
      </c>
      <c r="D141" s="732" t="s">
        <v>586</v>
      </c>
      <c r="E141" s="733">
        <v>50113001</v>
      </c>
      <c r="F141" s="732" t="s">
        <v>593</v>
      </c>
      <c r="G141" s="731" t="s">
        <v>594</v>
      </c>
      <c r="H141" s="731">
        <v>845766</v>
      </c>
      <c r="I141" s="731">
        <v>0</v>
      </c>
      <c r="J141" s="731" t="s">
        <v>844</v>
      </c>
      <c r="K141" s="731" t="s">
        <v>329</v>
      </c>
      <c r="L141" s="734">
        <v>223.89</v>
      </c>
      <c r="M141" s="734">
        <v>2</v>
      </c>
      <c r="N141" s="735">
        <v>447.78</v>
      </c>
    </row>
    <row r="142" spans="1:14" ht="14.45" customHeight="1" x14ac:dyDescent="0.2">
      <c r="A142" s="729" t="s">
        <v>575</v>
      </c>
      <c r="B142" s="730" t="s">
        <v>576</v>
      </c>
      <c r="C142" s="731" t="s">
        <v>585</v>
      </c>
      <c r="D142" s="732" t="s">
        <v>586</v>
      </c>
      <c r="E142" s="733">
        <v>50113001</v>
      </c>
      <c r="F142" s="732" t="s">
        <v>593</v>
      </c>
      <c r="G142" s="731" t="s">
        <v>594</v>
      </c>
      <c r="H142" s="731">
        <v>395164</v>
      </c>
      <c r="I142" s="731">
        <v>0</v>
      </c>
      <c r="J142" s="731" t="s">
        <v>845</v>
      </c>
      <c r="K142" s="731" t="s">
        <v>329</v>
      </c>
      <c r="L142" s="734">
        <v>338.10399999999998</v>
      </c>
      <c r="M142" s="734">
        <v>2</v>
      </c>
      <c r="N142" s="735">
        <v>676.20799999999997</v>
      </c>
    </row>
    <row r="143" spans="1:14" ht="14.45" customHeight="1" x14ac:dyDescent="0.2">
      <c r="A143" s="729" t="s">
        <v>575</v>
      </c>
      <c r="B143" s="730" t="s">
        <v>576</v>
      </c>
      <c r="C143" s="731" t="s">
        <v>585</v>
      </c>
      <c r="D143" s="732" t="s">
        <v>586</v>
      </c>
      <c r="E143" s="733">
        <v>50113001</v>
      </c>
      <c r="F143" s="732" t="s">
        <v>593</v>
      </c>
      <c r="G143" s="731" t="s">
        <v>594</v>
      </c>
      <c r="H143" s="731">
        <v>51367</v>
      </c>
      <c r="I143" s="731">
        <v>51367</v>
      </c>
      <c r="J143" s="731" t="s">
        <v>846</v>
      </c>
      <c r="K143" s="731" t="s">
        <v>847</v>
      </c>
      <c r="L143" s="734">
        <v>92.950000000000017</v>
      </c>
      <c r="M143" s="734">
        <v>10</v>
      </c>
      <c r="N143" s="735">
        <v>929.50000000000011</v>
      </c>
    </row>
    <row r="144" spans="1:14" ht="14.45" customHeight="1" x14ac:dyDescent="0.2">
      <c r="A144" s="729" t="s">
        <v>575</v>
      </c>
      <c r="B144" s="730" t="s">
        <v>576</v>
      </c>
      <c r="C144" s="731" t="s">
        <v>585</v>
      </c>
      <c r="D144" s="732" t="s">
        <v>586</v>
      </c>
      <c r="E144" s="733">
        <v>50113001</v>
      </c>
      <c r="F144" s="732" t="s">
        <v>593</v>
      </c>
      <c r="G144" s="731" t="s">
        <v>594</v>
      </c>
      <c r="H144" s="731">
        <v>51383</v>
      </c>
      <c r="I144" s="731">
        <v>51383</v>
      </c>
      <c r="J144" s="731" t="s">
        <v>846</v>
      </c>
      <c r="K144" s="731" t="s">
        <v>848</v>
      </c>
      <c r="L144" s="734">
        <v>93.5</v>
      </c>
      <c r="M144" s="734">
        <v>4</v>
      </c>
      <c r="N144" s="735">
        <v>374</v>
      </c>
    </row>
    <row r="145" spans="1:14" ht="14.45" customHeight="1" x14ac:dyDescent="0.2">
      <c r="A145" s="729" t="s">
        <v>575</v>
      </c>
      <c r="B145" s="730" t="s">
        <v>576</v>
      </c>
      <c r="C145" s="731" t="s">
        <v>585</v>
      </c>
      <c r="D145" s="732" t="s">
        <v>586</v>
      </c>
      <c r="E145" s="733">
        <v>50113001</v>
      </c>
      <c r="F145" s="732" t="s">
        <v>593</v>
      </c>
      <c r="G145" s="731" t="s">
        <v>594</v>
      </c>
      <c r="H145" s="731">
        <v>51366</v>
      </c>
      <c r="I145" s="731">
        <v>51366</v>
      </c>
      <c r="J145" s="731" t="s">
        <v>846</v>
      </c>
      <c r="K145" s="731" t="s">
        <v>849</v>
      </c>
      <c r="L145" s="734">
        <v>171.60000000000002</v>
      </c>
      <c r="M145" s="734">
        <v>11</v>
      </c>
      <c r="N145" s="735">
        <v>1887.6000000000004</v>
      </c>
    </row>
    <row r="146" spans="1:14" ht="14.45" customHeight="1" x14ac:dyDescent="0.2">
      <c r="A146" s="729" t="s">
        <v>575</v>
      </c>
      <c r="B146" s="730" t="s">
        <v>576</v>
      </c>
      <c r="C146" s="731" t="s">
        <v>585</v>
      </c>
      <c r="D146" s="732" t="s">
        <v>586</v>
      </c>
      <c r="E146" s="733">
        <v>50113001</v>
      </c>
      <c r="F146" s="732" t="s">
        <v>593</v>
      </c>
      <c r="G146" s="731" t="s">
        <v>594</v>
      </c>
      <c r="H146" s="731">
        <v>51384</v>
      </c>
      <c r="I146" s="731">
        <v>51384</v>
      </c>
      <c r="J146" s="731" t="s">
        <v>846</v>
      </c>
      <c r="K146" s="731" t="s">
        <v>850</v>
      </c>
      <c r="L146" s="734">
        <v>192.5</v>
      </c>
      <c r="M146" s="734">
        <v>2</v>
      </c>
      <c r="N146" s="735">
        <v>385</v>
      </c>
    </row>
    <row r="147" spans="1:14" ht="14.45" customHeight="1" x14ac:dyDescent="0.2">
      <c r="A147" s="729" t="s">
        <v>575</v>
      </c>
      <c r="B147" s="730" t="s">
        <v>576</v>
      </c>
      <c r="C147" s="731" t="s">
        <v>585</v>
      </c>
      <c r="D147" s="732" t="s">
        <v>586</v>
      </c>
      <c r="E147" s="733">
        <v>50113001</v>
      </c>
      <c r="F147" s="732" t="s">
        <v>593</v>
      </c>
      <c r="G147" s="731" t="s">
        <v>594</v>
      </c>
      <c r="H147" s="731">
        <v>207899</v>
      </c>
      <c r="I147" s="731">
        <v>207899</v>
      </c>
      <c r="J147" s="731" t="s">
        <v>851</v>
      </c>
      <c r="K147" s="731" t="s">
        <v>852</v>
      </c>
      <c r="L147" s="734">
        <v>66.849999999999994</v>
      </c>
      <c r="M147" s="734">
        <v>6</v>
      </c>
      <c r="N147" s="735">
        <v>401.09999999999997</v>
      </c>
    </row>
    <row r="148" spans="1:14" ht="14.45" customHeight="1" x14ac:dyDescent="0.2">
      <c r="A148" s="729" t="s">
        <v>575</v>
      </c>
      <c r="B148" s="730" t="s">
        <v>576</v>
      </c>
      <c r="C148" s="731" t="s">
        <v>585</v>
      </c>
      <c r="D148" s="732" t="s">
        <v>586</v>
      </c>
      <c r="E148" s="733">
        <v>50113001</v>
      </c>
      <c r="F148" s="732" t="s">
        <v>593</v>
      </c>
      <c r="G148" s="731" t="s">
        <v>594</v>
      </c>
      <c r="H148" s="731">
        <v>207897</v>
      </c>
      <c r="I148" s="731">
        <v>207897</v>
      </c>
      <c r="J148" s="731" t="s">
        <v>851</v>
      </c>
      <c r="K148" s="731" t="s">
        <v>853</v>
      </c>
      <c r="L148" s="734">
        <v>44.539999999999992</v>
      </c>
      <c r="M148" s="734">
        <v>8</v>
      </c>
      <c r="N148" s="735">
        <v>356.31999999999994</v>
      </c>
    </row>
    <row r="149" spans="1:14" ht="14.45" customHeight="1" x14ac:dyDescent="0.2">
      <c r="A149" s="729" t="s">
        <v>575</v>
      </c>
      <c r="B149" s="730" t="s">
        <v>576</v>
      </c>
      <c r="C149" s="731" t="s">
        <v>585</v>
      </c>
      <c r="D149" s="732" t="s">
        <v>586</v>
      </c>
      <c r="E149" s="733">
        <v>50113001</v>
      </c>
      <c r="F149" s="732" t="s">
        <v>593</v>
      </c>
      <c r="G149" s="731" t="s">
        <v>594</v>
      </c>
      <c r="H149" s="731">
        <v>157608</v>
      </c>
      <c r="I149" s="731">
        <v>57608</v>
      </c>
      <c r="J149" s="731" t="s">
        <v>854</v>
      </c>
      <c r="K149" s="731" t="s">
        <v>855</v>
      </c>
      <c r="L149" s="734">
        <v>100.25</v>
      </c>
      <c r="M149" s="734">
        <v>4</v>
      </c>
      <c r="N149" s="735">
        <v>401</v>
      </c>
    </row>
    <row r="150" spans="1:14" ht="14.45" customHeight="1" x14ac:dyDescent="0.2">
      <c r="A150" s="729" t="s">
        <v>575</v>
      </c>
      <c r="B150" s="730" t="s">
        <v>576</v>
      </c>
      <c r="C150" s="731" t="s">
        <v>585</v>
      </c>
      <c r="D150" s="732" t="s">
        <v>586</v>
      </c>
      <c r="E150" s="733">
        <v>50113001</v>
      </c>
      <c r="F150" s="732" t="s">
        <v>593</v>
      </c>
      <c r="G150" s="731" t="s">
        <v>594</v>
      </c>
      <c r="H150" s="731">
        <v>225166</v>
      </c>
      <c r="I150" s="731">
        <v>225166</v>
      </c>
      <c r="J150" s="731" t="s">
        <v>856</v>
      </c>
      <c r="K150" s="731" t="s">
        <v>857</v>
      </c>
      <c r="L150" s="734">
        <v>58.289999999999992</v>
      </c>
      <c r="M150" s="734">
        <v>3</v>
      </c>
      <c r="N150" s="735">
        <v>174.86999999999998</v>
      </c>
    </row>
    <row r="151" spans="1:14" ht="14.45" customHeight="1" x14ac:dyDescent="0.2">
      <c r="A151" s="729" t="s">
        <v>575</v>
      </c>
      <c r="B151" s="730" t="s">
        <v>576</v>
      </c>
      <c r="C151" s="731" t="s">
        <v>585</v>
      </c>
      <c r="D151" s="732" t="s">
        <v>586</v>
      </c>
      <c r="E151" s="733">
        <v>50113001</v>
      </c>
      <c r="F151" s="732" t="s">
        <v>593</v>
      </c>
      <c r="G151" s="731" t="s">
        <v>599</v>
      </c>
      <c r="H151" s="731">
        <v>398158</v>
      </c>
      <c r="I151" s="731">
        <v>199647</v>
      </c>
      <c r="J151" s="731" t="s">
        <v>858</v>
      </c>
      <c r="K151" s="731" t="s">
        <v>859</v>
      </c>
      <c r="L151" s="734">
        <v>277.2</v>
      </c>
      <c r="M151" s="734">
        <v>1</v>
      </c>
      <c r="N151" s="735">
        <v>277.2</v>
      </c>
    </row>
    <row r="152" spans="1:14" ht="14.45" customHeight="1" x14ac:dyDescent="0.2">
      <c r="A152" s="729" t="s">
        <v>575</v>
      </c>
      <c r="B152" s="730" t="s">
        <v>576</v>
      </c>
      <c r="C152" s="731" t="s">
        <v>585</v>
      </c>
      <c r="D152" s="732" t="s">
        <v>586</v>
      </c>
      <c r="E152" s="733">
        <v>50113001</v>
      </c>
      <c r="F152" s="732" t="s">
        <v>593</v>
      </c>
      <c r="G152" s="731" t="s">
        <v>594</v>
      </c>
      <c r="H152" s="731">
        <v>167409</v>
      </c>
      <c r="I152" s="731">
        <v>67409</v>
      </c>
      <c r="J152" s="731" t="s">
        <v>860</v>
      </c>
      <c r="K152" s="731" t="s">
        <v>861</v>
      </c>
      <c r="L152" s="734">
        <v>74.900000000000006</v>
      </c>
      <c r="M152" s="734">
        <v>16</v>
      </c>
      <c r="N152" s="735">
        <v>1198.4000000000001</v>
      </c>
    </row>
    <row r="153" spans="1:14" ht="14.45" customHeight="1" x14ac:dyDescent="0.2">
      <c r="A153" s="729" t="s">
        <v>575</v>
      </c>
      <c r="B153" s="730" t="s">
        <v>576</v>
      </c>
      <c r="C153" s="731" t="s">
        <v>585</v>
      </c>
      <c r="D153" s="732" t="s">
        <v>586</v>
      </c>
      <c r="E153" s="733">
        <v>50113001</v>
      </c>
      <c r="F153" s="732" t="s">
        <v>593</v>
      </c>
      <c r="G153" s="731" t="s">
        <v>594</v>
      </c>
      <c r="H153" s="731">
        <v>193724</v>
      </c>
      <c r="I153" s="731">
        <v>93724</v>
      </c>
      <c r="J153" s="731" t="s">
        <v>862</v>
      </c>
      <c r="K153" s="731" t="s">
        <v>863</v>
      </c>
      <c r="L153" s="734">
        <v>68.239999999999995</v>
      </c>
      <c r="M153" s="734">
        <v>2</v>
      </c>
      <c r="N153" s="735">
        <v>136.47999999999999</v>
      </c>
    </row>
    <row r="154" spans="1:14" ht="14.45" customHeight="1" x14ac:dyDescent="0.2">
      <c r="A154" s="729" t="s">
        <v>575</v>
      </c>
      <c r="B154" s="730" t="s">
        <v>576</v>
      </c>
      <c r="C154" s="731" t="s">
        <v>585</v>
      </c>
      <c r="D154" s="732" t="s">
        <v>586</v>
      </c>
      <c r="E154" s="733">
        <v>50113001</v>
      </c>
      <c r="F154" s="732" t="s">
        <v>593</v>
      </c>
      <c r="G154" s="731" t="s">
        <v>594</v>
      </c>
      <c r="H154" s="731">
        <v>193723</v>
      </c>
      <c r="I154" s="731">
        <v>93723</v>
      </c>
      <c r="J154" s="731" t="s">
        <v>864</v>
      </c>
      <c r="K154" s="731" t="s">
        <v>865</v>
      </c>
      <c r="L154" s="734">
        <v>40.230000000000004</v>
      </c>
      <c r="M154" s="734">
        <v>1</v>
      </c>
      <c r="N154" s="735">
        <v>40.230000000000004</v>
      </c>
    </row>
    <row r="155" spans="1:14" ht="14.45" customHeight="1" x14ac:dyDescent="0.2">
      <c r="A155" s="729" t="s">
        <v>575</v>
      </c>
      <c r="B155" s="730" t="s">
        <v>576</v>
      </c>
      <c r="C155" s="731" t="s">
        <v>585</v>
      </c>
      <c r="D155" s="732" t="s">
        <v>586</v>
      </c>
      <c r="E155" s="733">
        <v>50113001</v>
      </c>
      <c r="F155" s="732" t="s">
        <v>593</v>
      </c>
      <c r="G155" s="731" t="s">
        <v>594</v>
      </c>
      <c r="H155" s="731">
        <v>189423</v>
      </c>
      <c r="I155" s="731">
        <v>189423</v>
      </c>
      <c r="J155" s="731" t="s">
        <v>866</v>
      </c>
      <c r="K155" s="731" t="s">
        <v>867</v>
      </c>
      <c r="L155" s="734">
        <v>151.97999999999999</v>
      </c>
      <c r="M155" s="734">
        <v>3</v>
      </c>
      <c r="N155" s="735">
        <v>455.93999999999994</v>
      </c>
    </row>
    <row r="156" spans="1:14" ht="14.45" customHeight="1" x14ac:dyDescent="0.2">
      <c r="A156" s="729" t="s">
        <v>575</v>
      </c>
      <c r="B156" s="730" t="s">
        <v>576</v>
      </c>
      <c r="C156" s="731" t="s">
        <v>585</v>
      </c>
      <c r="D156" s="732" t="s">
        <v>586</v>
      </c>
      <c r="E156" s="733">
        <v>50113001</v>
      </c>
      <c r="F156" s="732" t="s">
        <v>593</v>
      </c>
      <c r="G156" s="731" t="s">
        <v>594</v>
      </c>
      <c r="H156" s="731">
        <v>844864</v>
      </c>
      <c r="I156" s="731">
        <v>85346</v>
      </c>
      <c r="J156" s="731" t="s">
        <v>868</v>
      </c>
      <c r="K156" s="731" t="s">
        <v>869</v>
      </c>
      <c r="L156" s="734">
        <v>304.29000000000002</v>
      </c>
      <c r="M156" s="734">
        <v>2</v>
      </c>
      <c r="N156" s="735">
        <v>608.58000000000004</v>
      </c>
    </row>
    <row r="157" spans="1:14" ht="14.45" customHeight="1" x14ac:dyDescent="0.2">
      <c r="A157" s="729" t="s">
        <v>575</v>
      </c>
      <c r="B157" s="730" t="s">
        <v>576</v>
      </c>
      <c r="C157" s="731" t="s">
        <v>585</v>
      </c>
      <c r="D157" s="732" t="s">
        <v>586</v>
      </c>
      <c r="E157" s="733">
        <v>50113001</v>
      </c>
      <c r="F157" s="732" t="s">
        <v>593</v>
      </c>
      <c r="G157" s="731" t="s">
        <v>594</v>
      </c>
      <c r="H157" s="731">
        <v>241413</v>
      </c>
      <c r="I157" s="731">
        <v>241413</v>
      </c>
      <c r="J157" s="731" t="s">
        <v>870</v>
      </c>
      <c r="K157" s="731" t="s">
        <v>871</v>
      </c>
      <c r="L157" s="734">
        <v>133.33000000000001</v>
      </c>
      <c r="M157" s="734">
        <v>2</v>
      </c>
      <c r="N157" s="735">
        <v>266.66000000000003</v>
      </c>
    </row>
    <row r="158" spans="1:14" ht="14.45" customHeight="1" x14ac:dyDescent="0.2">
      <c r="A158" s="729" t="s">
        <v>575</v>
      </c>
      <c r="B158" s="730" t="s">
        <v>576</v>
      </c>
      <c r="C158" s="731" t="s">
        <v>585</v>
      </c>
      <c r="D158" s="732" t="s">
        <v>586</v>
      </c>
      <c r="E158" s="733">
        <v>50113001</v>
      </c>
      <c r="F158" s="732" t="s">
        <v>593</v>
      </c>
      <c r="G158" s="731" t="s">
        <v>594</v>
      </c>
      <c r="H158" s="731">
        <v>134821</v>
      </c>
      <c r="I158" s="731">
        <v>134821</v>
      </c>
      <c r="J158" s="731" t="s">
        <v>872</v>
      </c>
      <c r="K158" s="731" t="s">
        <v>873</v>
      </c>
      <c r="L158" s="734">
        <v>375.43</v>
      </c>
      <c r="M158" s="734">
        <v>1</v>
      </c>
      <c r="N158" s="735">
        <v>375.43</v>
      </c>
    </row>
    <row r="159" spans="1:14" ht="14.45" customHeight="1" x14ac:dyDescent="0.2">
      <c r="A159" s="729" t="s">
        <v>575</v>
      </c>
      <c r="B159" s="730" t="s">
        <v>576</v>
      </c>
      <c r="C159" s="731" t="s">
        <v>585</v>
      </c>
      <c r="D159" s="732" t="s">
        <v>586</v>
      </c>
      <c r="E159" s="733">
        <v>50113001</v>
      </c>
      <c r="F159" s="732" t="s">
        <v>593</v>
      </c>
      <c r="G159" s="731" t="s">
        <v>594</v>
      </c>
      <c r="H159" s="731">
        <v>847767</v>
      </c>
      <c r="I159" s="731">
        <v>500140</v>
      </c>
      <c r="J159" s="731" t="s">
        <v>874</v>
      </c>
      <c r="K159" s="731" t="s">
        <v>875</v>
      </c>
      <c r="L159" s="734">
        <v>699.01</v>
      </c>
      <c r="M159" s="734">
        <v>1</v>
      </c>
      <c r="N159" s="735">
        <v>699.01</v>
      </c>
    </row>
    <row r="160" spans="1:14" ht="14.45" customHeight="1" x14ac:dyDescent="0.2">
      <c r="A160" s="729" t="s">
        <v>575</v>
      </c>
      <c r="B160" s="730" t="s">
        <v>576</v>
      </c>
      <c r="C160" s="731" t="s">
        <v>585</v>
      </c>
      <c r="D160" s="732" t="s">
        <v>586</v>
      </c>
      <c r="E160" s="733">
        <v>50113001</v>
      </c>
      <c r="F160" s="732" t="s">
        <v>593</v>
      </c>
      <c r="G160" s="731" t="s">
        <v>594</v>
      </c>
      <c r="H160" s="731">
        <v>128740</v>
      </c>
      <c r="I160" s="731">
        <v>28740</v>
      </c>
      <c r="J160" s="731" t="s">
        <v>876</v>
      </c>
      <c r="K160" s="731" t="s">
        <v>877</v>
      </c>
      <c r="L160" s="734">
        <v>551.53</v>
      </c>
      <c r="M160" s="734">
        <v>1</v>
      </c>
      <c r="N160" s="735">
        <v>551.53</v>
      </c>
    </row>
    <row r="161" spans="1:14" ht="14.45" customHeight="1" x14ac:dyDescent="0.2">
      <c r="A161" s="729" t="s">
        <v>575</v>
      </c>
      <c r="B161" s="730" t="s">
        <v>576</v>
      </c>
      <c r="C161" s="731" t="s">
        <v>585</v>
      </c>
      <c r="D161" s="732" t="s">
        <v>586</v>
      </c>
      <c r="E161" s="733">
        <v>50113001</v>
      </c>
      <c r="F161" s="732" t="s">
        <v>593</v>
      </c>
      <c r="G161" s="731" t="s">
        <v>594</v>
      </c>
      <c r="H161" s="731">
        <v>210023</v>
      </c>
      <c r="I161" s="731">
        <v>210023</v>
      </c>
      <c r="J161" s="731" t="s">
        <v>878</v>
      </c>
      <c r="K161" s="731" t="s">
        <v>879</v>
      </c>
      <c r="L161" s="734">
        <v>983.86</v>
      </c>
      <c r="M161" s="734">
        <v>1</v>
      </c>
      <c r="N161" s="735">
        <v>983.86</v>
      </c>
    </row>
    <row r="162" spans="1:14" ht="14.45" customHeight="1" x14ac:dyDescent="0.2">
      <c r="A162" s="729" t="s">
        <v>575</v>
      </c>
      <c r="B162" s="730" t="s">
        <v>576</v>
      </c>
      <c r="C162" s="731" t="s">
        <v>585</v>
      </c>
      <c r="D162" s="732" t="s">
        <v>586</v>
      </c>
      <c r="E162" s="733">
        <v>50113001</v>
      </c>
      <c r="F162" s="732" t="s">
        <v>593</v>
      </c>
      <c r="G162" s="731" t="s">
        <v>599</v>
      </c>
      <c r="H162" s="731">
        <v>178675</v>
      </c>
      <c r="I162" s="731">
        <v>178675</v>
      </c>
      <c r="J162" s="731" t="s">
        <v>880</v>
      </c>
      <c r="K162" s="731" t="s">
        <v>881</v>
      </c>
      <c r="L162" s="734">
        <v>131.11000000000001</v>
      </c>
      <c r="M162" s="734">
        <v>3</v>
      </c>
      <c r="N162" s="735">
        <v>393.33000000000004</v>
      </c>
    </row>
    <row r="163" spans="1:14" ht="14.45" customHeight="1" x14ac:dyDescent="0.2">
      <c r="A163" s="729" t="s">
        <v>575</v>
      </c>
      <c r="B163" s="730" t="s">
        <v>576</v>
      </c>
      <c r="C163" s="731" t="s">
        <v>585</v>
      </c>
      <c r="D163" s="732" t="s">
        <v>586</v>
      </c>
      <c r="E163" s="733">
        <v>50113001</v>
      </c>
      <c r="F163" s="732" t="s">
        <v>593</v>
      </c>
      <c r="G163" s="731" t="s">
        <v>594</v>
      </c>
      <c r="H163" s="731">
        <v>117189</v>
      </c>
      <c r="I163" s="731">
        <v>17189</v>
      </c>
      <c r="J163" s="731" t="s">
        <v>882</v>
      </c>
      <c r="K163" s="731" t="s">
        <v>883</v>
      </c>
      <c r="L163" s="734">
        <v>55.800000000000004</v>
      </c>
      <c r="M163" s="734">
        <v>3</v>
      </c>
      <c r="N163" s="735">
        <v>167.4</v>
      </c>
    </row>
    <row r="164" spans="1:14" ht="14.45" customHeight="1" x14ac:dyDescent="0.2">
      <c r="A164" s="729" t="s">
        <v>575</v>
      </c>
      <c r="B164" s="730" t="s">
        <v>576</v>
      </c>
      <c r="C164" s="731" t="s">
        <v>585</v>
      </c>
      <c r="D164" s="732" t="s">
        <v>586</v>
      </c>
      <c r="E164" s="733">
        <v>50113001</v>
      </c>
      <c r="F164" s="732" t="s">
        <v>593</v>
      </c>
      <c r="G164" s="731" t="s">
        <v>594</v>
      </c>
      <c r="H164" s="731">
        <v>102486</v>
      </c>
      <c r="I164" s="731">
        <v>2486</v>
      </c>
      <c r="J164" s="731" t="s">
        <v>884</v>
      </c>
      <c r="K164" s="731" t="s">
        <v>885</v>
      </c>
      <c r="L164" s="734">
        <v>122.96</v>
      </c>
      <c r="M164" s="734">
        <v>3</v>
      </c>
      <c r="N164" s="735">
        <v>368.88</v>
      </c>
    </row>
    <row r="165" spans="1:14" ht="14.45" customHeight="1" x14ac:dyDescent="0.2">
      <c r="A165" s="729" t="s">
        <v>575</v>
      </c>
      <c r="B165" s="730" t="s">
        <v>576</v>
      </c>
      <c r="C165" s="731" t="s">
        <v>585</v>
      </c>
      <c r="D165" s="732" t="s">
        <v>586</v>
      </c>
      <c r="E165" s="733">
        <v>50113001</v>
      </c>
      <c r="F165" s="732" t="s">
        <v>593</v>
      </c>
      <c r="G165" s="731" t="s">
        <v>594</v>
      </c>
      <c r="H165" s="731">
        <v>845697</v>
      </c>
      <c r="I165" s="731">
        <v>200935</v>
      </c>
      <c r="J165" s="731" t="s">
        <v>886</v>
      </c>
      <c r="K165" s="731" t="s">
        <v>887</v>
      </c>
      <c r="L165" s="734">
        <v>44.79</v>
      </c>
      <c r="M165" s="734">
        <v>4</v>
      </c>
      <c r="N165" s="735">
        <v>179.16</v>
      </c>
    </row>
    <row r="166" spans="1:14" ht="14.45" customHeight="1" x14ac:dyDescent="0.2">
      <c r="A166" s="729" t="s">
        <v>575</v>
      </c>
      <c r="B166" s="730" t="s">
        <v>576</v>
      </c>
      <c r="C166" s="731" t="s">
        <v>585</v>
      </c>
      <c r="D166" s="732" t="s">
        <v>586</v>
      </c>
      <c r="E166" s="733">
        <v>50113001</v>
      </c>
      <c r="F166" s="732" t="s">
        <v>593</v>
      </c>
      <c r="G166" s="731" t="s">
        <v>594</v>
      </c>
      <c r="H166" s="731">
        <v>230426</v>
      </c>
      <c r="I166" s="731">
        <v>230426</v>
      </c>
      <c r="J166" s="731" t="s">
        <v>888</v>
      </c>
      <c r="K166" s="731" t="s">
        <v>889</v>
      </c>
      <c r="L166" s="734">
        <v>77.87</v>
      </c>
      <c r="M166" s="734">
        <v>2</v>
      </c>
      <c r="N166" s="735">
        <v>155.74</v>
      </c>
    </row>
    <row r="167" spans="1:14" ht="14.45" customHeight="1" x14ac:dyDescent="0.2">
      <c r="A167" s="729" t="s">
        <v>575</v>
      </c>
      <c r="B167" s="730" t="s">
        <v>576</v>
      </c>
      <c r="C167" s="731" t="s">
        <v>585</v>
      </c>
      <c r="D167" s="732" t="s">
        <v>586</v>
      </c>
      <c r="E167" s="733">
        <v>50113001</v>
      </c>
      <c r="F167" s="732" t="s">
        <v>593</v>
      </c>
      <c r="G167" s="731" t="s">
        <v>329</v>
      </c>
      <c r="H167" s="731">
        <v>237596</v>
      </c>
      <c r="I167" s="731">
        <v>237596</v>
      </c>
      <c r="J167" s="731" t="s">
        <v>890</v>
      </c>
      <c r="K167" s="731" t="s">
        <v>891</v>
      </c>
      <c r="L167" s="734">
        <v>315.26</v>
      </c>
      <c r="M167" s="734">
        <v>1</v>
      </c>
      <c r="N167" s="735">
        <v>315.26</v>
      </c>
    </row>
    <row r="168" spans="1:14" ht="14.45" customHeight="1" x14ac:dyDescent="0.2">
      <c r="A168" s="729" t="s">
        <v>575</v>
      </c>
      <c r="B168" s="730" t="s">
        <v>576</v>
      </c>
      <c r="C168" s="731" t="s">
        <v>585</v>
      </c>
      <c r="D168" s="732" t="s">
        <v>586</v>
      </c>
      <c r="E168" s="733">
        <v>50113001</v>
      </c>
      <c r="F168" s="732" t="s">
        <v>593</v>
      </c>
      <c r="G168" s="731" t="s">
        <v>594</v>
      </c>
      <c r="H168" s="731">
        <v>500326</v>
      </c>
      <c r="I168" s="731">
        <v>1000</v>
      </c>
      <c r="J168" s="731" t="s">
        <v>892</v>
      </c>
      <c r="K168" s="731" t="s">
        <v>329</v>
      </c>
      <c r="L168" s="734">
        <v>163.97708554182276</v>
      </c>
      <c r="M168" s="734">
        <v>5</v>
      </c>
      <c r="N168" s="735">
        <v>819.88542770911386</v>
      </c>
    </row>
    <row r="169" spans="1:14" ht="14.45" customHeight="1" x14ac:dyDescent="0.2">
      <c r="A169" s="729" t="s">
        <v>575</v>
      </c>
      <c r="B169" s="730" t="s">
        <v>576</v>
      </c>
      <c r="C169" s="731" t="s">
        <v>585</v>
      </c>
      <c r="D169" s="732" t="s">
        <v>586</v>
      </c>
      <c r="E169" s="733">
        <v>50113001</v>
      </c>
      <c r="F169" s="732" t="s">
        <v>593</v>
      </c>
      <c r="G169" s="731" t="s">
        <v>594</v>
      </c>
      <c r="H169" s="731">
        <v>501916</v>
      </c>
      <c r="I169" s="731">
        <v>1000</v>
      </c>
      <c r="J169" s="731" t="s">
        <v>893</v>
      </c>
      <c r="K169" s="731" t="s">
        <v>894</v>
      </c>
      <c r="L169" s="734">
        <v>301.72785600295526</v>
      </c>
      <c r="M169" s="734">
        <v>1</v>
      </c>
      <c r="N169" s="735">
        <v>301.72785600295526</v>
      </c>
    </row>
    <row r="170" spans="1:14" ht="14.45" customHeight="1" x14ac:dyDescent="0.2">
      <c r="A170" s="729" t="s">
        <v>575</v>
      </c>
      <c r="B170" s="730" t="s">
        <v>576</v>
      </c>
      <c r="C170" s="731" t="s">
        <v>585</v>
      </c>
      <c r="D170" s="732" t="s">
        <v>586</v>
      </c>
      <c r="E170" s="733">
        <v>50113001</v>
      </c>
      <c r="F170" s="732" t="s">
        <v>593</v>
      </c>
      <c r="G170" s="731" t="s">
        <v>594</v>
      </c>
      <c r="H170" s="731">
        <v>501725</v>
      </c>
      <c r="I170" s="731">
        <v>1000</v>
      </c>
      <c r="J170" s="731" t="s">
        <v>893</v>
      </c>
      <c r="K170" s="731" t="s">
        <v>895</v>
      </c>
      <c r="L170" s="734">
        <v>520.68611458718033</v>
      </c>
      <c r="M170" s="734">
        <v>2</v>
      </c>
      <c r="N170" s="735">
        <v>1041.3722291743607</v>
      </c>
    </row>
    <row r="171" spans="1:14" ht="14.45" customHeight="1" x14ac:dyDescent="0.2">
      <c r="A171" s="729" t="s">
        <v>575</v>
      </c>
      <c r="B171" s="730" t="s">
        <v>576</v>
      </c>
      <c r="C171" s="731" t="s">
        <v>585</v>
      </c>
      <c r="D171" s="732" t="s">
        <v>586</v>
      </c>
      <c r="E171" s="733">
        <v>50113001</v>
      </c>
      <c r="F171" s="732" t="s">
        <v>593</v>
      </c>
      <c r="G171" s="731" t="s">
        <v>594</v>
      </c>
      <c r="H171" s="731">
        <v>900514</v>
      </c>
      <c r="I171" s="731">
        <v>0</v>
      </c>
      <c r="J171" s="731" t="s">
        <v>896</v>
      </c>
      <c r="K171" s="731" t="s">
        <v>329</v>
      </c>
      <c r="L171" s="734">
        <v>126.92870960293553</v>
      </c>
      <c r="M171" s="734">
        <v>1</v>
      </c>
      <c r="N171" s="735">
        <v>126.92870960293553</v>
      </c>
    </row>
    <row r="172" spans="1:14" ht="14.45" customHeight="1" x14ac:dyDescent="0.2">
      <c r="A172" s="729" t="s">
        <v>575</v>
      </c>
      <c r="B172" s="730" t="s">
        <v>576</v>
      </c>
      <c r="C172" s="731" t="s">
        <v>585</v>
      </c>
      <c r="D172" s="732" t="s">
        <v>586</v>
      </c>
      <c r="E172" s="733">
        <v>50113001</v>
      </c>
      <c r="F172" s="732" t="s">
        <v>593</v>
      </c>
      <c r="G172" s="731" t="s">
        <v>594</v>
      </c>
      <c r="H172" s="731">
        <v>397238</v>
      </c>
      <c r="I172" s="731">
        <v>0</v>
      </c>
      <c r="J172" s="731" t="s">
        <v>897</v>
      </c>
      <c r="K172" s="731" t="s">
        <v>329</v>
      </c>
      <c r="L172" s="734">
        <v>136.80248766127949</v>
      </c>
      <c r="M172" s="734">
        <v>1</v>
      </c>
      <c r="N172" s="735">
        <v>136.80248766127949</v>
      </c>
    </row>
    <row r="173" spans="1:14" ht="14.45" customHeight="1" x14ac:dyDescent="0.2">
      <c r="A173" s="729" t="s">
        <v>575</v>
      </c>
      <c r="B173" s="730" t="s">
        <v>576</v>
      </c>
      <c r="C173" s="731" t="s">
        <v>585</v>
      </c>
      <c r="D173" s="732" t="s">
        <v>586</v>
      </c>
      <c r="E173" s="733">
        <v>50113001</v>
      </c>
      <c r="F173" s="732" t="s">
        <v>593</v>
      </c>
      <c r="G173" s="731" t="s">
        <v>594</v>
      </c>
      <c r="H173" s="731">
        <v>921458</v>
      </c>
      <c r="I173" s="731">
        <v>0</v>
      </c>
      <c r="J173" s="731" t="s">
        <v>898</v>
      </c>
      <c r="K173" s="731" t="s">
        <v>329</v>
      </c>
      <c r="L173" s="734">
        <v>121.43998193600541</v>
      </c>
      <c r="M173" s="734">
        <v>1</v>
      </c>
      <c r="N173" s="735">
        <v>121.43998193600541</v>
      </c>
    </row>
    <row r="174" spans="1:14" ht="14.45" customHeight="1" x14ac:dyDescent="0.2">
      <c r="A174" s="729" t="s">
        <v>575</v>
      </c>
      <c r="B174" s="730" t="s">
        <v>576</v>
      </c>
      <c r="C174" s="731" t="s">
        <v>585</v>
      </c>
      <c r="D174" s="732" t="s">
        <v>586</v>
      </c>
      <c r="E174" s="733">
        <v>50113001</v>
      </c>
      <c r="F174" s="732" t="s">
        <v>593</v>
      </c>
      <c r="G174" s="731" t="s">
        <v>594</v>
      </c>
      <c r="H174" s="731">
        <v>501679</v>
      </c>
      <c r="I174" s="731">
        <v>0</v>
      </c>
      <c r="J174" s="731" t="s">
        <v>899</v>
      </c>
      <c r="K174" s="731" t="s">
        <v>329</v>
      </c>
      <c r="L174" s="734">
        <v>228.14988886323232</v>
      </c>
      <c r="M174" s="734">
        <v>2</v>
      </c>
      <c r="N174" s="735">
        <v>456.29977772646464</v>
      </c>
    </row>
    <row r="175" spans="1:14" ht="14.45" customHeight="1" x14ac:dyDescent="0.2">
      <c r="A175" s="729" t="s">
        <v>575</v>
      </c>
      <c r="B175" s="730" t="s">
        <v>576</v>
      </c>
      <c r="C175" s="731" t="s">
        <v>585</v>
      </c>
      <c r="D175" s="732" t="s">
        <v>586</v>
      </c>
      <c r="E175" s="733">
        <v>50113001</v>
      </c>
      <c r="F175" s="732" t="s">
        <v>593</v>
      </c>
      <c r="G175" s="731" t="s">
        <v>594</v>
      </c>
      <c r="H175" s="731">
        <v>921176</v>
      </c>
      <c r="I175" s="731">
        <v>0</v>
      </c>
      <c r="J175" s="731" t="s">
        <v>900</v>
      </c>
      <c r="K175" s="731" t="s">
        <v>329</v>
      </c>
      <c r="L175" s="734">
        <v>279.9468366817257</v>
      </c>
      <c r="M175" s="734">
        <v>4</v>
      </c>
      <c r="N175" s="735">
        <v>1119.7873467269028</v>
      </c>
    </row>
    <row r="176" spans="1:14" ht="14.45" customHeight="1" x14ac:dyDescent="0.2">
      <c r="A176" s="729" t="s">
        <v>575</v>
      </c>
      <c r="B176" s="730" t="s">
        <v>576</v>
      </c>
      <c r="C176" s="731" t="s">
        <v>585</v>
      </c>
      <c r="D176" s="732" t="s">
        <v>586</v>
      </c>
      <c r="E176" s="733">
        <v>50113001</v>
      </c>
      <c r="F176" s="732" t="s">
        <v>593</v>
      </c>
      <c r="G176" s="731" t="s">
        <v>594</v>
      </c>
      <c r="H176" s="731">
        <v>930404</v>
      </c>
      <c r="I176" s="731">
        <v>0</v>
      </c>
      <c r="J176" s="731" t="s">
        <v>901</v>
      </c>
      <c r="K176" s="731" t="s">
        <v>902</v>
      </c>
      <c r="L176" s="734">
        <v>1127.0702712149011</v>
      </c>
      <c r="M176" s="734">
        <v>3</v>
      </c>
      <c r="N176" s="735">
        <v>3381.2108136447036</v>
      </c>
    </row>
    <row r="177" spans="1:14" ht="14.45" customHeight="1" x14ac:dyDescent="0.2">
      <c r="A177" s="729" t="s">
        <v>575</v>
      </c>
      <c r="B177" s="730" t="s">
        <v>576</v>
      </c>
      <c r="C177" s="731" t="s">
        <v>585</v>
      </c>
      <c r="D177" s="732" t="s">
        <v>586</v>
      </c>
      <c r="E177" s="733">
        <v>50113001</v>
      </c>
      <c r="F177" s="732" t="s">
        <v>593</v>
      </c>
      <c r="G177" s="731" t="s">
        <v>594</v>
      </c>
      <c r="H177" s="731">
        <v>921241</v>
      </c>
      <c r="I177" s="731">
        <v>0</v>
      </c>
      <c r="J177" s="731" t="s">
        <v>903</v>
      </c>
      <c r="K177" s="731" t="s">
        <v>329</v>
      </c>
      <c r="L177" s="734">
        <v>229.18522605190842</v>
      </c>
      <c r="M177" s="734">
        <v>1</v>
      </c>
      <c r="N177" s="735">
        <v>229.18522605190842</v>
      </c>
    </row>
    <row r="178" spans="1:14" ht="14.45" customHeight="1" x14ac:dyDescent="0.2">
      <c r="A178" s="729" t="s">
        <v>575</v>
      </c>
      <c r="B178" s="730" t="s">
        <v>576</v>
      </c>
      <c r="C178" s="731" t="s">
        <v>585</v>
      </c>
      <c r="D178" s="732" t="s">
        <v>586</v>
      </c>
      <c r="E178" s="733">
        <v>50113001</v>
      </c>
      <c r="F178" s="732" t="s">
        <v>593</v>
      </c>
      <c r="G178" s="731" t="s">
        <v>594</v>
      </c>
      <c r="H178" s="731">
        <v>900493</v>
      </c>
      <c r="I178" s="731">
        <v>0</v>
      </c>
      <c r="J178" s="731" t="s">
        <v>904</v>
      </c>
      <c r="K178" s="731" t="s">
        <v>329</v>
      </c>
      <c r="L178" s="734">
        <v>329.11844003508821</v>
      </c>
      <c r="M178" s="734">
        <v>5</v>
      </c>
      <c r="N178" s="735">
        <v>1645.5922001754411</v>
      </c>
    </row>
    <row r="179" spans="1:14" ht="14.45" customHeight="1" x14ac:dyDescent="0.2">
      <c r="A179" s="729" t="s">
        <v>575</v>
      </c>
      <c r="B179" s="730" t="s">
        <v>576</v>
      </c>
      <c r="C179" s="731" t="s">
        <v>585</v>
      </c>
      <c r="D179" s="732" t="s">
        <v>586</v>
      </c>
      <c r="E179" s="733">
        <v>50113001</v>
      </c>
      <c r="F179" s="732" t="s">
        <v>593</v>
      </c>
      <c r="G179" s="731" t="s">
        <v>594</v>
      </c>
      <c r="H179" s="731">
        <v>843067</v>
      </c>
      <c r="I179" s="731">
        <v>0</v>
      </c>
      <c r="J179" s="731" t="s">
        <v>905</v>
      </c>
      <c r="K179" s="731" t="s">
        <v>329</v>
      </c>
      <c r="L179" s="734">
        <v>452.69110826694464</v>
      </c>
      <c r="M179" s="734">
        <v>3</v>
      </c>
      <c r="N179" s="735">
        <v>1358.0733248008339</v>
      </c>
    </row>
    <row r="180" spans="1:14" ht="14.45" customHeight="1" x14ac:dyDescent="0.2">
      <c r="A180" s="729" t="s">
        <v>575</v>
      </c>
      <c r="B180" s="730" t="s">
        <v>576</v>
      </c>
      <c r="C180" s="731" t="s">
        <v>585</v>
      </c>
      <c r="D180" s="732" t="s">
        <v>586</v>
      </c>
      <c r="E180" s="733">
        <v>50113001</v>
      </c>
      <c r="F180" s="732" t="s">
        <v>593</v>
      </c>
      <c r="G180" s="731" t="s">
        <v>594</v>
      </c>
      <c r="H180" s="731">
        <v>921392</v>
      </c>
      <c r="I180" s="731">
        <v>0</v>
      </c>
      <c r="J180" s="731" t="s">
        <v>906</v>
      </c>
      <c r="K180" s="731" t="s">
        <v>907</v>
      </c>
      <c r="L180" s="734">
        <v>162.39286039358763</v>
      </c>
      <c r="M180" s="734">
        <v>1</v>
      </c>
      <c r="N180" s="735">
        <v>162.39286039358763</v>
      </c>
    </row>
    <row r="181" spans="1:14" ht="14.45" customHeight="1" x14ac:dyDescent="0.2">
      <c r="A181" s="729" t="s">
        <v>575</v>
      </c>
      <c r="B181" s="730" t="s">
        <v>576</v>
      </c>
      <c r="C181" s="731" t="s">
        <v>585</v>
      </c>
      <c r="D181" s="732" t="s">
        <v>586</v>
      </c>
      <c r="E181" s="733">
        <v>50113001</v>
      </c>
      <c r="F181" s="732" t="s">
        <v>593</v>
      </c>
      <c r="G181" s="731" t="s">
        <v>594</v>
      </c>
      <c r="H181" s="731">
        <v>235808</v>
      </c>
      <c r="I181" s="731">
        <v>235808</v>
      </c>
      <c r="J181" s="731" t="s">
        <v>908</v>
      </c>
      <c r="K181" s="731" t="s">
        <v>909</v>
      </c>
      <c r="L181" s="734">
        <v>99.809999999999988</v>
      </c>
      <c r="M181" s="734">
        <v>6</v>
      </c>
      <c r="N181" s="735">
        <v>598.8599999999999</v>
      </c>
    </row>
    <row r="182" spans="1:14" ht="14.45" customHeight="1" x14ac:dyDescent="0.2">
      <c r="A182" s="729" t="s">
        <v>575</v>
      </c>
      <c r="B182" s="730" t="s">
        <v>576</v>
      </c>
      <c r="C182" s="731" t="s">
        <v>585</v>
      </c>
      <c r="D182" s="732" t="s">
        <v>586</v>
      </c>
      <c r="E182" s="733">
        <v>50113001</v>
      </c>
      <c r="F182" s="732" t="s">
        <v>593</v>
      </c>
      <c r="G182" s="731" t="s">
        <v>594</v>
      </c>
      <c r="H182" s="731">
        <v>230614</v>
      </c>
      <c r="I182" s="731">
        <v>230614</v>
      </c>
      <c r="J182" s="731" t="s">
        <v>910</v>
      </c>
      <c r="K182" s="731" t="s">
        <v>911</v>
      </c>
      <c r="L182" s="734">
        <v>277.64</v>
      </c>
      <c r="M182" s="734">
        <v>8</v>
      </c>
      <c r="N182" s="735">
        <v>2221.12</v>
      </c>
    </row>
    <row r="183" spans="1:14" ht="14.45" customHeight="1" x14ac:dyDescent="0.2">
      <c r="A183" s="729" t="s">
        <v>575</v>
      </c>
      <c r="B183" s="730" t="s">
        <v>576</v>
      </c>
      <c r="C183" s="731" t="s">
        <v>585</v>
      </c>
      <c r="D183" s="732" t="s">
        <v>586</v>
      </c>
      <c r="E183" s="733">
        <v>50113001</v>
      </c>
      <c r="F183" s="732" t="s">
        <v>593</v>
      </c>
      <c r="G183" s="731" t="s">
        <v>594</v>
      </c>
      <c r="H183" s="731">
        <v>119571</v>
      </c>
      <c r="I183" s="731">
        <v>19571</v>
      </c>
      <c r="J183" s="731" t="s">
        <v>912</v>
      </c>
      <c r="K183" s="731" t="s">
        <v>913</v>
      </c>
      <c r="L183" s="734">
        <v>263.42999999999995</v>
      </c>
      <c r="M183" s="734">
        <v>1</v>
      </c>
      <c r="N183" s="735">
        <v>263.42999999999995</v>
      </c>
    </row>
    <row r="184" spans="1:14" ht="14.45" customHeight="1" x14ac:dyDescent="0.2">
      <c r="A184" s="729" t="s">
        <v>575</v>
      </c>
      <c r="B184" s="730" t="s">
        <v>576</v>
      </c>
      <c r="C184" s="731" t="s">
        <v>585</v>
      </c>
      <c r="D184" s="732" t="s">
        <v>586</v>
      </c>
      <c r="E184" s="733">
        <v>50113001</v>
      </c>
      <c r="F184" s="732" t="s">
        <v>593</v>
      </c>
      <c r="G184" s="731" t="s">
        <v>599</v>
      </c>
      <c r="H184" s="731">
        <v>237787</v>
      </c>
      <c r="I184" s="731">
        <v>237787</v>
      </c>
      <c r="J184" s="731" t="s">
        <v>914</v>
      </c>
      <c r="K184" s="731" t="s">
        <v>915</v>
      </c>
      <c r="L184" s="734">
        <v>172.92</v>
      </c>
      <c r="M184" s="734">
        <v>3</v>
      </c>
      <c r="N184" s="735">
        <v>518.76</v>
      </c>
    </row>
    <row r="185" spans="1:14" ht="14.45" customHeight="1" x14ac:dyDescent="0.2">
      <c r="A185" s="729" t="s">
        <v>575</v>
      </c>
      <c r="B185" s="730" t="s">
        <v>576</v>
      </c>
      <c r="C185" s="731" t="s">
        <v>585</v>
      </c>
      <c r="D185" s="732" t="s">
        <v>586</v>
      </c>
      <c r="E185" s="733">
        <v>50113001</v>
      </c>
      <c r="F185" s="732" t="s">
        <v>593</v>
      </c>
      <c r="G185" s="731" t="s">
        <v>594</v>
      </c>
      <c r="H185" s="731">
        <v>127953</v>
      </c>
      <c r="I185" s="731">
        <v>27953</v>
      </c>
      <c r="J185" s="731" t="s">
        <v>916</v>
      </c>
      <c r="K185" s="731" t="s">
        <v>917</v>
      </c>
      <c r="L185" s="734">
        <v>1083.8</v>
      </c>
      <c r="M185" s="734">
        <v>2</v>
      </c>
      <c r="N185" s="735">
        <v>2167.6</v>
      </c>
    </row>
    <row r="186" spans="1:14" ht="14.45" customHeight="1" x14ac:dyDescent="0.2">
      <c r="A186" s="729" t="s">
        <v>575</v>
      </c>
      <c r="B186" s="730" t="s">
        <v>576</v>
      </c>
      <c r="C186" s="731" t="s">
        <v>585</v>
      </c>
      <c r="D186" s="732" t="s">
        <v>586</v>
      </c>
      <c r="E186" s="733">
        <v>50113001</v>
      </c>
      <c r="F186" s="732" t="s">
        <v>593</v>
      </c>
      <c r="G186" s="731" t="s">
        <v>594</v>
      </c>
      <c r="H186" s="731">
        <v>225402</v>
      </c>
      <c r="I186" s="731">
        <v>225402</v>
      </c>
      <c r="J186" s="731" t="s">
        <v>918</v>
      </c>
      <c r="K186" s="731" t="s">
        <v>919</v>
      </c>
      <c r="L186" s="734">
        <v>111.05800000000002</v>
      </c>
      <c r="M186" s="734">
        <v>5</v>
      </c>
      <c r="N186" s="735">
        <v>555.29000000000008</v>
      </c>
    </row>
    <row r="187" spans="1:14" ht="14.45" customHeight="1" x14ac:dyDescent="0.2">
      <c r="A187" s="729" t="s">
        <v>575</v>
      </c>
      <c r="B187" s="730" t="s">
        <v>576</v>
      </c>
      <c r="C187" s="731" t="s">
        <v>585</v>
      </c>
      <c r="D187" s="732" t="s">
        <v>586</v>
      </c>
      <c r="E187" s="733">
        <v>50113001</v>
      </c>
      <c r="F187" s="732" t="s">
        <v>593</v>
      </c>
      <c r="G187" s="731" t="s">
        <v>599</v>
      </c>
      <c r="H187" s="731">
        <v>169714</v>
      </c>
      <c r="I187" s="731">
        <v>169714</v>
      </c>
      <c r="J187" s="731" t="s">
        <v>920</v>
      </c>
      <c r="K187" s="731" t="s">
        <v>921</v>
      </c>
      <c r="L187" s="734">
        <v>112.13000000000002</v>
      </c>
      <c r="M187" s="734">
        <v>1</v>
      </c>
      <c r="N187" s="735">
        <v>112.13000000000002</v>
      </c>
    </row>
    <row r="188" spans="1:14" ht="14.45" customHeight="1" x14ac:dyDescent="0.2">
      <c r="A188" s="729" t="s">
        <v>575</v>
      </c>
      <c r="B188" s="730" t="s">
        <v>576</v>
      </c>
      <c r="C188" s="731" t="s">
        <v>585</v>
      </c>
      <c r="D188" s="732" t="s">
        <v>586</v>
      </c>
      <c r="E188" s="733">
        <v>50113001</v>
      </c>
      <c r="F188" s="732" t="s">
        <v>593</v>
      </c>
      <c r="G188" s="731" t="s">
        <v>599</v>
      </c>
      <c r="H188" s="731">
        <v>187425</v>
      </c>
      <c r="I188" s="731">
        <v>187425</v>
      </c>
      <c r="J188" s="731" t="s">
        <v>922</v>
      </c>
      <c r="K188" s="731" t="s">
        <v>923</v>
      </c>
      <c r="L188" s="734">
        <v>49.339999999999996</v>
      </c>
      <c r="M188" s="734">
        <v>1</v>
      </c>
      <c r="N188" s="735">
        <v>49.339999999999996</v>
      </c>
    </row>
    <row r="189" spans="1:14" ht="14.45" customHeight="1" x14ac:dyDescent="0.2">
      <c r="A189" s="729" t="s">
        <v>575</v>
      </c>
      <c r="B189" s="730" t="s">
        <v>576</v>
      </c>
      <c r="C189" s="731" t="s">
        <v>585</v>
      </c>
      <c r="D189" s="732" t="s">
        <v>586</v>
      </c>
      <c r="E189" s="733">
        <v>50113001</v>
      </c>
      <c r="F189" s="732" t="s">
        <v>593</v>
      </c>
      <c r="G189" s="731" t="s">
        <v>599</v>
      </c>
      <c r="H189" s="731">
        <v>184245</v>
      </c>
      <c r="I189" s="731">
        <v>184245</v>
      </c>
      <c r="J189" s="731" t="s">
        <v>924</v>
      </c>
      <c r="K189" s="731" t="s">
        <v>925</v>
      </c>
      <c r="L189" s="734">
        <v>92.659999999999982</v>
      </c>
      <c r="M189" s="734">
        <v>1</v>
      </c>
      <c r="N189" s="735">
        <v>92.659999999999982</v>
      </c>
    </row>
    <row r="190" spans="1:14" ht="14.45" customHeight="1" x14ac:dyDescent="0.2">
      <c r="A190" s="729" t="s">
        <v>575</v>
      </c>
      <c r="B190" s="730" t="s">
        <v>576</v>
      </c>
      <c r="C190" s="731" t="s">
        <v>585</v>
      </c>
      <c r="D190" s="732" t="s">
        <v>586</v>
      </c>
      <c r="E190" s="733">
        <v>50113001</v>
      </c>
      <c r="F190" s="732" t="s">
        <v>593</v>
      </c>
      <c r="G190" s="731" t="s">
        <v>594</v>
      </c>
      <c r="H190" s="731">
        <v>188217</v>
      </c>
      <c r="I190" s="731">
        <v>88217</v>
      </c>
      <c r="J190" s="731" t="s">
        <v>926</v>
      </c>
      <c r="K190" s="731" t="s">
        <v>927</v>
      </c>
      <c r="L190" s="734">
        <v>126.65615384615386</v>
      </c>
      <c r="M190" s="734">
        <v>26</v>
      </c>
      <c r="N190" s="735">
        <v>3293.0600000000004</v>
      </c>
    </row>
    <row r="191" spans="1:14" ht="14.45" customHeight="1" x14ac:dyDescent="0.2">
      <c r="A191" s="729" t="s">
        <v>575</v>
      </c>
      <c r="B191" s="730" t="s">
        <v>576</v>
      </c>
      <c r="C191" s="731" t="s">
        <v>585</v>
      </c>
      <c r="D191" s="732" t="s">
        <v>586</v>
      </c>
      <c r="E191" s="733">
        <v>50113001</v>
      </c>
      <c r="F191" s="732" t="s">
        <v>593</v>
      </c>
      <c r="G191" s="731" t="s">
        <v>594</v>
      </c>
      <c r="H191" s="731">
        <v>216146</v>
      </c>
      <c r="I191" s="731">
        <v>216146</v>
      </c>
      <c r="J191" s="731" t="s">
        <v>928</v>
      </c>
      <c r="K191" s="731" t="s">
        <v>929</v>
      </c>
      <c r="L191" s="734">
        <v>138.72</v>
      </c>
      <c r="M191" s="734">
        <v>2</v>
      </c>
      <c r="N191" s="735">
        <v>277.44</v>
      </c>
    </row>
    <row r="192" spans="1:14" ht="14.45" customHeight="1" x14ac:dyDescent="0.2">
      <c r="A192" s="729" t="s">
        <v>575</v>
      </c>
      <c r="B192" s="730" t="s">
        <v>576</v>
      </c>
      <c r="C192" s="731" t="s">
        <v>585</v>
      </c>
      <c r="D192" s="732" t="s">
        <v>586</v>
      </c>
      <c r="E192" s="733">
        <v>50113001</v>
      </c>
      <c r="F192" s="732" t="s">
        <v>593</v>
      </c>
      <c r="G192" s="731" t="s">
        <v>594</v>
      </c>
      <c r="H192" s="731">
        <v>188219</v>
      </c>
      <c r="I192" s="731">
        <v>88219</v>
      </c>
      <c r="J192" s="731" t="s">
        <v>928</v>
      </c>
      <c r="K192" s="731" t="s">
        <v>930</v>
      </c>
      <c r="L192" s="734">
        <v>142.01083333333332</v>
      </c>
      <c r="M192" s="734">
        <v>12</v>
      </c>
      <c r="N192" s="735">
        <v>1704.1299999999999</v>
      </c>
    </row>
    <row r="193" spans="1:14" ht="14.45" customHeight="1" x14ac:dyDescent="0.2">
      <c r="A193" s="729" t="s">
        <v>575</v>
      </c>
      <c r="B193" s="730" t="s">
        <v>576</v>
      </c>
      <c r="C193" s="731" t="s">
        <v>585</v>
      </c>
      <c r="D193" s="732" t="s">
        <v>586</v>
      </c>
      <c r="E193" s="733">
        <v>50113001</v>
      </c>
      <c r="F193" s="732" t="s">
        <v>593</v>
      </c>
      <c r="G193" s="731" t="s">
        <v>594</v>
      </c>
      <c r="H193" s="731">
        <v>237970</v>
      </c>
      <c r="I193" s="731">
        <v>237970</v>
      </c>
      <c r="J193" s="731" t="s">
        <v>931</v>
      </c>
      <c r="K193" s="731" t="s">
        <v>932</v>
      </c>
      <c r="L193" s="734">
        <v>79.78</v>
      </c>
      <c r="M193" s="734">
        <v>1</v>
      </c>
      <c r="N193" s="735">
        <v>79.78</v>
      </c>
    </row>
    <row r="194" spans="1:14" ht="14.45" customHeight="1" x14ac:dyDescent="0.2">
      <c r="A194" s="729" t="s">
        <v>575</v>
      </c>
      <c r="B194" s="730" t="s">
        <v>576</v>
      </c>
      <c r="C194" s="731" t="s">
        <v>585</v>
      </c>
      <c r="D194" s="732" t="s">
        <v>586</v>
      </c>
      <c r="E194" s="733">
        <v>50113001</v>
      </c>
      <c r="F194" s="732" t="s">
        <v>593</v>
      </c>
      <c r="G194" s="731" t="s">
        <v>594</v>
      </c>
      <c r="H194" s="731">
        <v>157345</v>
      </c>
      <c r="I194" s="731">
        <v>57345</v>
      </c>
      <c r="J194" s="731" t="s">
        <v>933</v>
      </c>
      <c r="K194" s="731" t="s">
        <v>934</v>
      </c>
      <c r="L194" s="734">
        <v>456.7</v>
      </c>
      <c r="M194" s="734">
        <v>2</v>
      </c>
      <c r="N194" s="735">
        <v>913.4</v>
      </c>
    </row>
    <row r="195" spans="1:14" ht="14.45" customHeight="1" x14ac:dyDescent="0.2">
      <c r="A195" s="729" t="s">
        <v>575</v>
      </c>
      <c r="B195" s="730" t="s">
        <v>576</v>
      </c>
      <c r="C195" s="731" t="s">
        <v>585</v>
      </c>
      <c r="D195" s="732" t="s">
        <v>586</v>
      </c>
      <c r="E195" s="733">
        <v>50113001</v>
      </c>
      <c r="F195" s="732" t="s">
        <v>593</v>
      </c>
      <c r="G195" s="731" t="s">
        <v>594</v>
      </c>
      <c r="H195" s="731">
        <v>207946</v>
      </c>
      <c r="I195" s="731">
        <v>207946</v>
      </c>
      <c r="J195" s="731" t="s">
        <v>935</v>
      </c>
      <c r="K195" s="731" t="s">
        <v>936</v>
      </c>
      <c r="L195" s="734">
        <v>123.85000000000002</v>
      </c>
      <c r="M195" s="734">
        <v>1</v>
      </c>
      <c r="N195" s="735">
        <v>123.85000000000002</v>
      </c>
    </row>
    <row r="196" spans="1:14" ht="14.45" customHeight="1" x14ac:dyDescent="0.2">
      <c r="A196" s="729" t="s">
        <v>575</v>
      </c>
      <c r="B196" s="730" t="s">
        <v>576</v>
      </c>
      <c r="C196" s="731" t="s">
        <v>585</v>
      </c>
      <c r="D196" s="732" t="s">
        <v>586</v>
      </c>
      <c r="E196" s="733">
        <v>50113001</v>
      </c>
      <c r="F196" s="732" t="s">
        <v>593</v>
      </c>
      <c r="G196" s="731" t="s">
        <v>599</v>
      </c>
      <c r="H196" s="731">
        <v>149910</v>
      </c>
      <c r="I196" s="731">
        <v>49910</v>
      </c>
      <c r="J196" s="731" t="s">
        <v>937</v>
      </c>
      <c r="K196" s="731" t="s">
        <v>938</v>
      </c>
      <c r="L196" s="734">
        <v>98.47</v>
      </c>
      <c r="M196" s="734">
        <v>1</v>
      </c>
      <c r="N196" s="735">
        <v>98.47</v>
      </c>
    </row>
    <row r="197" spans="1:14" ht="14.45" customHeight="1" x14ac:dyDescent="0.2">
      <c r="A197" s="729" t="s">
        <v>575</v>
      </c>
      <c r="B197" s="730" t="s">
        <v>576</v>
      </c>
      <c r="C197" s="731" t="s">
        <v>585</v>
      </c>
      <c r="D197" s="732" t="s">
        <v>586</v>
      </c>
      <c r="E197" s="733">
        <v>50113001</v>
      </c>
      <c r="F197" s="732" t="s">
        <v>593</v>
      </c>
      <c r="G197" s="731" t="s">
        <v>594</v>
      </c>
      <c r="H197" s="731">
        <v>192853</v>
      </c>
      <c r="I197" s="731">
        <v>192853</v>
      </c>
      <c r="J197" s="731" t="s">
        <v>939</v>
      </c>
      <c r="K197" s="731" t="s">
        <v>940</v>
      </c>
      <c r="L197" s="734">
        <v>107.82</v>
      </c>
      <c r="M197" s="734">
        <v>11</v>
      </c>
      <c r="N197" s="735">
        <v>1186.02</v>
      </c>
    </row>
    <row r="198" spans="1:14" ht="14.45" customHeight="1" x14ac:dyDescent="0.2">
      <c r="A198" s="729" t="s">
        <v>575</v>
      </c>
      <c r="B198" s="730" t="s">
        <v>576</v>
      </c>
      <c r="C198" s="731" t="s">
        <v>585</v>
      </c>
      <c r="D198" s="732" t="s">
        <v>586</v>
      </c>
      <c r="E198" s="733">
        <v>50113001</v>
      </c>
      <c r="F198" s="732" t="s">
        <v>593</v>
      </c>
      <c r="G198" s="731" t="s">
        <v>599</v>
      </c>
      <c r="H198" s="731">
        <v>844480</v>
      </c>
      <c r="I198" s="731">
        <v>114059</v>
      </c>
      <c r="J198" s="731" t="s">
        <v>941</v>
      </c>
      <c r="K198" s="731" t="s">
        <v>942</v>
      </c>
      <c r="L198" s="734">
        <v>12.87</v>
      </c>
      <c r="M198" s="734">
        <v>2</v>
      </c>
      <c r="N198" s="735">
        <v>25.74</v>
      </c>
    </row>
    <row r="199" spans="1:14" ht="14.45" customHeight="1" x14ac:dyDescent="0.2">
      <c r="A199" s="729" t="s">
        <v>575</v>
      </c>
      <c r="B199" s="730" t="s">
        <v>576</v>
      </c>
      <c r="C199" s="731" t="s">
        <v>585</v>
      </c>
      <c r="D199" s="732" t="s">
        <v>586</v>
      </c>
      <c r="E199" s="733">
        <v>50113001</v>
      </c>
      <c r="F199" s="732" t="s">
        <v>593</v>
      </c>
      <c r="G199" s="731" t="s">
        <v>599</v>
      </c>
      <c r="H199" s="731">
        <v>844378</v>
      </c>
      <c r="I199" s="731">
        <v>114067</v>
      </c>
      <c r="J199" s="731" t="s">
        <v>943</v>
      </c>
      <c r="K199" s="731" t="s">
        <v>944</v>
      </c>
      <c r="L199" s="734">
        <v>48.54</v>
      </c>
      <c r="M199" s="734">
        <v>1</v>
      </c>
      <c r="N199" s="735">
        <v>48.54</v>
      </c>
    </row>
    <row r="200" spans="1:14" ht="14.45" customHeight="1" x14ac:dyDescent="0.2">
      <c r="A200" s="729" t="s">
        <v>575</v>
      </c>
      <c r="B200" s="730" t="s">
        <v>576</v>
      </c>
      <c r="C200" s="731" t="s">
        <v>585</v>
      </c>
      <c r="D200" s="732" t="s">
        <v>586</v>
      </c>
      <c r="E200" s="733">
        <v>50113001</v>
      </c>
      <c r="F200" s="732" t="s">
        <v>593</v>
      </c>
      <c r="G200" s="731" t="s">
        <v>599</v>
      </c>
      <c r="H200" s="731">
        <v>115317</v>
      </c>
      <c r="I200" s="731">
        <v>15317</v>
      </c>
      <c r="J200" s="731" t="s">
        <v>945</v>
      </c>
      <c r="K200" s="731" t="s">
        <v>693</v>
      </c>
      <c r="L200" s="734">
        <v>52.590000000000018</v>
      </c>
      <c r="M200" s="734">
        <v>1</v>
      </c>
      <c r="N200" s="735">
        <v>52.590000000000018</v>
      </c>
    </row>
    <row r="201" spans="1:14" ht="14.45" customHeight="1" x14ac:dyDescent="0.2">
      <c r="A201" s="729" t="s">
        <v>575</v>
      </c>
      <c r="B201" s="730" t="s">
        <v>576</v>
      </c>
      <c r="C201" s="731" t="s">
        <v>585</v>
      </c>
      <c r="D201" s="732" t="s">
        <v>586</v>
      </c>
      <c r="E201" s="733">
        <v>50113001</v>
      </c>
      <c r="F201" s="732" t="s">
        <v>593</v>
      </c>
      <c r="G201" s="731" t="s">
        <v>594</v>
      </c>
      <c r="H201" s="731">
        <v>128222</v>
      </c>
      <c r="I201" s="731">
        <v>28222</v>
      </c>
      <c r="J201" s="731" t="s">
        <v>946</v>
      </c>
      <c r="K201" s="731" t="s">
        <v>947</v>
      </c>
      <c r="L201" s="734">
        <v>90.67</v>
      </c>
      <c r="M201" s="734">
        <v>3</v>
      </c>
      <c r="N201" s="735">
        <v>272.01</v>
      </c>
    </row>
    <row r="202" spans="1:14" ht="14.45" customHeight="1" x14ac:dyDescent="0.2">
      <c r="A202" s="729" t="s">
        <v>575</v>
      </c>
      <c r="B202" s="730" t="s">
        <v>576</v>
      </c>
      <c r="C202" s="731" t="s">
        <v>585</v>
      </c>
      <c r="D202" s="732" t="s">
        <v>586</v>
      </c>
      <c r="E202" s="733">
        <v>50113001</v>
      </c>
      <c r="F202" s="732" t="s">
        <v>593</v>
      </c>
      <c r="G202" s="731" t="s">
        <v>594</v>
      </c>
      <c r="H202" s="731">
        <v>128216</v>
      </c>
      <c r="I202" s="731">
        <v>28216</v>
      </c>
      <c r="J202" s="731" t="s">
        <v>948</v>
      </c>
      <c r="K202" s="731" t="s">
        <v>949</v>
      </c>
      <c r="L202" s="734">
        <v>41.170000000000009</v>
      </c>
      <c r="M202" s="734">
        <v>4</v>
      </c>
      <c r="N202" s="735">
        <v>164.68000000000004</v>
      </c>
    </row>
    <row r="203" spans="1:14" ht="14.45" customHeight="1" x14ac:dyDescent="0.2">
      <c r="A203" s="729" t="s">
        <v>575</v>
      </c>
      <c r="B203" s="730" t="s">
        <v>576</v>
      </c>
      <c r="C203" s="731" t="s">
        <v>585</v>
      </c>
      <c r="D203" s="732" t="s">
        <v>586</v>
      </c>
      <c r="E203" s="733">
        <v>50113001</v>
      </c>
      <c r="F203" s="732" t="s">
        <v>593</v>
      </c>
      <c r="G203" s="731" t="s">
        <v>594</v>
      </c>
      <c r="H203" s="731">
        <v>105693</v>
      </c>
      <c r="I203" s="731">
        <v>5693</v>
      </c>
      <c r="J203" s="731" t="s">
        <v>950</v>
      </c>
      <c r="K203" s="731" t="s">
        <v>951</v>
      </c>
      <c r="L203" s="734">
        <v>81.709999999999994</v>
      </c>
      <c r="M203" s="734">
        <v>1</v>
      </c>
      <c r="N203" s="735">
        <v>81.709999999999994</v>
      </c>
    </row>
    <row r="204" spans="1:14" ht="14.45" customHeight="1" x14ac:dyDescent="0.2">
      <c r="A204" s="729" t="s">
        <v>575</v>
      </c>
      <c r="B204" s="730" t="s">
        <v>576</v>
      </c>
      <c r="C204" s="731" t="s">
        <v>585</v>
      </c>
      <c r="D204" s="732" t="s">
        <v>586</v>
      </c>
      <c r="E204" s="733">
        <v>50113001</v>
      </c>
      <c r="F204" s="732" t="s">
        <v>593</v>
      </c>
      <c r="G204" s="731" t="s">
        <v>594</v>
      </c>
      <c r="H204" s="731">
        <v>117992</v>
      </c>
      <c r="I204" s="731">
        <v>17992</v>
      </c>
      <c r="J204" s="731" t="s">
        <v>952</v>
      </c>
      <c r="K204" s="731" t="s">
        <v>953</v>
      </c>
      <c r="L204" s="734">
        <v>83.742142857142852</v>
      </c>
      <c r="M204" s="734">
        <v>28</v>
      </c>
      <c r="N204" s="735">
        <v>2344.7799999999997</v>
      </c>
    </row>
    <row r="205" spans="1:14" ht="14.45" customHeight="1" x14ac:dyDescent="0.2">
      <c r="A205" s="729" t="s">
        <v>575</v>
      </c>
      <c r="B205" s="730" t="s">
        <v>576</v>
      </c>
      <c r="C205" s="731" t="s">
        <v>585</v>
      </c>
      <c r="D205" s="732" t="s">
        <v>586</v>
      </c>
      <c r="E205" s="733">
        <v>50113001</v>
      </c>
      <c r="F205" s="732" t="s">
        <v>593</v>
      </c>
      <c r="G205" s="731" t="s">
        <v>594</v>
      </c>
      <c r="H205" s="731">
        <v>231544</v>
      </c>
      <c r="I205" s="731">
        <v>231544</v>
      </c>
      <c r="J205" s="731" t="s">
        <v>954</v>
      </c>
      <c r="K205" s="731" t="s">
        <v>955</v>
      </c>
      <c r="L205" s="734">
        <v>80.691052631578955</v>
      </c>
      <c r="M205" s="734">
        <v>19</v>
      </c>
      <c r="N205" s="735">
        <v>1533.13</v>
      </c>
    </row>
    <row r="206" spans="1:14" ht="14.45" customHeight="1" x14ac:dyDescent="0.2">
      <c r="A206" s="729" t="s">
        <v>575</v>
      </c>
      <c r="B206" s="730" t="s">
        <v>576</v>
      </c>
      <c r="C206" s="731" t="s">
        <v>585</v>
      </c>
      <c r="D206" s="732" t="s">
        <v>586</v>
      </c>
      <c r="E206" s="733">
        <v>50113001</v>
      </c>
      <c r="F206" s="732" t="s">
        <v>593</v>
      </c>
      <c r="G206" s="731" t="s">
        <v>594</v>
      </c>
      <c r="H206" s="731">
        <v>237330</v>
      </c>
      <c r="I206" s="731">
        <v>237330</v>
      </c>
      <c r="J206" s="731" t="s">
        <v>956</v>
      </c>
      <c r="K206" s="731" t="s">
        <v>957</v>
      </c>
      <c r="L206" s="734">
        <v>113.07285714285716</v>
      </c>
      <c r="M206" s="734">
        <v>7</v>
      </c>
      <c r="N206" s="735">
        <v>791.5100000000001</v>
      </c>
    </row>
    <row r="207" spans="1:14" ht="14.45" customHeight="1" x14ac:dyDescent="0.2">
      <c r="A207" s="729" t="s">
        <v>575</v>
      </c>
      <c r="B207" s="730" t="s">
        <v>576</v>
      </c>
      <c r="C207" s="731" t="s">
        <v>585</v>
      </c>
      <c r="D207" s="732" t="s">
        <v>586</v>
      </c>
      <c r="E207" s="733">
        <v>50113001</v>
      </c>
      <c r="F207" s="732" t="s">
        <v>593</v>
      </c>
      <c r="G207" s="731" t="s">
        <v>594</v>
      </c>
      <c r="H207" s="731">
        <v>225891</v>
      </c>
      <c r="I207" s="731">
        <v>225891</v>
      </c>
      <c r="J207" s="731" t="s">
        <v>958</v>
      </c>
      <c r="K207" s="731" t="s">
        <v>959</v>
      </c>
      <c r="L207" s="734">
        <v>295.89038461538462</v>
      </c>
      <c r="M207" s="734">
        <v>26</v>
      </c>
      <c r="N207" s="735">
        <v>7693.15</v>
      </c>
    </row>
    <row r="208" spans="1:14" ht="14.45" customHeight="1" x14ac:dyDescent="0.2">
      <c r="A208" s="729" t="s">
        <v>575</v>
      </c>
      <c r="B208" s="730" t="s">
        <v>576</v>
      </c>
      <c r="C208" s="731" t="s">
        <v>585</v>
      </c>
      <c r="D208" s="732" t="s">
        <v>586</v>
      </c>
      <c r="E208" s="733">
        <v>50113001</v>
      </c>
      <c r="F208" s="732" t="s">
        <v>593</v>
      </c>
      <c r="G208" s="731" t="s">
        <v>594</v>
      </c>
      <c r="H208" s="731">
        <v>207527</v>
      </c>
      <c r="I208" s="731">
        <v>207527</v>
      </c>
      <c r="J208" s="731" t="s">
        <v>960</v>
      </c>
      <c r="K208" s="731" t="s">
        <v>961</v>
      </c>
      <c r="L208" s="734">
        <v>61.630000000000017</v>
      </c>
      <c r="M208" s="734">
        <v>5</v>
      </c>
      <c r="N208" s="735">
        <v>308.15000000000009</v>
      </c>
    </row>
    <row r="209" spans="1:14" ht="14.45" customHeight="1" x14ac:dyDescent="0.2">
      <c r="A209" s="729" t="s">
        <v>575</v>
      </c>
      <c r="B209" s="730" t="s">
        <v>576</v>
      </c>
      <c r="C209" s="731" t="s">
        <v>585</v>
      </c>
      <c r="D209" s="732" t="s">
        <v>586</v>
      </c>
      <c r="E209" s="733">
        <v>50113001</v>
      </c>
      <c r="F209" s="732" t="s">
        <v>593</v>
      </c>
      <c r="G209" s="731" t="s">
        <v>594</v>
      </c>
      <c r="H209" s="731">
        <v>100502</v>
      </c>
      <c r="I209" s="731">
        <v>502</v>
      </c>
      <c r="J209" s="731" t="s">
        <v>962</v>
      </c>
      <c r="K209" s="731" t="s">
        <v>963</v>
      </c>
      <c r="L209" s="734">
        <v>268.31272727272727</v>
      </c>
      <c r="M209" s="734">
        <v>11</v>
      </c>
      <c r="N209" s="735">
        <v>2951.44</v>
      </c>
    </row>
    <row r="210" spans="1:14" ht="14.45" customHeight="1" x14ac:dyDescent="0.2">
      <c r="A210" s="729" t="s">
        <v>575</v>
      </c>
      <c r="B210" s="730" t="s">
        <v>576</v>
      </c>
      <c r="C210" s="731" t="s">
        <v>585</v>
      </c>
      <c r="D210" s="732" t="s">
        <v>586</v>
      </c>
      <c r="E210" s="733">
        <v>50113001</v>
      </c>
      <c r="F210" s="732" t="s">
        <v>593</v>
      </c>
      <c r="G210" s="731" t="s">
        <v>594</v>
      </c>
      <c r="H210" s="731">
        <v>231597</v>
      </c>
      <c r="I210" s="731">
        <v>231597</v>
      </c>
      <c r="J210" s="731" t="s">
        <v>964</v>
      </c>
      <c r="K210" s="731" t="s">
        <v>965</v>
      </c>
      <c r="L210" s="734">
        <v>84.039999999999992</v>
      </c>
      <c r="M210" s="734">
        <v>2</v>
      </c>
      <c r="N210" s="735">
        <v>168.07999999999998</v>
      </c>
    </row>
    <row r="211" spans="1:14" ht="14.45" customHeight="1" x14ac:dyDescent="0.2">
      <c r="A211" s="729" t="s">
        <v>575</v>
      </c>
      <c r="B211" s="730" t="s">
        <v>576</v>
      </c>
      <c r="C211" s="731" t="s">
        <v>585</v>
      </c>
      <c r="D211" s="732" t="s">
        <v>586</v>
      </c>
      <c r="E211" s="733">
        <v>50113001</v>
      </c>
      <c r="F211" s="732" t="s">
        <v>593</v>
      </c>
      <c r="G211" s="731" t="s">
        <v>594</v>
      </c>
      <c r="H211" s="731">
        <v>142476</v>
      </c>
      <c r="I211" s="731">
        <v>42476</v>
      </c>
      <c r="J211" s="731" t="s">
        <v>966</v>
      </c>
      <c r="K211" s="731" t="s">
        <v>967</v>
      </c>
      <c r="L211" s="734">
        <v>277.76999999999992</v>
      </c>
      <c r="M211" s="734">
        <v>1</v>
      </c>
      <c r="N211" s="735">
        <v>277.76999999999992</v>
      </c>
    </row>
    <row r="212" spans="1:14" ht="14.45" customHeight="1" x14ac:dyDescent="0.2">
      <c r="A212" s="729" t="s">
        <v>575</v>
      </c>
      <c r="B212" s="730" t="s">
        <v>576</v>
      </c>
      <c r="C212" s="731" t="s">
        <v>585</v>
      </c>
      <c r="D212" s="732" t="s">
        <v>586</v>
      </c>
      <c r="E212" s="733">
        <v>50113001</v>
      </c>
      <c r="F212" s="732" t="s">
        <v>593</v>
      </c>
      <c r="G212" s="731" t="s">
        <v>599</v>
      </c>
      <c r="H212" s="731">
        <v>187335</v>
      </c>
      <c r="I212" s="731">
        <v>187335</v>
      </c>
      <c r="J212" s="731" t="s">
        <v>968</v>
      </c>
      <c r="K212" s="731" t="s">
        <v>969</v>
      </c>
      <c r="L212" s="734">
        <v>325.2</v>
      </c>
      <c r="M212" s="734">
        <v>1</v>
      </c>
      <c r="N212" s="735">
        <v>325.2</v>
      </c>
    </row>
    <row r="213" spans="1:14" ht="14.45" customHeight="1" x14ac:dyDescent="0.2">
      <c r="A213" s="729" t="s">
        <v>575</v>
      </c>
      <c r="B213" s="730" t="s">
        <v>576</v>
      </c>
      <c r="C213" s="731" t="s">
        <v>585</v>
      </c>
      <c r="D213" s="732" t="s">
        <v>586</v>
      </c>
      <c r="E213" s="733">
        <v>50113001</v>
      </c>
      <c r="F213" s="732" t="s">
        <v>593</v>
      </c>
      <c r="G213" s="731" t="s">
        <v>329</v>
      </c>
      <c r="H213" s="731">
        <v>162528</v>
      </c>
      <c r="I213" s="731">
        <v>162528</v>
      </c>
      <c r="J213" s="731" t="s">
        <v>970</v>
      </c>
      <c r="K213" s="731" t="s">
        <v>971</v>
      </c>
      <c r="L213" s="734">
        <v>119.79</v>
      </c>
      <c r="M213" s="734">
        <v>2</v>
      </c>
      <c r="N213" s="735">
        <v>239.58</v>
      </c>
    </row>
    <row r="214" spans="1:14" ht="14.45" customHeight="1" x14ac:dyDescent="0.2">
      <c r="A214" s="729" t="s">
        <v>575</v>
      </c>
      <c r="B214" s="730" t="s">
        <v>576</v>
      </c>
      <c r="C214" s="731" t="s">
        <v>585</v>
      </c>
      <c r="D214" s="732" t="s">
        <v>586</v>
      </c>
      <c r="E214" s="733">
        <v>50113001</v>
      </c>
      <c r="F214" s="732" t="s">
        <v>593</v>
      </c>
      <c r="G214" s="731" t="s">
        <v>594</v>
      </c>
      <c r="H214" s="731">
        <v>845432</v>
      </c>
      <c r="I214" s="731">
        <v>107639</v>
      </c>
      <c r="J214" s="731" t="s">
        <v>972</v>
      </c>
      <c r="K214" s="731" t="s">
        <v>965</v>
      </c>
      <c r="L214" s="734">
        <v>55.589999999999996</v>
      </c>
      <c r="M214" s="734">
        <v>4</v>
      </c>
      <c r="N214" s="735">
        <v>222.35999999999999</v>
      </c>
    </row>
    <row r="215" spans="1:14" ht="14.45" customHeight="1" x14ac:dyDescent="0.2">
      <c r="A215" s="729" t="s">
        <v>575</v>
      </c>
      <c r="B215" s="730" t="s">
        <v>576</v>
      </c>
      <c r="C215" s="731" t="s">
        <v>585</v>
      </c>
      <c r="D215" s="732" t="s">
        <v>586</v>
      </c>
      <c r="E215" s="733">
        <v>50113001</v>
      </c>
      <c r="F215" s="732" t="s">
        <v>593</v>
      </c>
      <c r="G215" s="731" t="s">
        <v>594</v>
      </c>
      <c r="H215" s="731">
        <v>207960</v>
      </c>
      <c r="I215" s="731">
        <v>207960</v>
      </c>
      <c r="J215" s="731" t="s">
        <v>973</v>
      </c>
      <c r="K215" s="731" t="s">
        <v>974</v>
      </c>
      <c r="L215" s="734">
        <v>274.99</v>
      </c>
      <c r="M215" s="734">
        <v>1</v>
      </c>
      <c r="N215" s="735">
        <v>274.99</v>
      </c>
    </row>
    <row r="216" spans="1:14" ht="14.45" customHeight="1" x14ac:dyDescent="0.2">
      <c r="A216" s="729" t="s">
        <v>575</v>
      </c>
      <c r="B216" s="730" t="s">
        <v>576</v>
      </c>
      <c r="C216" s="731" t="s">
        <v>585</v>
      </c>
      <c r="D216" s="732" t="s">
        <v>586</v>
      </c>
      <c r="E216" s="733">
        <v>50113001</v>
      </c>
      <c r="F216" s="732" t="s">
        <v>593</v>
      </c>
      <c r="G216" s="731" t="s">
        <v>599</v>
      </c>
      <c r="H216" s="731">
        <v>16913</v>
      </c>
      <c r="I216" s="731">
        <v>16913</v>
      </c>
      <c r="J216" s="731" t="s">
        <v>975</v>
      </c>
      <c r="K216" s="731" t="s">
        <v>976</v>
      </c>
      <c r="L216" s="734">
        <v>52.27</v>
      </c>
      <c r="M216" s="734">
        <v>2</v>
      </c>
      <c r="N216" s="735">
        <v>104.54</v>
      </c>
    </row>
    <row r="217" spans="1:14" ht="14.45" customHeight="1" x14ac:dyDescent="0.2">
      <c r="A217" s="729" t="s">
        <v>575</v>
      </c>
      <c r="B217" s="730" t="s">
        <v>576</v>
      </c>
      <c r="C217" s="731" t="s">
        <v>585</v>
      </c>
      <c r="D217" s="732" t="s">
        <v>586</v>
      </c>
      <c r="E217" s="733">
        <v>50113001</v>
      </c>
      <c r="F217" s="732" t="s">
        <v>593</v>
      </c>
      <c r="G217" s="731" t="s">
        <v>594</v>
      </c>
      <c r="H217" s="731">
        <v>157525</v>
      </c>
      <c r="I217" s="731">
        <v>57525</v>
      </c>
      <c r="J217" s="731" t="s">
        <v>977</v>
      </c>
      <c r="K217" s="731" t="s">
        <v>978</v>
      </c>
      <c r="L217" s="734">
        <v>96.949999999999989</v>
      </c>
      <c r="M217" s="734">
        <v>2</v>
      </c>
      <c r="N217" s="735">
        <v>193.89999999999998</v>
      </c>
    </row>
    <row r="218" spans="1:14" ht="14.45" customHeight="1" x14ac:dyDescent="0.2">
      <c r="A218" s="729" t="s">
        <v>575</v>
      </c>
      <c r="B218" s="730" t="s">
        <v>576</v>
      </c>
      <c r="C218" s="731" t="s">
        <v>585</v>
      </c>
      <c r="D218" s="732" t="s">
        <v>586</v>
      </c>
      <c r="E218" s="733">
        <v>50113001</v>
      </c>
      <c r="F218" s="732" t="s">
        <v>593</v>
      </c>
      <c r="G218" s="731" t="s">
        <v>594</v>
      </c>
      <c r="H218" s="731">
        <v>100513</v>
      </c>
      <c r="I218" s="731">
        <v>513</v>
      </c>
      <c r="J218" s="731" t="s">
        <v>979</v>
      </c>
      <c r="K218" s="731" t="s">
        <v>691</v>
      </c>
      <c r="L218" s="734">
        <v>54.699999999999989</v>
      </c>
      <c r="M218" s="734">
        <v>8</v>
      </c>
      <c r="N218" s="735">
        <v>437.59999999999991</v>
      </c>
    </row>
    <row r="219" spans="1:14" ht="14.45" customHeight="1" x14ac:dyDescent="0.2">
      <c r="A219" s="729" t="s">
        <v>575</v>
      </c>
      <c r="B219" s="730" t="s">
        <v>576</v>
      </c>
      <c r="C219" s="731" t="s">
        <v>585</v>
      </c>
      <c r="D219" s="732" t="s">
        <v>586</v>
      </c>
      <c r="E219" s="733">
        <v>50113001</v>
      </c>
      <c r="F219" s="732" t="s">
        <v>593</v>
      </c>
      <c r="G219" s="731" t="s">
        <v>594</v>
      </c>
      <c r="H219" s="731">
        <v>112572</v>
      </c>
      <c r="I219" s="731">
        <v>112572</v>
      </c>
      <c r="J219" s="731" t="s">
        <v>980</v>
      </c>
      <c r="K219" s="731" t="s">
        <v>981</v>
      </c>
      <c r="L219" s="734">
        <v>64.23</v>
      </c>
      <c r="M219" s="734">
        <v>3</v>
      </c>
      <c r="N219" s="735">
        <v>192.69</v>
      </c>
    </row>
    <row r="220" spans="1:14" ht="14.45" customHeight="1" x14ac:dyDescent="0.2">
      <c r="A220" s="729" t="s">
        <v>575</v>
      </c>
      <c r="B220" s="730" t="s">
        <v>576</v>
      </c>
      <c r="C220" s="731" t="s">
        <v>585</v>
      </c>
      <c r="D220" s="732" t="s">
        <v>586</v>
      </c>
      <c r="E220" s="733">
        <v>50113001</v>
      </c>
      <c r="F220" s="732" t="s">
        <v>593</v>
      </c>
      <c r="G220" s="731" t="s">
        <v>594</v>
      </c>
      <c r="H220" s="731">
        <v>230353</v>
      </c>
      <c r="I220" s="731">
        <v>230353</v>
      </c>
      <c r="J220" s="731" t="s">
        <v>982</v>
      </c>
      <c r="K220" s="731" t="s">
        <v>983</v>
      </c>
      <c r="L220" s="734">
        <v>1726.1436111111111</v>
      </c>
      <c r="M220" s="734">
        <v>36</v>
      </c>
      <c r="N220" s="735">
        <v>62141.17</v>
      </c>
    </row>
    <row r="221" spans="1:14" ht="14.45" customHeight="1" x14ac:dyDescent="0.2">
      <c r="A221" s="729" t="s">
        <v>575</v>
      </c>
      <c r="B221" s="730" t="s">
        <v>576</v>
      </c>
      <c r="C221" s="731" t="s">
        <v>585</v>
      </c>
      <c r="D221" s="732" t="s">
        <v>586</v>
      </c>
      <c r="E221" s="733">
        <v>50113001</v>
      </c>
      <c r="F221" s="732" t="s">
        <v>593</v>
      </c>
      <c r="G221" s="731" t="s">
        <v>599</v>
      </c>
      <c r="H221" s="731">
        <v>191788</v>
      </c>
      <c r="I221" s="731">
        <v>91788</v>
      </c>
      <c r="J221" s="731" t="s">
        <v>984</v>
      </c>
      <c r="K221" s="731" t="s">
        <v>985</v>
      </c>
      <c r="L221" s="734">
        <v>9.120000000000001</v>
      </c>
      <c r="M221" s="734">
        <v>20</v>
      </c>
      <c r="N221" s="735">
        <v>182.40000000000003</v>
      </c>
    </row>
    <row r="222" spans="1:14" ht="14.45" customHeight="1" x14ac:dyDescent="0.2">
      <c r="A222" s="729" t="s">
        <v>575</v>
      </c>
      <c r="B222" s="730" t="s">
        <v>576</v>
      </c>
      <c r="C222" s="731" t="s">
        <v>585</v>
      </c>
      <c r="D222" s="732" t="s">
        <v>586</v>
      </c>
      <c r="E222" s="733">
        <v>50113001</v>
      </c>
      <c r="F222" s="732" t="s">
        <v>593</v>
      </c>
      <c r="G222" s="731" t="s">
        <v>599</v>
      </c>
      <c r="H222" s="731">
        <v>106618</v>
      </c>
      <c r="I222" s="731">
        <v>6618</v>
      </c>
      <c r="J222" s="731" t="s">
        <v>986</v>
      </c>
      <c r="K222" s="731" t="s">
        <v>987</v>
      </c>
      <c r="L222" s="734">
        <v>19.571999999999996</v>
      </c>
      <c r="M222" s="734">
        <v>60</v>
      </c>
      <c r="N222" s="735">
        <v>1174.3199999999997</v>
      </c>
    </row>
    <row r="223" spans="1:14" ht="14.45" customHeight="1" x14ac:dyDescent="0.2">
      <c r="A223" s="729" t="s">
        <v>575</v>
      </c>
      <c r="B223" s="730" t="s">
        <v>576</v>
      </c>
      <c r="C223" s="731" t="s">
        <v>585</v>
      </c>
      <c r="D223" s="732" t="s">
        <v>586</v>
      </c>
      <c r="E223" s="733">
        <v>50113001</v>
      </c>
      <c r="F223" s="732" t="s">
        <v>593</v>
      </c>
      <c r="G223" s="731" t="s">
        <v>599</v>
      </c>
      <c r="H223" s="731">
        <v>186656</v>
      </c>
      <c r="I223" s="731">
        <v>86656</v>
      </c>
      <c r="J223" s="731" t="s">
        <v>988</v>
      </c>
      <c r="K223" s="731" t="s">
        <v>989</v>
      </c>
      <c r="L223" s="734">
        <v>29.363999999999997</v>
      </c>
      <c r="M223" s="734">
        <v>10</v>
      </c>
      <c r="N223" s="735">
        <v>293.64</v>
      </c>
    </row>
    <row r="224" spans="1:14" ht="14.45" customHeight="1" x14ac:dyDescent="0.2">
      <c r="A224" s="729" t="s">
        <v>575</v>
      </c>
      <c r="B224" s="730" t="s">
        <v>576</v>
      </c>
      <c r="C224" s="731" t="s">
        <v>585</v>
      </c>
      <c r="D224" s="732" t="s">
        <v>586</v>
      </c>
      <c r="E224" s="733">
        <v>50113001</v>
      </c>
      <c r="F224" s="732" t="s">
        <v>593</v>
      </c>
      <c r="G224" s="731" t="s">
        <v>599</v>
      </c>
      <c r="H224" s="731">
        <v>184398</v>
      </c>
      <c r="I224" s="731">
        <v>84398</v>
      </c>
      <c r="J224" s="731" t="s">
        <v>990</v>
      </c>
      <c r="K224" s="731" t="s">
        <v>991</v>
      </c>
      <c r="L224" s="734">
        <v>114.03000000000004</v>
      </c>
      <c r="M224" s="734">
        <v>1</v>
      </c>
      <c r="N224" s="735">
        <v>114.03000000000004</v>
      </c>
    </row>
    <row r="225" spans="1:14" ht="14.45" customHeight="1" x14ac:dyDescent="0.2">
      <c r="A225" s="729" t="s">
        <v>575</v>
      </c>
      <c r="B225" s="730" t="s">
        <v>576</v>
      </c>
      <c r="C225" s="731" t="s">
        <v>585</v>
      </c>
      <c r="D225" s="732" t="s">
        <v>586</v>
      </c>
      <c r="E225" s="733">
        <v>50113001</v>
      </c>
      <c r="F225" s="732" t="s">
        <v>593</v>
      </c>
      <c r="G225" s="731" t="s">
        <v>599</v>
      </c>
      <c r="H225" s="731">
        <v>184400</v>
      </c>
      <c r="I225" s="731">
        <v>84400</v>
      </c>
      <c r="J225" s="731" t="s">
        <v>992</v>
      </c>
      <c r="K225" s="731" t="s">
        <v>993</v>
      </c>
      <c r="L225" s="734">
        <v>254.95</v>
      </c>
      <c r="M225" s="734">
        <v>17</v>
      </c>
      <c r="N225" s="735">
        <v>4334.1499999999996</v>
      </c>
    </row>
    <row r="226" spans="1:14" ht="14.45" customHeight="1" x14ac:dyDescent="0.2">
      <c r="A226" s="729" t="s">
        <v>575</v>
      </c>
      <c r="B226" s="730" t="s">
        <v>576</v>
      </c>
      <c r="C226" s="731" t="s">
        <v>585</v>
      </c>
      <c r="D226" s="732" t="s">
        <v>586</v>
      </c>
      <c r="E226" s="733">
        <v>50113001</v>
      </c>
      <c r="F226" s="732" t="s">
        <v>593</v>
      </c>
      <c r="G226" s="731" t="s">
        <v>599</v>
      </c>
      <c r="H226" s="731">
        <v>184399</v>
      </c>
      <c r="I226" s="731">
        <v>84399</v>
      </c>
      <c r="J226" s="731" t="s">
        <v>994</v>
      </c>
      <c r="K226" s="731" t="s">
        <v>995</v>
      </c>
      <c r="L226" s="734">
        <v>126.19999999999999</v>
      </c>
      <c r="M226" s="734">
        <v>2</v>
      </c>
      <c r="N226" s="735">
        <v>252.39999999999998</v>
      </c>
    </row>
    <row r="227" spans="1:14" ht="14.45" customHeight="1" x14ac:dyDescent="0.2">
      <c r="A227" s="729" t="s">
        <v>575</v>
      </c>
      <c r="B227" s="730" t="s">
        <v>576</v>
      </c>
      <c r="C227" s="731" t="s">
        <v>585</v>
      </c>
      <c r="D227" s="732" t="s">
        <v>586</v>
      </c>
      <c r="E227" s="733">
        <v>50113001</v>
      </c>
      <c r="F227" s="732" t="s">
        <v>593</v>
      </c>
      <c r="G227" s="731" t="s">
        <v>599</v>
      </c>
      <c r="H227" s="731">
        <v>100536</v>
      </c>
      <c r="I227" s="731">
        <v>536</v>
      </c>
      <c r="J227" s="731" t="s">
        <v>996</v>
      </c>
      <c r="K227" s="731" t="s">
        <v>605</v>
      </c>
      <c r="L227" s="734">
        <v>49.32</v>
      </c>
      <c r="M227" s="734">
        <v>2</v>
      </c>
      <c r="N227" s="735">
        <v>98.64</v>
      </c>
    </row>
    <row r="228" spans="1:14" ht="14.45" customHeight="1" x14ac:dyDescent="0.2">
      <c r="A228" s="729" t="s">
        <v>575</v>
      </c>
      <c r="B228" s="730" t="s">
        <v>576</v>
      </c>
      <c r="C228" s="731" t="s">
        <v>585</v>
      </c>
      <c r="D228" s="732" t="s">
        <v>586</v>
      </c>
      <c r="E228" s="733">
        <v>50113001</v>
      </c>
      <c r="F228" s="732" t="s">
        <v>593</v>
      </c>
      <c r="G228" s="731" t="s">
        <v>599</v>
      </c>
      <c r="H228" s="731">
        <v>155824</v>
      </c>
      <c r="I228" s="731">
        <v>55824</v>
      </c>
      <c r="J228" s="731" t="s">
        <v>997</v>
      </c>
      <c r="K228" s="731" t="s">
        <v>998</v>
      </c>
      <c r="L228" s="734">
        <v>44.295000000000002</v>
      </c>
      <c r="M228" s="734">
        <v>22</v>
      </c>
      <c r="N228" s="735">
        <v>974.49</v>
      </c>
    </row>
    <row r="229" spans="1:14" ht="14.45" customHeight="1" x14ac:dyDescent="0.2">
      <c r="A229" s="729" t="s">
        <v>575</v>
      </c>
      <c r="B229" s="730" t="s">
        <v>576</v>
      </c>
      <c r="C229" s="731" t="s">
        <v>585</v>
      </c>
      <c r="D229" s="732" t="s">
        <v>586</v>
      </c>
      <c r="E229" s="733">
        <v>50113001</v>
      </c>
      <c r="F229" s="732" t="s">
        <v>593</v>
      </c>
      <c r="G229" s="731" t="s">
        <v>599</v>
      </c>
      <c r="H229" s="731">
        <v>107981</v>
      </c>
      <c r="I229" s="731">
        <v>7981</v>
      </c>
      <c r="J229" s="731" t="s">
        <v>997</v>
      </c>
      <c r="K229" s="731" t="s">
        <v>999</v>
      </c>
      <c r="L229" s="734">
        <v>50.640000000000008</v>
      </c>
      <c r="M229" s="734">
        <v>3</v>
      </c>
      <c r="N229" s="735">
        <v>151.92000000000002</v>
      </c>
    </row>
    <row r="230" spans="1:14" ht="14.45" customHeight="1" x14ac:dyDescent="0.2">
      <c r="A230" s="729" t="s">
        <v>575</v>
      </c>
      <c r="B230" s="730" t="s">
        <v>576</v>
      </c>
      <c r="C230" s="731" t="s">
        <v>585</v>
      </c>
      <c r="D230" s="732" t="s">
        <v>586</v>
      </c>
      <c r="E230" s="733">
        <v>50113001</v>
      </c>
      <c r="F230" s="732" t="s">
        <v>593</v>
      </c>
      <c r="G230" s="731" t="s">
        <v>599</v>
      </c>
      <c r="H230" s="731">
        <v>155823</v>
      </c>
      <c r="I230" s="731">
        <v>55823</v>
      </c>
      <c r="J230" s="731" t="s">
        <v>997</v>
      </c>
      <c r="K230" s="731" t="s">
        <v>1000</v>
      </c>
      <c r="L230" s="734">
        <v>33.02991117154582</v>
      </c>
      <c r="M230" s="734">
        <v>214</v>
      </c>
      <c r="N230" s="735">
        <v>7068.4009907108057</v>
      </c>
    </row>
    <row r="231" spans="1:14" ht="14.45" customHeight="1" x14ac:dyDescent="0.2">
      <c r="A231" s="729" t="s">
        <v>575</v>
      </c>
      <c r="B231" s="730" t="s">
        <v>576</v>
      </c>
      <c r="C231" s="731" t="s">
        <v>585</v>
      </c>
      <c r="D231" s="732" t="s">
        <v>586</v>
      </c>
      <c r="E231" s="733">
        <v>50113001</v>
      </c>
      <c r="F231" s="732" t="s">
        <v>593</v>
      </c>
      <c r="G231" s="731" t="s">
        <v>599</v>
      </c>
      <c r="H231" s="731">
        <v>126786</v>
      </c>
      <c r="I231" s="731">
        <v>26786</v>
      </c>
      <c r="J231" s="731" t="s">
        <v>1001</v>
      </c>
      <c r="K231" s="731" t="s">
        <v>1002</v>
      </c>
      <c r="L231" s="734">
        <v>405.49000000000012</v>
      </c>
      <c r="M231" s="734">
        <v>1</v>
      </c>
      <c r="N231" s="735">
        <v>405.49000000000012</v>
      </c>
    </row>
    <row r="232" spans="1:14" ht="14.45" customHeight="1" x14ac:dyDescent="0.2">
      <c r="A232" s="729" t="s">
        <v>575</v>
      </c>
      <c r="B232" s="730" t="s">
        <v>576</v>
      </c>
      <c r="C232" s="731" t="s">
        <v>585</v>
      </c>
      <c r="D232" s="732" t="s">
        <v>586</v>
      </c>
      <c r="E232" s="733">
        <v>50113001</v>
      </c>
      <c r="F232" s="732" t="s">
        <v>593</v>
      </c>
      <c r="G232" s="731" t="s">
        <v>594</v>
      </c>
      <c r="H232" s="731">
        <v>200863</v>
      </c>
      <c r="I232" s="731">
        <v>200863</v>
      </c>
      <c r="J232" s="731" t="s">
        <v>1003</v>
      </c>
      <c r="K232" s="731" t="s">
        <v>1004</v>
      </c>
      <c r="L232" s="734">
        <v>85.45</v>
      </c>
      <c r="M232" s="734">
        <v>2</v>
      </c>
      <c r="N232" s="735">
        <v>170.9</v>
      </c>
    </row>
    <row r="233" spans="1:14" ht="14.45" customHeight="1" x14ac:dyDescent="0.2">
      <c r="A233" s="729" t="s">
        <v>575</v>
      </c>
      <c r="B233" s="730" t="s">
        <v>576</v>
      </c>
      <c r="C233" s="731" t="s">
        <v>585</v>
      </c>
      <c r="D233" s="732" t="s">
        <v>586</v>
      </c>
      <c r="E233" s="733">
        <v>50113001</v>
      </c>
      <c r="F233" s="732" t="s">
        <v>593</v>
      </c>
      <c r="G233" s="731" t="s">
        <v>594</v>
      </c>
      <c r="H233" s="731">
        <v>232954</v>
      </c>
      <c r="I233" s="731">
        <v>232954</v>
      </c>
      <c r="J233" s="731" t="s">
        <v>1005</v>
      </c>
      <c r="K233" s="731" t="s">
        <v>1006</v>
      </c>
      <c r="L233" s="734">
        <v>112.5</v>
      </c>
      <c r="M233" s="734">
        <v>1</v>
      </c>
      <c r="N233" s="735">
        <v>112.5</v>
      </c>
    </row>
    <row r="234" spans="1:14" ht="14.45" customHeight="1" x14ac:dyDescent="0.2">
      <c r="A234" s="729" t="s">
        <v>575</v>
      </c>
      <c r="B234" s="730" t="s">
        <v>576</v>
      </c>
      <c r="C234" s="731" t="s">
        <v>585</v>
      </c>
      <c r="D234" s="732" t="s">
        <v>586</v>
      </c>
      <c r="E234" s="733">
        <v>50113001</v>
      </c>
      <c r="F234" s="732" t="s">
        <v>593</v>
      </c>
      <c r="G234" s="731" t="s">
        <v>329</v>
      </c>
      <c r="H234" s="731">
        <v>111094</v>
      </c>
      <c r="I234" s="731">
        <v>11094</v>
      </c>
      <c r="J234" s="731" t="s">
        <v>1007</v>
      </c>
      <c r="K234" s="731" t="s">
        <v>1008</v>
      </c>
      <c r="L234" s="734">
        <v>333.62</v>
      </c>
      <c r="M234" s="734">
        <v>1</v>
      </c>
      <c r="N234" s="735">
        <v>333.62</v>
      </c>
    </row>
    <row r="235" spans="1:14" ht="14.45" customHeight="1" x14ac:dyDescent="0.2">
      <c r="A235" s="729" t="s">
        <v>575</v>
      </c>
      <c r="B235" s="730" t="s">
        <v>576</v>
      </c>
      <c r="C235" s="731" t="s">
        <v>585</v>
      </c>
      <c r="D235" s="732" t="s">
        <v>586</v>
      </c>
      <c r="E235" s="733">
        <v>50113001</v>
      </c>
      <c r="F235" s="732" t="s">
        <v>593</v>
      </c>
      <c r="G235" s="731" t="s">
        <v>329</v>
      </c>
      <c r="H235" s="731">
        <v>111045</v>
      </c>
      <c r="I235" s="731">
        <v>11045</v>
      </c>
      <c r="J235" s="731" t="s">
        <v>1009</v>
      </c>
      <c r="K235" s="731" t="s">
        <v>1010</v>
      </c>
      <c r="L235" s="734">
        <v>1721.62</v>
      </c>
      <c r="M235" s="734">
        <v>1</v>
      </c>
      <c r="N235" s="735">
        <v>1721.62</v>
      </c>
    </row>
    <row r="236" spans="1:14" ht="14.45" customHeight="1" x14ac:dyDescent="0.2">
      <c r="A236" s="729" t="s">
        <v>575</v>
      </c>
      <c r="B236" s="730" t="s">
        <v>576</v>
      </c>
      <c r="C236" s="731" t="s">
        <v>585</v>
      </c>
      <c r="D236" s="732" t="s">
        <v>586</v>
      </c>
      <c r="E236" s="733">
        <v>50113001</v>
      </c>
      <c r="F236" s="732" t="s">
        <v>593</v>
      </c>
      <c r="G236" s="731" t="s">
        <v>594</v>
      </c>
      <c r="H236" s="731">
        <v>224053</v>
      </c>
      <c r="I236" s="731">
        <v>224053</v>
      </c>
      <c r="J236" s="731" t="s">
        <v>1011</v>
      </c>
      <c r="K236" s="731" t="s">
        <v>1012</v>
      </c>
      <c r="L236" s="734">
        <v>251.92</v>
      </c>
      <c r="M236" s="734">
        <v>1</v>
      </c>
      <c r="N236" s="735">
        <v>251.92</v>
      </c>
    </row>
    <row r="237" spans="1:14" ht="14.45" customHeight="1" x14ac:dyDescent="0.2">
      <c r="A237" s="729" t="s">
        <v>575</v>
      </c>
      <c r="B237" s="730" t="s">
        <v>576</v>
      </c>
      <c r="C237" s="731" t="s">
        <v>585</v>
      </c>
      <c r="D237" s="732" t="s">
        <v>586</v>
      </c>
      <c r="E237" s="733">
        <v>50113001</v>
      </c>
      <c r="F237" s="732" t="s">
        <v>593</v>
      </c>
      <c r="G237" s="731" t="s">
        <v>594</v>
      </c>
      <c r="H237" s="731">
        <v>207820</v>
      </c>
      <c r="I237" s="731">
        <v>207820</v>
      </c>
      <c r="J237" s="731" t="s">
        <v>1013</v>
      </c>
      <c r="K237" s="731" t="s">
        <v>1014</v>
      </c>
      <c r="L237" s="734">
        <v>32.574347826086957</v>
      </c>
      <c r="M237" s="734">
        <v>23</v>
      </c>
      <c r="N237" s="735">
        <v>749.21</v>
      </c>
    </row>
    <row r="238" spans="1:14" ht="14.45" customHeight="1" x14ac:dyDescent="0.2">
      <c r="A238" s="729" t="s">
        <v>575</v>
      </c>
      <c r="B238" s="730" t="s">
        <v>576</v>
      </c>
      <c r="C238" s="731" t="s">
        <v>585</v>
      </c>
      <c r="D238" s="732" t="s">
        <v>586</v>
      </c>
      <c r="E238" s="733">
        <v>50113001</v>
      </c>
      <c r="F238" s="732" t="s">
        <v>593</v>
      </c>
      <c r="G238" s="731" t="s">
        <v>594</v>
      </c>
      <c r="H238" s="731">
        <v>207819</v>
      </c>
      <c r="I238" s="731">
        <v>207819</v>
      </c>
      <c r="J238" s="731" t="s">
        <v>1015</v>
      </c>
      <c r="K238" s="731" t="s">
        <v>1016</v>
      </c>
      <c r="L238" s="734">
        <v>22.53</v>
      </c>
      <c r="M238" s="734">
        <v>8</v>
      </c>
      <c r="N238" s="735">
        <v>180.24</v>
      </c>
    </row>
    <row r="239" spans="1:14" ht="14.45" customHeight="1" x14ac:dyDescent="0.2">
      <c r="A239" s="729" t="s">
        <v>575</v>
      </c>
      <c r="B239" s="730" t="s">
        <v>576</v>
      </c>
      <c r="C239" s="731" t="s">
        <v>585</v>
      </c>
      <c r="D239" s="732" t="s">
        <v>586</v>
      </c>
      <c r="E239" s="733">
        <v>50113001</v>
      </c>
      <c r="F239" s="732" t="s">
        <v>593</v>
      </c>
      <c r="G239" s="731" t="s">
        <v>594</v>
      </c>
      <c r="H239" s="731">
        <v>157787</v>
      </c>
      <c r="I239" s="731">
        <v>157787</v>
      </c>
      <c r="J239" s="731" t="s">
        <v>1017</v>
      </c>
      <c r="K239" s="731" t="s">
        <v>1018</v>
      </c>
      <c r="L239" s="734">
        <v>990.73</v>
      </c>
      <c r="M239" s="734">
        <v>1</v>
      </c>
      <c r="N239" s="735">
        <v>990.73</v>
      </c>
    </row>
    <row r="240" spans="1:14" ht="14.45" customHeight="1" x14ac:dyDescent="0.2">
      <c r="A240" s="729" t="s">
        <v>575</v>
      </c>
      <c r="B240" s="730" t="s">
        <v>576</v>
      </c>
      <c r="C240" s="731" t="s">
        <v>585</v>
      </c>
      <c r="D240" s="732" t="s">
        <v>586</v>
      </c>
      <c r="E240" s="733">
        <v>50113001</v>
      </c>
      <c r="F240" s="732" t="s">
        <v>593</v>
      </c>
      <c r="G240" s="731" t="s">
        <v>594</v>
      </c>
      <c r="H240" s="731">
        <v>154424</v>
      </c>
      <c r="I240" s="731">
        <v>54424</v>
      </c>
      <c r="J240" s="731" t="s">
        <v>1019</v>
      </c>
      <c r="K240" s="731" t="s">
        <v>1020</v>
      </c>
      <c r="L240" s="734">
        <v>174.06</v>
      </c>
      <c r="M240" s="734">
        <v>1</v>
      </c>
      <c r="N240" s="735">
        <v>174.06</v>
      </c>
    </row>
    <row r="241" spans="1:14" ht="14.45" customHeight="1" x14ac:dyDescent="0.2">
      <c r="A241" s="729" t="s">
        <v>575</v>
      </c>
      <c r="B241" s="730" t="s">
        <v>576</v>
      </c>
      <c r="C241" s="731" t="s">
        <v>585</v>
      </c>
      <c r="D241" s="732" t="s">
        <v>586</v>
      </c>
      <c r="E241" s="733">
        <v>50113001</v>
      </c>
      <c r="F241" s="732" t="s">
        <v>593</v>
      </c>
      <c r="G241" s="731" t="s">
        <v>594</v>
      </c>
      <c r="H241" s="731">
        <v>111671</v>
      </c>
      <c r="I241" s="731">
        <v>11671</v>
      </c>
      <c r="J241" s="731" t="s">
        <v>1021</v>
      </c>
      <c r="K241" s="731" t="s">
        <v>1022</v>
      </c>
      <c r="L241" s="734">
        <v>209</v>
      </c>
      <c r="M241" s="734">
        <v>4</v>
      </c>
      <c r="N241" s="735">
        <v>836</v>
      </c>
    </row>
    <row r="242" spans="1:14" ht="14.45" customHeight="1" x14ac:dyDescent="0.2">
      <c r="A242" s="729" t="s">
        <v>575</v>
      </c>
      <c r="B242" s="730" t="s">
        <v>576</v>
      </c>
      <c r="C242" s="731" t="s">
        <v>585</v>
      </c>
      <c r="D242" s="732" t="s">
        <v>586</v>
      </c>
      <c r="E242" s="733">
        <v>50113001</v>
      </c>
      <c r="F242" s="732" t="s">
        <v>593</v>
      </c>
      <c r="G242" s="731" t="s">
        <v>594</v>
      </c>
      <c r="H242" s="731">
        <v>100269</v>
      </c>
      <c r="I242" s="731">
        <v>269</v>
      </c>
      <c r="J242" s="731" t="s">
        <v>1023</v>
      </c>
      <c r="K242" s="731" t="s">
        <v>1024</v>
      </c>
      <c r="L242" s="734">
        <v>50.899999999999991</v>
      </c>
      <c r="M242" s="734">
        <v>5</v>
      </c>
      <c r="N242" s="735">
        <v>254.49999999999994</v>
      </c>
    </row>
    <row r="243" spans="1:14" ht="14.45" customHeight="1" x14ac:dyDescent="0.2">
      <c r="A243" s="729" t="s">
        <v>575</v>
      </c>
      <c r="B243" s="730" t="s">
        <v>576</v>
      </c>
      <c r="C243" s="731" t="s">
        <v>585</v>
      </c>
      <c r="D243" s="732" t="s">
        <v>586</v>
      </c>
      <c r="E243" s="733">
        <v>50113001</v>
      </c>
      <c r="F243" s="732" t="s">
        <v>593</v>
      </c>
      <c r="G243" s="731" t="s">
        <v>599</v>
      </c>
      <c r="H243" s="731">
        <v>398010</v>
      </c>
      <c r="I243" s="731">
        <v>210546</v>
      </c>
      <c r="J243" s="731" t="s">
        <v>1025</v>
      </c>
      <c r="K243" s="731" t="s">
        <v>1026</v>
      </c>
      <c r="L243" s="734">
        <v>1042.7499999999998</v>
      </c>
      <c r="M243" s="734">
        <v>1</v>
      </c>
      <c r="N243" s="735">
        <v>1042.7499999999998</v>
      </c>
    </row>
    <row r="244" spans="1:14" ht="14.45" customHeight="1" x14ac:dyDescent="0.2">
      <c r="A244" s="729" t="s">
        <v>575</v>
      </c>
      <c r="B244" s="730" t="s">
        <v>576</v>
      </c>
      <c r="C244" s="731" t="s">
        <v>585</v>
      </c>
      <c r="D244" s="732" t="s">
        <v>586</v>
      </c>
      <c r="E244" s="733">
        <v>50113001</v>
      </c>
      <c r="F244" s="732" t="s">
        <v>593</v>
      </c>
      <c r="G244" s="731" t="s">
        <v>599</v>
      </c>
      <c r="H244" s="731">
        <v>846979</v>
      </c>
      <c r="I244" s="731">
        <v>124133</v>
      </c>
      <c r="J244" s="731" t="s">
        <v>1027</v>
      </c>
      <c r="K244" s="731" t="s">
        <v>1028</v>
      </c>
      <c r="L244" s="734">
        <v>683.61</v>
      </c>
      <c r="M244" s="734">
        <v>1</v>
      </c>
      <c r="N244" s="735">
        <v>683.61</v>
      </c>
    </row>
    <row r="245" spans="1:14" ht="14.45" customHeight="1" x14ac:dyDescent="0.2">
      <c r="A245" s="729" t="s">
        <v>575</v>
      </c>
      <c r="B245" s="730" t="s">
        <v>576</v>
      </c>
      <c r="C245" s="731" t="s">
        <v>585</v>
      </c>
      <c r="D245" s="732" t="s">
        <v>586</v>
      </c>
      <c r="E245" s="733">
        <v>50113001</v>
      </c>
      <c r="F245" s="732" t="s">
        <v>593</v>
      </c>
      <c r="G245" s="731" t="s">
        <v>599</v>
      </c>
      <c r="H245" s="731">
        <v>847149</v>
      </c>
      <c r="I245" s="731">
        <v>124115</v>
      </c>
      <c r="J245" s="731" t="s">
        <v>1029</v>
      </c>
      <c r="K245" s="731" t="s">
        <v>1030</v>
      </c>
      <c r="L245" s="734">
        <v>213.23999999999998</v>
      </c>
      <c r="M245" s="734">
        <v>2</v>
      </c>
      <c r="N245" s="735">
        <v>426.47999999999996</v>
      </c>
    </row>
    <row r="246" spans="1:14" ht="14.45" customHeight="1" x14ac:dyDescent="0.2">
      <c r="A246" s="729" t="s">
        <v>575</v>
      </c>
      <c r="B246" s="730" t="s">
        <v>576</v>
      </c>
      <c r="C246" s="731" t="s">
        <v>585</v>
      </c>
      <c r="D246" s="732" t="s">
        <v>586</v>
      </c>
      <c r="E246" s="733">
        <v>50113001</v>
      </c>
      <c r="F246" s="732" t="s">
        <v>593</v>
      </c>
      <c r="G246" s="731" t="s">
        <v>599</v>
      </c>
      <c r="H246" s="731">
        <v>849940</v>
      </c>
      <c r="I246" s="731">
        <v>124119</v>
      </c>
      <c r="J246" s="731" t="s">
        <v>1029</v>
      </c>
      <c r="K246" s="731" t="s">
        <v>1028</v>
      </c>
      <c r="L246" s="734">
        <v>547.83000000000004</v>
      </c>
      <c r="M246" s="734">
        <v>1</v>
      </c>
      <c r="N246" s="735">
        <v>547.83000000000004</v>
      </c>
    </row>
    <row r="247" spans="1:14" ht="14.45" customHeight="1" x14ac:dyDescent="0.2">
      <c r="A247" s="729" t="s">
        <v>575</v>
      </c>
      <c r="B247" s="730" t="s">
        <v>576</v>
      </c>
      <c r="C247" s="731" t="s">
        <v>585</v>
      </c>
      <c r="D247" s="732" t="s">
        <v>586</v>
      </c>
      <c r="E247" s="733">
        <v>50113001</v>
      </c>
      <c r="F247" s="732" t="s">
        <v>593</v>
      </c>
      <c r="G247" s="731" t="s">
        <v>599</v>
      </c>
      <c r="H247" s="731">
        <v>845220</v>
      </c>
      <c r="I247" s="731">
        <v>101211</v>
      </c>
      <c r="J247" s="731" t="s">
        <v>1031</v>
      </c>
      <c r="K247" s="731" t="s">
        <v>1032</v>
      </c>
      <c r="L247" s="734">
        <v>188.82</v>
      </c>
      <c r="M247" s="734">
        <v>2</v>
      </c>
      <c r="N247" s="735">
        <v>377.64</v>
      </c>
    </row>
    <row r="248" spans="1:14" ht="14.45" customHeight="1" x14ac:dyDescent="0.2">
      <c r="A248" s="729" t="s">
        <v>575</v>
      </c>
      <c r="B248" s="730" t="s">
        <v>576</v>
      </c>
      <c r="C248" s="731" t="s">
        <v>585</v>
      </c>
      <c r="D248" s="732" t="s">
        <v>586</v>
      </c>
      <c r="E248" s="733">
        <v>50113001</v>
      </c>
      <c r="F248" s="732" t="s">
        <v>593</v>
      </c>
      <c r="G248" s="731" t="s">
        <v>594</v>
      </c>
      <c r="H248" s="731">
        <v>849767</v>
      </c>
      <c r="I248" s="731">
        <v>162012</v>
      </c>
      <c r="J248" s="731" t="s">
        <v>1033</v>
      </c>
      <c r="K248" s="731" t="s">
        <v>693</v>
      </c>
      <c r="L248" s="734">
        <v>453.11</v>
      </c>
      <c r="M248" s="734">
        <v>1</v>
      </c>
      <c r="N248" s="735">
        <v>453.11</v>
      </c>
    </row>
    <row r="249" spans="1:14" ht="14.45" customHeight="1" x14ac:dyDescent="0.2">
      <c r="A249" s="729" t="s">
        <v>575</v>
      </c>
      <c r="B249" s="730" t="s">
        <v>576</v>
      </c>
      <c r="C249" s="731" t="s">
        <v>585</v>
      </c>
      <c r="D249" s="732" t="s">
        <v>586</v>
      </c>
      <c r="E249" s="733">
        <v>50113001</v>
      </c>
      <c r="F249" s="732" t="s">
        <v>593</v>
      </c>
      <c r="G249" s="731" t="s">
        <v>594</v>
      </c>
      <c r="H249" s="731">
        <v>846340</v>
      </c>
      <c r="I249" s="731">
        <v>122690</v>
      </c>
      <c r="J249" s="731" t="s">
        <v>1034</v>
      </c>
      <c r="K249" s="731" t="s">
        <v>693</v>
      </c>
      <c r="L249" s="734">
        <v>278.32666666666665</v>
      </c>
      <c r="M249" s="734">
        <v>3</v>
      </c>
      <c r="N249" s="735">
        <v>834.98</v>
      </c>
    </row>
    <row r="250" spans="1:14" ht="14.45" customHeight="1" x14ac:dyDescent="0.2">
      <c r="A250" s="729" t="s">
        <v>575</v>
      </c>
      <c r="B250" s="730" t="s">
        <v>576</v>
      </c>
      <c r="C250" s="731" t="s">
        <v>585</v>
      </c>
      <c r="D250" s="732" t="s">
        <v>586</v>
      </c>
      <c r="E250" s="733">
        <v>50113001</v>
      </c>
      <c r="F250" s="732" t="s">
        <v>593</v>
      </c>
      <c r="G250" s="731" t="s">
        <v>599</v>
      </c>
      <c r="H250" s="731">
        <v>845219</v>
      </c>
      <c r="I250" s="731">
        <v>101233</v>
      </c>
      <c r="J250" s="731" t="s">
        <v>1035</v>
      </c>
      <c r="K250" s="731" t="s">
        <v>1036</v>
      </c>
      <c r="L250" s="734">
        <v>307.58</v>
      </c>
      <c r="M250" s="734">
        <v>1</v>
      </c>
      <c r="N250" s="735">
        <v>307.58</v>
      </c>
    </row>
    <row r="251" spans="1:14" ht="14.45" customHeight="1" x14ac:dyDescent="0.2">
      <c r="A251" s="729" t="s">
        <v>575</v>
      </c>
      <c r="B251" s="730" t="s">
        <v>576</v>
      </c>
      <c r="C251" s="731" t="s">
        <v>585</v>
      </c>
      <c r="D251" s="732" t="s">
        <v>586</v>
      </c>
      <c r="E251" s="733">
        <v>50113001</v>
      </c>
      <c r="F251" s="732" t="s">
        <v>593</v>
      </c>
      <c r="G251" s="731" t="s">
        <v>599</v>
      </c>
      <c r="H251" s="731">
        <v>154432</v>
      </c>
      <c r="I251" s="731">
        <v>54432</v>
      </c>
      <c r="J251" s="731" t="s">
        <v>1037</v>
      </c>
      <c r="K251" s="731" t="s">
        <v>1038</v>
      </c>
      <c r="L251" s="734">
        <v>61.950000000000031</v>
      </c>
      <c r="M251" s="734">
        <v>1</v>
      </c>
      <c r="N251" s="735">
        <v>61.950000000000031</v>
      </c>
    </row>
    <row r="252" spans="1:14" ht="14.45" customHeight="1" x14ac:dyDescent="0.2">
      <c r="A252" s="729" t="s">
        <v>575</v>
      </c>
      <c r="B252" s="730" t="s">
        <v>576</v>
      </c>
      <c r="C252" s="731" t="s">
        <v>585</v>
      </c>
      <c r="D252" s="732" t="s">
        <v>586</v>
      </c>
      <c r="E252" s="733">
        <v>50113001</v>
      </c>
      <c r="F252" s="732" t="s">
        <v>593</v>
      </c>
      <c r="G252" s="731" t="s">
        <v>599</v>
      </c>
      <c r="H252" s="731">
        <v>178689</v>
      </c>
      <c r="I252" s="731">
        <v>178689</v>
      </c>
      <c r="J252" s="731" t="s">
        <v>1039</v>
      </c>
      <c r="K252" s="731" t="s">
        <v>1040</v>
      </c>
      <c r="L252" s="734">
        <v>97.65</v>
      </c>
      <c r="M252" s="734">
        <v>2</v>
      </c>
      <c r="N252" s="735">
        <v>195.3</v>
      </c>
    </row>
    <row r="253" spans="1:14" ht="14.45" customHeight="1" x14ac:dyDescent="0.2">
      <c r="A253" s="729" t="s">
        <v>575</v>
      </c>
      <c r="B253" s="730" t="s">
        <v>576</v>
      </c>
      <c r="C253" s="731" t="s">
        <v>585</v>
      </c>
      <c r="D253" s="732" t="s">
        <v>586</v>
      </c>
      <c r="E253" s="733">
        <v>50113001</v>
      </c>
      <c r="F253" s="732" t="s">
        <v>593</v>
      </c>
      <c r="G253" s="731" t="s">
        <v>594</v>
      </c>
      <c r="H253" s="731">
        <v>194567</v>
      </c>
      <c r="I253" s="731">
        <v>194567</v>
      </c>
      <c r="J253" s="731" t="s">
        <v>1041</v>
      </c>
      <c r="K253" s="731" t="s">
        <v>1042</v>
      </c>
      <c r="L253" s="734">
        <v>914.02000000000021</v>
      </c>
      <c r="M253" s="734">
        <v>1</v>
      </c>
      <c r="N253" s="735">
        <v>914.02000000000021</v>
      </c>
    </row>
    <row r="254" spans="1:14" ht="14.45" customHeight="1" x14ac:dyDescent="0.2">
      <c r="A254" s="729" t="s">
        <v>575</v>
      </c>
      <c r="B254" s="730" t="s">
        <v>576</v>
      </c>
      <c r="C254" s="731" t="s">
        <v>585</v>
      </c>
      <c r="D254" s="732" t="s">
        <v>586</v>
      </c>
      <c r="E254" s="733">
        <v>50113001</v>
      </c>
      <c r="F254" s="732" t="s">
        <v>593</v>
      </c>
      <c r="G254" s="731" t="s">
        <v>599</v>
      </c>
      <c r="H254" s="731">
        <v>197227</v>
      </c>
      <c r="I254" s="731">
        <v>197227</v>
      </c>
      <c r="J254" s="731" t="s">
        <v>1043</v>
      </c>
      <c r="K254" s="731" t="s">
        <v>1044</v>
      </c>
      <c r="L254" s="734">
        <v>135.52000000000004</v>
      </c>
      <c r="M254" s="734">
        <v>1</v>
      </c>
      <c r="N254" s="735">
        <v>135.52000000000004</v>
      </c>
    </row>
    <row r="255" spans="1:14" ht="14.45" customHeight="1" x14ac:dyDescent="0.2">
      <c r="A255" s="729" t="s">
        <v>575</v>
      </c>
      <c r="B255" s="730" t="s">
        <v>576</v>
      </c>
      <c r="C255" s="731" t="s">
        <v>585</v>
      </c>
      <c r="D255" s="732" t="s">
        <v>586</v>
      </c>
      <c r="E255" s="733">
        <v>50113001</v>
      </c>
      <c r="F255" s="732" t="s">
        <v>593</v>
      </c>
      <c r="G255" s="731" t="s">
        <v>594</v>
      </c>
      <c r="H255" s="731">
        <v>114957</v>
      </c>
      <c r="I255" s="731">
        <v>14957</v>
      </c>
      <c r="J255" s="731" t="s">
        <v>1045</v>
      </c>
      <c r="K255" s="731" t="s">
        <v>1046</v>
      </c>
      <c r="L255" s="734">
        <v>40.029999999999994</v>
      </c>
      <c r="M255" s="734">
        <v>3</v>
      </c>
      <c r="N255" s="735">
        <v>120.08999999999997</v>
      </c>
    </row>
    <row r="256" spans="1:14" ht="14.45" customHeight="1" x14ac:dyDescent="0.2">
      <c r="A256" s="729" t="s">
        <v>575</v>
      </c>
      <c r="B256" s="730" t="s">
        <v>576</v>
      </c>
      <c r="C256" s="731" t="s">
        <v>585</v>
      </c>
      <c r="D256" s="732" t="s">
        <v>586</v>
      </c>
      <c r="E256" s="733">
        <v>50113001</v>
      </c>
      <c r="F256" s="732" t="s">
        <v>593</v>
      </c>
      <c r="G256" s="731" t="s">
        <v>594</v>
      </c>
      <c r="H256" s="731">
        <v>185256</v>
      </c>
      <c r="I256" s="731">
        <v>85256</v>
      </c>
      <c r="J256" s="731" t="s">
        <v>1047</v>
      </c>
      <c r="K256" s="731" t="s">
        <v>1048</v>
      </c>
      <c r="L256" s="734">
        <v>29.449999999999996</v>
      </c>
      <c r="M256" s="734">
        <v>14</v>
      </c>
      <c r="N256" s="735">
        <v>412.29999999999995</v>
      </c>
    </row>
    <row r="257" spans="1:14" ht="14.45" customHeight="1" x14ac:dyDescent="0.2">
      <c r="A257" s="729" t="s">
        <v>575</v>
      </c>
      <c r="B257" s="730" t="s">
        <v>576</v>
      </c>
      <c r="C257" s="731" t="s">
        <v>585</v>
      </c>
      <c r="D257" s="732" t="s">
        <v>586</v>
      </c>
      <c r="E257" s="733">
        <v>50113001</v>
      </c>
      <c r="F257" s="732" t="s">
        <v>593</v>
      </c>
      <c r="G257" s="731" t="s">
        <v>594</v>
      </c>
      <c r="H257" s="731">
        <v>114937</v>
      </c>
      <c r="I257" s="731">
        <v>14937</v>
      </c>
      <c r="J257" s="731" t="s">
        <v>1049</v>
      </c>
      <c r="K257" s="731" t="s">
        <v>1050</v>
      </c>
      <c r="L257" s="734">
        <v>79.61</v>
      </c>
      <c r="M257" s="734">
        <v>1</v>
      </c>
      <c r="N257" s="735">
        <v>79.61</v>
      </c>
    </row>
    <row r="258" spans="1:14" ht="14.45" customHeight="1" x14ac:dyDescent="0.2">
      <c r="A258" s="729" t="s">
        <v>575</v>
      </c>
      <c r="B258" s="730" t="s">
        <v>576</v>
      </c>
      <c r="C258" s="731" t="s">
        <v>585</v>
      </c>
      <c r="D258" s="732" t="s">
        <v>586</v>
      </c>
      <c r="E258" s="733">
        <v>50113001</v>
      </c>
      <c r="F258" s="732" t="s">
        <v>593</v>
      </c>
      <c r="G258" s="731" t="s">
        <v>594</v>
      </c>
      <c r="H258" s="731">
        <v>501818</v>
      </c>
      <c r="I258" s="731">
        <v>1000</v>
      </c>
      <c r="J258" s="731" t="s">
        <v>1051</v>
      </c>
      <c r="K258" s="731" t="s">
        <v>1052</v>
      </c>
      <c r="L258" s="734">
        <v>306.80881221402359</v>
      </c>
      <c r="M258" s="734">
        <v>1</v>
      </c>
      <c r="N258" s="735">
        <v>306.80881221402359</v>
      </c>
    </row>
    <row r="259" spans="1:14" ht="14.45" customHeight="1" x14ac:dyDescent="0.2">
      <c r="A259" s="729" t="s">
        <v>575</v>
      </c>
      <c r="B259" s="730" t="s">
        <v>576</v>
      </c>
      <c r="C259" s="731" t="s">
        <v>585</v>
      </c>
      <c r="D259" s="732" t="s">
        <v>586</v>
      </c>
      <c r="E259" s="733">
        <v>50113001</v>
      </c>
      <c r="F259" s="732" t="s">
        <v>593</v>
      </c>
      <c r="G259" s="731" t="s">
        <v>594</v>
      </c>
      <c r="H259" s="731">
        <v>235813</v>
      </c>
      <c r="I259" s="731">
        <v>235813</v>
      </c>
      <c r="J259" s="731" t="s">
        <v>1053</v>
      </c>
      <c r="K259" s="731" t="s">
        <v>1054</v>
      </c>
      <c r="L259" s="734">
        <v>119.06333333333333</v>
      </c>
      <c r="M259" s="734">
        <v>3</v>
      </c>
      <c r="N259" s="735">
        <v>357.19</v>
      </c>
    </row>
    <row r="260" spans="1:14" ht="14.45" customHeight="1" x14ac:dyDescent="0.2">
      <c r="A260" s="729" t="s">
        <v>575</v>
      </c>
      <c r="B260" s="730" t="s">
        <v>576</v>
      </c>
      <c r="C260" s="731" t="s">
        <v>585</v>
      </c>
      <c r="D260" s="732" t="s">
        <v>586</v>
      </c>
      <c r="E260" s="733">
        <v>50113001</v>
      </c>
      <c r="F260" s="732" t="s">
        <v>593</v>
      </c>
      <c r="G260" s="731" t="s">
        <v>594</v>
      </c>
      <c r="H260" s="731">
        <v>191032</v>
      </c>
      <c r="I260" s="731">
        <v>91032</v>
      </c>
      <c r="J260" s="731" t="s">
        <v>1055</v>
      </c>
      <c r="K260" s="731" t="s">
        <v>1056</v>
      </c>
      <c r="L260" s="734">
        <v>29.740000000000006</v>
      </c>
      <c r="M260" s="734">
        <v>6</v>
      </c>
      <c r="N260" s="735">
        <v>178.44000000000003</v>
      </c>
    </row>
    <row r="261" spans="1:14" ht="14.45" customHeight="1" x14ac:dyDescent="0.2">
      <c r="A261" s="729" t="s">
        <v>575</v>
      </c>
      <c r="B261" s="730" t="s">
        <v>576</v>
      </c>
      <c r="C261" s="731" t="s">
        <v>585</v>
      </c>
      <c r="D261" s="732" t="s">
        <v>586</v>
      </c>
      <c r="E261" s="733">
        <v>50113001</v>
      </c>
      <c r="F261" s="732" t="s">
        <v>593</v>
      </c>
      <c r="G261" s="731" t="s">
        <v>599</v>
      </c>
      <c r="H261" s="731">
        <v>195941</v>
      </c>
      <c r="I261" s="731">
        <v>195941</v>
      </c>
      <c r="J261" s="731" t="s">
        <v>1057</v>
      </c>
      <c r="K261" s="731" t="s">
        <v>1058</v>
      </c>
      <c r="L261" s="734">
        <v>331.95</v>
      </c>
      <c r="M261" s="734">
        <v>2</v>
      </c>
      <c r="N261" s="735">
        <v>663.9</v>
      </c>
    </row>
    <row r="262" spans="1:14" ht="14.45" customHeight="1" x14ac:dyDescent="0.2">
      <c r="A262" s="729" t="s">
        <v>575</v>
      </c>
      <c r="B262" s="730" t="s">
        <v>576</v>
      </c>
      <c r="C262" s="731" t="s">
        <v>585</v>
      </c>
      <c r="D262" s="732" t="s">
        <v>586</v>
      </c>
      <c r="E262" s="733">
        <v>50113001</v>
      </c>
      <c r="F262" s="732" t="s">
        <v>593</v>
      </c>
      <c r="G262" s="731" t="s">
        <v>329</v>
      </c>
      <c r="H262" s="731">
        <v>242412</v>
      </c>
      <c r="I262" s="731">
        <v>242412</v>
      </c>
      <c r="J262" s="731" t="s">
        <v>1059</v>
      </c>
      <c r="K262" s="731" t="s">
        <v>859</v>
      </c>
      <c r="L262" s="734">
        <v>179.59</v>
      </c>
      <c r="M262" s="734">
        <v>1</v>
      </c>
      <c r="N262" s="735">
        <v>179.59</v>
      </c>
    </row>
    <row r="263" spans="1:14" ht="14.45" customHeight="1" x14ac:dyDescent="0.2">
      <c r="A263" s="729" t="s">
        <v>575</v>
      </c>
      <c r="B263" s="730" t="s">
        <v>576</v>
      </c>
      <c r="C263" s="731" t="s">
        <v>585</v>
      </c>
      <c r="D263" s="732" t="s">
        <v>586</v>
      </c>
      <c r="E263" s="733">
        <v>50113001</v>
      </c>
      <c r="F263" s="732" t="s">
        <v>593</v>
      </c>
      <c r="G263" s="731" t="s">
        <v>599</v>
      </c>
      <c r="H263" s="731">
        <v>191922</v>
      </c>
      <c r="I263" s="731">
        <v>191922</v>
      </c>
      <c r="J263" s="731" t="s">
        <v>1060</v>
      </c>
      <c r="K263" s="731" t="s">
        <v>1061</v>
      </c>
      <c r="L263" s="734">
        <v>70.390000000000015</v>
      </c>
      <c r="M263" s="734">
        <v>2</v>
      </c>
      <c r="N263" s="735">
        <v>140.78000000000003</v>
      </c>
    </row>
    <row r="264" spans="1:14" ht="14.45" customHeight="1" x14ac:dyDescent="0.2">
      <c r="A264" s="729" t="s">
        <v>575</v>
      </c>
      <c r="B264" s="730" t="s">
        <v>576</v>
      </c>
      <c r="C264" s="731" t="s">
        <v>585</v>
      </c>
      <c r="D264" s="732" t="s">
        <v>586</v>
      </c>
      <c r="E264" s="733">
        <v>50113001</v>
      </c>
      <c r="F264" s="732" t="s">
        <v>593</v>
      </c>
      <c r="G264" s="731" t="s">
        <v>599</v>
      </c>
      <c r="H264" s="731">
        <v>208203</v>
      </c>
      <c r="I264" s="731">
        <v>208203</v>
      </c>
      <c r="J264" s="731" t="s">
        <v>1062</v>
      </c>
      <c r="K264" s="731" t="s">
        <v>1063</v>
      </c>
      <c r="L264" s="734">
        <v>97.310000000000045</v>
      </c>
      <c r="M264" s="734">
        <v>3</v>
      </c>
      <c r="N264" s="735">
        <v>291.93000000000012</v>
      </c>
    </row>
    <row r="265" spans="1:14" ht="14.45" customHeight="1" x14ac:dyDescent="0.2">
      <c r="A265" s="729" t="s">
        <v>575</v>
      </c>
      <c r="B265" s="730" t="s">
        <v>576</v>
      </c>
      <c r="C265" s="731" t="s">
        <v>585</v>
      </c>
      <c r="D265" s="732" t="s">
        <v>586</v>
      </c>
      <c r="E265" s="733">
        <v>50113001</v>
      </c>
      <c r="F265" s="732" t="s">
        <v>593</v>
      </c>
      <c r="G265" s="731" t="s">
        <v>599</v>
      </c>
      <c r="H265" s="731">
        <v>208207</v>
      </c>
      <c r="I265" s="731">
        <v>208207</v>
      </c>
      <c r="J265" s="731" t="s">
        <v>1064</v>
      </c>
      <c r="K265" s="731" t="s">
        <v>1065</v>
      </c>
      <c r="L265" s="734">
        <v>81.02000000000001</v>
      </c>
      <c r="M265" s="734">
        <v>2</v>
      </c>
      <c r="N265" s="735">
        <v>162.04000000000002</v>
      </c>
    </row>
    <row r="266" spans="1:14" ht="14.45" customHeight="1" x14ac:dyDescent="0.2">
      <c r="A266" s="729" t="s">
        <v>575</v>
      </c>
      <c r="B266" s="730" t="s">
        <v>576</v>
      </c>
      <c r="C266" s="731" t="s">
        <v>585</v>
      </c>
      <c r="D266" s="732" t="s">
        <v>586</v>
      </c>
      <c r="E266" s="733">
        <v>50113001</v>
      </c>
      <c r="F266" s="732" t="s">
        <v>593</v>
      </c>
      <c r="G266" s="731" t="s">
        <v>594</v>
      </c>
      <c r="H266" s="731">
        <v>119654</v>
      </c>
      <c r="I266" s="731">
        <v>119654</v>
      </c>
      <c r="J266" s="731" t="s">
        <v>1066</v>
      </c>
      <c r="K266" s="731" t="s">
        <v>1067</v>
      </c>
      <c r="L266" s="734">
        <v>255.10000000000002</v>
      </c>
      <c r="M266" s="734">
        <v>4</v>
      </c>
      <c r="N266" s="735">
        <v>1020.4000000000001</v>
      </c>
    </row>
    <row r="267" spans="1:14" ht="14.45" customHeight="1" x14ac:dyDescent="0.2">
      <c r="A267" s="729" t="s">
        <v>575</v>
      </c>
      <c r="B267" s="730" t="s">
        <v>576</v>
      </c>
      <c r="C267" s="731" t="s">
        <v>585</v>
      </c>
      <c r="D267" s="732" t="s">
        <v>586</v>
      </c>
      <c r="E267" s="733">
        <v>50113001</v>
      </c>
      <c r="F267" s="732" t="s">
        <v>593</v>
      </c>
      <c r="G267" s="731" t="s">
        <v>594</v>
      </c>
      <c r="H267" s="731">
        <v>848866</v>
      </c>
      <c r="I267" s="731">
        <v>119654</v>
      </c>
      <c r="J267" s="731" t="s">
        <v>1066</v>
      </c>
      <c r="K267" s="731" t="s">
        <v>1067</v>
      </c>
      <c r="L267" s="734">
        <v>255.1</v>
      </c>
      <c r="M267" s="734">
        <v>6</v>
      </c>
      <c r="N267" s="735">
        <v>1530.6</v>
      </c>
    </row>
    <row r="268" spans="1:14" ht="14.45" customHeight="1" x14ac:dyDescent="0.2">
      <c r="A268" s="729" t="s">
        <v>575</v>
      </c>
      <c r="B268" s="730" t="s">
        <v>576</v>
      </c>
      <c r="C268" s="731" t="s">
        <v>585</v>
      </c>
      <c r="D268" s="732" t="s">
        <v>586</v>
      </c>
      <c r="E268" s="733">
        <v>50113001</v>
      </c>
      <c r="F268" s="732" t="s">
        <v>593</v>
      </c>
      <c r="G268" s="731" t="s">
        <v>599</v>
      </c>
      <c r="H268" s="731">
        <v>848251</v>
      </c>
      <c r="I268" s="731">
        <v>122632</v>
      </c>
      <c r="J268" s="731" t="s">
        <v>1068</v>
      </c>
      <c r="K268" s="731" t="s">
        <v>1069</v>
      </c>
      <c r="L268" s="734">
        <v>97.039999999999992</v>
      </c>
      <c r="M268" s="734">
        <v>2</v>
      </c>
      <c r="N268" s="735">
        <v>194.07999999999998</v>
      </c>
    </row>
    <row r="269" spans="1:14" ht="14.45" customHeight="1" x14ac:dyDescent="0.2">
      <c r="A269" s="729" t="s">
        <v>575</v>
      </c>
      <c r="B269" s="730" t="s">
        <v>576</v>
      </c>
      <c r="C269" s="731" t="s">
        <v>585</v>
      </c>
      <c r="D269" s="732" t="s">
        <v>586</v>
      </c>
      <c r="E269" s="733">
        <v>50113001</v>
      </c>
      <c r="F269" s="732" t="s">
        <v>593</v>
      </c>
      <c r="G269" s="731" t="s">
        <v>594</v>
      </c>
      <c r="H269" s="731">
        <v>844145</v>
      </c>
      <c r="I269" s="731">
        <v>56350</v>
      </c>
      <c r="J269" s="731" t="s">
        <v>1070</v>
      </c>
      <c r="K269" s="731" t="s">
        <v>1071</v>
      </c>
      <c r="L269" s="734">
        <v>38.66571428571428</v>
      </c>
      <c r="M269" s="734">
        <v>7</v>
      </c>
      <c r="N269" s="735">
        <v>270.65999999999997</v>
      </c>
    </row>
    <row r="270" spans="1:14" ht="14.45" customHeight="1" x14ac:dyDescent="0.2">
      <c r="A270" s="729" t="s">
        <v>575</v>
      </c>
      <c r="B270" s="730" t="s">
        <v>576</v>
      </c>
      <c r="C270" s="731" t="s">
        <v>585</v>
      </c>
      <c r="D270" s="732" t="s">
        <v>586</v>
      </c>
      <c r="E270" s="733">
        <v>50113001</v>
      </c>
      <c r="F270" s="732" t="s">
        <v>593</v>
      </c>
      <c r="G270" s="731" t="s">
        <v>594</v>
      </c>
      <c r="H270" s="731">
        <v>115518</v>
      </c>
      <c r="I270" s="731">
        <v>187418</v>
      </c>
      <c r="J270" s="731" t="s">
        <v>1072</v>
      </c>
      <c r="K270" s="731" t="s">
        <v>1073</v>
      </c>
      <c r="L270" s="734">
        <v>73.180000000000035</v>
      </c>
      <c r="M270" s="734">
        <v>1</v>
      </c>
      <c r="N270" s="735">
        <v>73.180000000000035</v>
      </c>
    </row>
    <row r="271" spans="1:14" ht="14.45" customHeight="1" x14ac:dyDescent="0.2">
      <c r="A271" s="729" t="s">
        <v>575</v>
      </c>
      <c r="B271" s="730" t="s">
        <v>576</v>
      </c>
      <c r="C271" s="731" t="s">
        <v>585</v>
      </c>
      <c r="D271" s="732" t="s">
        <v>586</v>
      </c>
      <c r="E271" s="733">
        <v>50113001</v>
      </c>
      <c r="F271" s="732" t="s">
        <v>593</v>
      </c>
      <c r="G271" s="731" t="s">
        <v>594</v>
      </c>
      <c r="H271" s="731">
        <v>188850</v>
      </c>
      <c r="I271" s="731">
        <v>188850</v>
      </c>
      <c r="J271" s="731" t="s">
        <v>1074</v>
      </c>
      <c r="K271" s="731" t="s">
        <v>1075</v>
      </c>
      <c r="L271" s="734">
        <v>39.096249999999998</v>
      </c>
      <c r="M271" s="734">
        <v>8</v>
      </c>
      <c r="N271" s="735">
        <v>312.77</v>
      </c>
    </row>
    <row r="272" spans="1:14" ht="14.45" customHeight="1" x14ac:dyDescent="0.2">
      <c r="A272" s="729" t="s">
        <v>575</v>
      </c>
      <c r="B272" s="730" t="s">
        <v>576</v>
      </c>
      <c r="C272" s="731" t="s">
        <v>585</v>
      </c>
      <c r="D272" s="732" t="s">
        <v>586</v>
      </c>
      <c r="E272" s="733">
        <v>50113001</v>
      </c>
      <c r="F272" s="732" t="s">
        <v>593</v>
      </c>
      <c r="G272" s="731" t="s">
        <v>594</v>
      </c>
      <c r="H272" s="731">
        <v>397057</v>
      </c>
      <c r="I272" s="731">
        <v>0</v>
      </c>
      <c r="J272" s="731" t="s">
        <v>1076</v>
      </c>
      <c r="K272" s="731" t="s">
        <v>329</v>
      </c>
      <c r="L272" s="734">
        <v>57.47</v>
      </c>
      <c r="M272" s="734">
        <v>4</v>
      </c>
      <c r="N272" s="735">
        <v>229.88</v>
      </c>
    </row>
    <row r="273" spans="1:14" ht="14.45" customHeight="1" x14ac:dyDescent="0.2">
      <c r="A273" s="729" t="s">
        <v>575</v>
      </c>
      <c r="B273" s="730" t="s">
        <v>576</v>
      </c>
      <c r="C273" s="731" t="s">
        <v>585</v>
      </c>
      <c r="D273" s="732" t="s">
        <v>586</v>
      </c>
      <c r="E273" s="733">
        <v>50113001</v>
      </c>
      <c r="F273" s="732" t="s">
        <v>593</v>
      </c>
      <c r="G273" s="731" t="s">
        <v>594</v>
      </c>
      <c r="H273" s="731">
        <v>225261</v>
      </c>
      <c r="I273" s="731">
        <v>225261</v>
      </c>
      <c r="J273" s="731" t="s">
        <v>1077</v>
      </c>
      <c r="K273" s="731" t="s">
        <v>1078</v>
      </c>
      <c r="L273" s="734">
        <v>57.860000000000014</v>
      </c>
      <c r="M273" s="734">
        <v>2</v>
      </c>
      <c r="N273" s="735">
        <v>115.72000000000003</v>
      </c>
    </row>
    <row r="274" spans="1:14" ht="14.45" customHeight="1" x14ac:dyDescent="0.2">
      <c r="A274" s="729" t="s">
        <v>575</v>
      </c>
      <c r="B274" s="730" t="s">
        <v>576</v>
      </c>
      <c r="C274" s="731" t="s">
        <v>585</v>
      </c>
      <c r="D274" s="732" t="s">
        <v>586</v>
      </c>
      <c r="E274" s="733">
        <v>50113001</v>
      </c>
      <c r="F274" s="732" t="s">
        <v>593</v>
      </c>
      <c r="G274" s="731" t="s">
        <v>594</v>
      </c>
      <c r="H274" s="731">
        <v>395294</v>
      </c>
      <c r="I274" s="731">
        <v>180306</v>
      </c>
      <c r="J274" s="731" t="s">
        <v>1079</v>
      </c>
      <c r="K274" s="731" t="s">
        <v>1080</v>
      </c>
      <c r="L274" s="734">
        <v>208.43</v>
      </c>
      <c r="M274" s="734">
        <v>1</v>
      </c>
      <c r="N274" s="735">
        <v>208.43</v>
      </c>
    </row>
    <row r="275" spans="1:14" ht="14.45" customHeight="1" x14ac:dyDescent="0.2">
      <c r="A275" s="729" t="s">
        <v>575</v>
      </c>
      <c r="B275" s="730" t="s">
        <v>576</v>
      </c>
      <c r="C275" s="731" t="s">
        <v>585</v>
      </c>
      <c r="D275" s="732" t="s">
        <v>586</v>
      </c>
      <c r="E275" s="733">
        <v>50113001</v>
      </c>
      <c r="F275" s="732" t="s">
        <v>593</v>
      </c>
      <c r="G275" s="731" t="s">
        <v>594</v>
      </c>
      <c r="H275" s="731">
        <v>192160</v>
      </c>
      <c r="I275" s="731">
        <v>92160</v>
      </c>
      <c r="J275" s="731" t="s">
        <v>1081</v>
      </c>
      <c r="K275" s="731" t="s">
        <v>1082</v>
      </c>
      <c r="L275" s="734">
        <v>66.080000000000013</v>
      </c>
      <c r="M275" s="734">
        <v>1</v>
      </c>
      <c r="N275" s="735">
        <v>66.080000000000013</v>
      </c>
    </row>
    <row r="276" spans="1:14" ht="14.45" customHeight="1" x14ac:dyDescent="0.2">
      <c r="A276" s="729" t="s">
        <v>575</v>
      </c>
      <c r="B276" s="730" t="s">
        <v>576</v>
      </c>
      <c r="C276" s="731" t="s">
        <v>585</v>
      </c>
      <c r="D276" s="732" t="s">
        <v>586</v>
      </c>
      <c r="E276" s="733">
        <v>50113001</v>
      </c>
      <c r="F276" s="732" t="s">
        <v>593</v>
      </c>
      <c r="G276" s="731" t="s">
        <v>594</v>
      </c>
      <c r="H276" s="731">
        <v>234220</v>
      </c>
      <c r="I276" s="731">
        <v>234220</v>
      </c>
      <c r="J276" s="731" t="s">
        <v>1083</v>
      </c>
      <c r="K276" s="731" t="s">
        <v>1084</v>
      </c>
      <c r="L276" s="734">
        <v>558.97</v>
      </c>
      <c r="M276" s="734">
        <v>1</v>
      </c>
      <c r="N276" s="735">
        <v>558.97</v>
      </c>
    </row>
    <row r="277" spans="1:14" ht="14.45" customHeight="1" x14ac:dyDescent="0.2">
      <c r="A277" s="729" t="s">
        <v>575</v>
      </c>
      <c r="B277" s="730" t="s">
        <v>576</v>
      </c>
      <c r="C277" s="731" t="s">
        <v>585</v>
      </c>
      <c r="D277" s="732" t="s">
        <v>586</v>
      </c>
      <c r="E277" s="733">
        <v>50113001</v>
      </c>
      <c r="F277" s="732" t="s">
        <v>593</v>
      </c>
      <c r="G277" s="731" t="s">
        <v>594</v>
      </c>
      <c r="H277" s="731">
        <v>158198</v>
      </c>
      <c r="I277" s="731">
        <v>158198</v>
      </c>
      <c r="J277" s="731" t="s">
        <v>1085</v>
      </c>
      <c r="K277" s="731" t="s">
        <v>1086</v>
      </c>
      <c r="L277" s="734">
        <v>195.23</v>
      </c>
      <c r="M277" s="734">
        <v>1</v>
      </c>
      <c r="N277" s="735">
        <v>195.23</v>
      </c>
    </row>
    <row r="278" spans="1:14" ht="14.45" customHeight="1" x14ac:dyDescent="0.2">
      <c r="A278" s="729" t="s">
        <v>575</v>
      </c>
      <c r="B278" s="730" t="s">
        <v>576</v>
      </c>
      <c r="C278" s="731" t="s">
        <v>585</v>
      </c>
      <c r="D278" s="732" t="s">
        <v>586</v>
      </c>
      <c r="E278" s="733">
        <v>50113001</v>
      </c>
      <c r="F278" s="732" t="s">
        <v>593</v>
      </c>
      <c r="G278" s="731" t="s">
        <v>599</v>
      </c>
      <c r="H278" s="731">
        <v>189664</v>
      </c>
      <c r="I278" s="731">
        <v>189664</v>
      </c>
      <c r="J278" s="731" t="s">
        <v>1087</v>
      </c>
      <c r="K278" s="731" t="s">
        <v>1088</v>
      </c>
      <c r="L278" s="734">
        <v>259.72000000000003</v>
      </c>
      <c r="M278" s="734">
        <v>1</v>
      </c>
      <c r="N278" s="735">
        <v>259.72000000000003</v>
      </c>
    </row>
    <row r="279" spans="1:14" ht="14.45" customHeight="1" x14ac:dyDescent="0.2">
      <c r="A279" s="729" t="s">
        <v>575</v>
      </c>
      <c r="B279" s="730" t="s">
        <v>576</v>
      </c>
      <c r="C279" s="731" t="s">
        <v>585</v>
      </c>
      <c r="D279" s="732" t="s">
        <v>586</v>
      </c>
      <c r="E279" s="733">
        <v>50113001</v>
      </c>
      <c r="F279" s="732" t="s">
        <v>593</v>
      </c>
      <c r="G279" s="731" t="s">
        <v>594</v>
      </c>
      <c r="H279" s="731">
        <v>184360</v>
      </c>
      <c r="I279" s="731">
        <v>84360</v>
      </c>
      <c r="J279" s="731" t="s">
        <v>1089</v>
      </c>
      <c r="K279" s="731" t="s">
        <v>989</v>
      </c>
      <c r="L279" s="734">
        <v>149.5</v>
      </c>
      <c r="M279" s="734">
        <v>3</v>
      </c>
      <c r="N279" s="735">
        <v>448.5</v>
      </c>
    </row>
    <row r="280" spans="1:14" ht="14.45" customHeight="1" x14ac:dyDescent="0.2">
      <c r="A280" s="729" t="s">
        <v>575</v>
      </c>
      <c r="B280" s="730" t="s">
        <v>576</v>
      </c>
      <c r="C280" s="731" t="s">
        <v>585</v>
      </c>
      <c r="D280" s="732" t="s">
        <v>586</v>
      </c>
      <c r="E280" s="733">
        <v>50113001</v>
      </c>
      <c r="F280" s="732" t="s">
        <v>593</v>
      </c>
      <c r="G280" s="731" t="s">
        <v>594</v>
      </c>
      <c r="H280" s="731">
        <v>845075</v>
      </c>
      <c r="I280" s="731">
        <v>125641</v>
      </c>
      <c r="J280" s="731" t="s">
        <v>1089</v>
      </c>
      <c r="K280" s="731" t="s">
        <v>1090</v>
      </c>
      <c r="L280" s="734">
        <v>353.53</v>
      </c>
      <c r="M280" s="734">
        <v>1</v>
      </c>
      <c r="N280" s="735">
        <v>353.53</v>
      </c>
    </row>
    <row r="281" spans="1:14" ht="14.45" customHeight="1" x14ac:dyDescent="0.2">
      <c r="A281" s="729" t="s">
        <v>575</v>
      </c>
      <c r="B281" s="730" t="s">
        <v>576</v>
      </c>
      <c r="C281" s="731" t="s">
        <v>585</v>
      </c>
      <c r="D281" s="732" t="s">
        <v>586</v>
      </c>
      <c r="E281" s="733">
        <v>50113001</v>
      </c>
      <c r="F281" s="732" t="s">
        <v>593</v>
      </c>
      <c r="G281" s="731" t="s">
        <v>594</v>
      </c>
      <c r="H281" s="731">
        <v>152957</v>
      </c>
      <c r="I281" s="731">
        <v>152957</v>
      </c>
      <c r="J281" s="731" t="s">
        <v>1091</v>
      </c>
      <c r="K281" s="731" t="s">
        <v>1092</v>
      </c>
      <c r="L281" s="734">
        <v>74.989999999999981</v>
      </c>
      <c r="M281" s="734">
        <v>2</v>
      </c>
      <c r="N281" s="735">
        <v>149.97999999999996</v>
      </c>
    </row>
    <row r="282" spans="1:14" ht="14.45" customHeight="1" x14ac:dyDescent="0.2">
      <c r="A282" s="729" t="s">
        <v>575</v>
      </c>
      <c r="B282" s="730" t="s">
        <v>576</v>
      </c>
      <c r="C282" s="731" t="s">
        <v>585</v>
      </c>
      <c r="D282" s="732" t="s">
        <v>586</v>
      </c>
      <c r="E282" s="733">
        <v>50113001</v>
      </c>
      <c r="F282" s="732" t="s">
        <v>593</v>
      </c>
      <c r="G282" s="731" t="s">
        <v>594</v>
      </c>
      <c r="H282" s="731">
        <v>148578</v>
      </c>
      <c r="I282" s="731">
        <v>48578</v>
      </c>
      <c r="J282" s="731" t="s">
        <v>1093</v>
      </c>
      <c r="K282" s="731" t="s">
        <v>1094</v>
      </c>
      <c r="L282" s="734">
        <v>54.919999999999995</v>
      </c>
      <c r="M282" s="734">
        <v>1</v>
      </c>
      <c r="N282" s="735">
        <v>54.919999999999995</v>
      </c>
    </row>
    <row r="283" spans="1:14" ht="14.45" customHeight="1" x14ac:dyDescent="0.2">
      <c r="A283" s="729" t="s">
        <v>575</v>
      </c>
      <c r="B283" s="730" t="s">
        <v>576</v>
      </c>
      <c r="C283" s="731" t="s">
        <v>585</v>
      </c>
      <c r="D283" s="732" t="s">
        <v>586</v>
      </c>
      <c r="E283" s="733">
        <v>50113001</v>
      </c>
      <c r="F283" s="732" t="s">
        <v>593</v>
      </c>
      <c r="G283" s="731" t="s">
        <v>594</v>
      </c>
      <c r="H283" s="731">
        <v>109847</v>
      </c>
      <c r="I283" s="731">
        <v>9847</v>
      </c>
      <c r="J283" s="731" t="s">
        <v>1095</v>
      </c>
      <c r="K283" s="731" t="s">
        <v>1096</v>
      </c>
      <c r="L283" s="734">
        <v>40.669999999999995</v>
      </c>
      <c r="M283" s="734">
        <v>3</v>
      </c>
      <c r="N283" s="735">
        <v>122.00999999999999</v>
      </c>
    </row>
    <row r="284" spans="1:14" ht="14.45" customHeight="1" x14ac:dyDescent="0.2">
      <c r="A284" s="729" t="s">
        <v>575</v>
      </c>
      <c r="B284" s="730" t="s">
        <v>576</v>
      </c>
      <c r="C284" s="731" t="s">
        <v>585</v>
      </c>
      <c r="D284" s="732" t="s">
        <v>586</v>
      </c>
      <c r="E284" s="733">
        <v>50113001</v>
      </c>
      <c r="F284" s="732" t="s">
        <v>593</v>
      </c>
      <c r="G284" s="731" t="s">
        <v>594</v>
      </c>
      <c r="H284" s="731">
        <v>210402</v>
      </c>
      <c r="I284" s="731">
        <v>210402</v>
      </c>
      <c r="J284" s="731" t="s">
        <v>1097</v>
      </c>
      <c r="K284" s="731" t="s">
        <v>1098</v>
      </c>
      <c r="L284" s="734">
        <v>913.81000000000017</v>
      </c>
      <c r="M284" s="734">
        <v>1</v>
      </c>
      <c r="N284" s="735">
        <v>913.81000000000017</v>
      </c>
    </row>
    <row r="285" spans="1:14" ht="14.45" customHeight="1" x14ac:dyDescent="0.2">
      <c r="A285" s="729" t="s">
        <v>575</v>
      </c>
      <c r="B285" s="730" t="s">
        <v>576</v>
      </c>
      <c r="C285" s="731" t="s">
        <v>585</v>
      </c>
      <c r="D285" s="732" t="s">
        <v>586</v>
      </c>
      <c r="E285" s="733">
        <v>50113001</v>
      </c>
      <c r="F285" s="732" t="s">
        <v>593</v>
      </c>
      <c r="G285" s="731" t="s">
        <v>594</v>
      </c>
      <c r="H285" s="731">
        <v>207966</v>
      </c>
      <c r="I285" s="731">
        <v>207966</v>
      </c>
      <c r="J285" s="731" t="s">
        <v>1099</v>
      </c>
      <c r="K285" s="731" t="s">
        <v>1100</v>
      </c>
      <c r="L285" s="734">
        <v>19.350000000000001</v>
      </c>
      <c r="M285" s="734">
        <v>4</v>
      </c>
      <c r="N285" s="735">
        <v>77.400000000000006</v>
      </c>
    </row>
    <row r="286" spans="1:14" ht="14.45" customHeight="1" x14ac:dyDescent="0.2">
      <c r="A286" s="729" t="s">
        <v>575</v>
      </c>
      <c r="B286" s="730" t="s">
        <v>576</v>
      </c>
      <c r="C286" s="731" t="s">
        <v>585</v>
      </c>
      <c r="D286" s="732" t="s">
        <v>586</v>
      </c>
      <c r="E286" s="733">
        <v>50113001</v>
      </c>
      <c r="F286" s="732" t="s">
        <v>593</v>
      </c>
      <c r="G286" s="731" t="s">
        <v>594</v>
      </c>
      <c r="H286" s="731">
        <v>230438</v>
      </c>
      <c r="I286" s="731">
        <v>230438</v>
      </c>
      <c r="J286" s="731" t="s">
        <v>1101</v>
      </c>
      <c r="K286" s="731" t="s">
        <v>1102</v>
      </c>
      <c r="L286" s="734">
        <v>71.819999999999993</v>
      </c>
      <c r="M286" s="734">
        <v>2</v>
      </c>
      <c r="N286" s="735">
        <v>143.63999999999999</v>
      </c>
    </row>
    <row r="287" spans="1:14" ht="14.45" customHeight="1" x14ac:dyDescent="0.2">
      <c r="A287" s="729" t="s">
        <v>575</v>
      </c>
      <c r="B287" s="730" t="s">
        <v>576</v>
      </c>
      <c r="C287" s="731" t="s">
        <v>585</v>
      </c>
      <c r="D287" s="732" t="s">
        <v>586</v>
      </c>
      <c r="E287" s="733">
        <v>50113001</v>
      </c>
      <c r="F287" s="732" t="s">
        <v>593</v>
      </c>
      <c r="G287" s="731" t="s">
        <v>594</v>
      </c>
      <c r="H287" s="731">
        <v>190973</v>
      </c>
      <c r="I287" s="731">
        <v>190973</v>
      </c>
      <c r="J287" s="731" t="s">
        <v>1103</v>
      </c>
      <c r="K287" s="731" t="s">
        <v>1104</v>
      </c>
      <c r="L287" s="734">
        <v>224.37</v>
      </c>
      <c r="M287" s="734">
        <v>1</v>
      </c>
      <c r="N287" s="735">
        <v>224.37</v>
      </c>
    </row>
    <row r="288" spans="1:14" ht="14.45" customHeight="1" x14ac:dyDescent="0.2">
      <c r="A288" s="729" t="s">
        <v>575</v>
      </c>
      <c r="B288" s="730" t="s">
        <v>576</v>
      </c>
      <c r="C288" s="731" t="s">
        <v>585</v>
      </c>
      <c r="D288" s="732" t="s">
        <v>586</v>
      </c>
      <c r="E288" s="733">
        <v>50113001</v>
      </c>
      <c r="F288" s="732" t="s">
        <v>593</v>
      </c>
      <c r="G288" s="731" t="s">
        <v>594</v>
      </c>
      <c r="H288" s="731">
        <v>190975</v>
      </c>
      <c r="I288" s="731">
        <v>190975</v>
      </c>
      <c r="J288" s="731" t="s">
        <v>1103</v>
      </c>
      <c r="K288" s="731" t="s">
        <v>693</v>
      </c>
      <c r="L288" s="734">
        <v>640.02</v>
      </c>
      <c r="M288" s="734">
        <v>1</v>
      </c>
      <c r="N288" s="735">
        <v>640.02</v>
      </c>
    </row>
    <row r="289" spans="1:14" ht="14.45" customHeight="1" x14ac:dyDescent="0.2">
      <c r="A289" s="729" t="s">
        <v>575</v>
      </c>
      <c r="B289" s="730" t="s">
        <v>576</v>
      </c>
      <c r="C289" s="731" t="s">
        <v>585</v>
      </c>
      <c r="D289" s="732" t="s">
        <v>586</v>
      </c>
      <c r="E289" s="733">
        <v>50113001</v>
      </c>
      <c r="F289" s="732" t="s">
        <v>593</v>
      </c>
      <c r="G289" s="731" t="s">
        <v>594</v>
      </c>
      <c r="H289" s="731">
        <v>190958</v>
      </c>
      <c r="I289" s="731">
        <v>190958</v>
      </c>
      <c r="J289" s="731" t="s">
        <v>1105</v>
      </c>
      <c r="K289" s="731" t="s">
        <v>1104</v>
      </c>
      <c r="L289" s="734">
        <v>140.72</v>
      </c>
      <c r="M289" s="734">
        <v>2</v>
      </c>
      <c r="N289" s="735">
        <v>281.44</v>
      </c>
    </row>
    <row r="290" spans="1:14" ht="14.45" customHeight="1" x14ac:dyDescent="0.2">
      <c r="A290" s="729" t="s">
        <v>575</v>
      </c>
      <c r="B290" s="730" t="s">
        <v>576</v>
      </c>
      <c r="C290" s="731" t="s">
        <v>585</v>
      </c>
      <c r="D290" s="732" t="s">
        <v>586</v>
      </c>
      <c r="E290" s="733">
        <v>50113001</v>
      </c>
      <c r="F290" s="732" t="s">
        <v>593</v>
      </c>
      <c r="G290" s="731" t="s">
        <v>599</v>
      </c>
      <c r="H290" s="731">
        <v>56972</v>
      </c>
      <c r="I290" s="731">
        <v>56972</v>
      </c>
      <c r="J290" s="731" t="s">
        <v>1106</v>
      </c>
      <c r="K290" s="731" t="s">
        <v>1107</v>
      </c>
      <c r="L290" s="734">
        <v>14.76</v>
      </c>
      <c r="M290" s="734">
        <v>2</v>
      </c>
      <c r="N290" s="735">
        <v>29.52</v>
      </c>
    </row>
    <row r="291" spans="1:14" ht="14.45" customHeight="1" x14ac:dyDescent="0.2">
      <c r="A291" s="729" t="s">
        <v>575</v>
      </c>
      <c r="B291" s="730" t="s">
        <v>576</v>
      </c>
      <c r="C291" s="731" t="s">
        <v>585</v>
      </c>
      <c r="D291" s="732" t="s">
        <v>586</v>
      </c>
      <c r="E291" s="733">
        <v>50113001</v>
      </c>
      <c r="F291" s="732" t="s">
        <v>593</v>
      </c>
      <c r="G291" s="731" t="s">
        <v>599</v>
      </c>
      <c r="H291" s="731">
        <v>56976</v>
      </c>
      <c r="I291" s="731">
        <v>56976</v>
      </c>
      <c r="J291" s="731" t="s">
        <v>1108</v>
      </c>
      <c r="K291" s="731" t="s">
        <v>1109</v>
      </c>
      <c r="L291" s="734">
        <v>11.829999999999998</v>
      </c>
      <c r="M291" s="734">
        <v>2</v>
      </c>
      <c r="N291" s="735">
        <v>23.659999999999997</v>
      </c>
    </row>
    <row r="292" spans="1:14" ht="14.45" customHeight="1" x14ac:dyDescent="0.2">
      <c r="A292" s="729" t="s">
        <v>575</v>
      </c>
      <c r="B292" s="730" t="s">
        <v>576</v>
      </c>
      <c r="C292" s="731" t="s">
        <v>585</v>
      </c>
      <c r="D292" s="732" t="s">
        <v>586</v>
      </c>
      <c r="E292" s="733">
        <v>50113001</v>
      </c>
      <c r="F292" s="732" t="s">
        <v>593</v>
      </c>
      <c r="G292" s="731" t="s">
        <v>599</v>
      </c>
      <c r="H292" s="731">
        <v>156981</v>
      </c>
      <c r="I292" s="731">
        <v>56981</v>
      </c>
      <c r="J292" s="731" t="s">
        <v>1110</v>
      </c>
      <c r="K292" s="731" t="s">
        <v>1111</v>
      </c>
      <c r="L292" s="734">
        <v>30.13999999999999</v>
      </c>
      <c r="M292" s="734">
        <v>2</v>
      </c>
      <c r="N292" s="735">
        <v>60.27999999999998</v>
      </c>
    </row>
    <row r="293" spans="1:14" ht="14.45" customHeight="1" x14ac:dyDescent="0.2">
      <c r="A293" s="729" t="s">
        <v>575</v>
      </c>
      <c r="B293" s="730" t="s">
        <v>576</v>
      </c>
      <c r="C293" s="731" t="s">
        <v>585</v>
      </c>
      <c r="D293" s="732" t="s">
        <v>586</v>
      </c>
      <c r="E293" s="733">
        <v>50113001</v>
      </c>
      <c r="F293" s="732" t="s">
        <v>593</v>
      </c>
      <c r="G293" s="731" t="s">
        <v>599</v>
      </c>
      <c r="H293" s="731">
        <v>56983</v>
      </c>
      <c r="I293" s="731">
        <v>56983</v>
      </c>
      <c r="J293" s="731" t="s">
        <v>1112</v>
      </c>
      <c r="K293" s="731" t="s">
        <v>1113</v>
      </c>
      <c r="L293" s="734">
        <v>100.49000000000002</v>
      </c>
      <c r="M293" s="734">
        <v>1</v>
      </c>
      <c r="N293" s="735">
        <v>100.49000000000002</v>
      </c>
    </row>
    <row r="294" spans="1:14" ht="14.45" customHeight="1" x14ac:dyDescent="0.2">
      <c r="A294" s="729" t="s">
        <v>575</v>
      </c>
      <c r="B294" s="730" t="s">
        <v>576</v>
      </c>
      <c r="C294" s="731" t="s">
        <v>585</v>
      </c>
      <c r="D294" s="732" t="s">
        <v>586</v>
      </c>
      <c r="E294" s="733">
        <v>50113001</v>
      </c>
      <c r="F294" s="732" t="s">
        <v>593</v>
      </c>
      <c r="G294" s="731" t="s">
        <v>599</v>
      </c>
      <c r="H294" s="731">
        <v>174700</v>
      </c>
      <c r="I294" s="731">
        <v>174700</v>
      </c>
      <c r="J294" s="731" t="s">
        <v>1114</v>
      </c>
      <c r="K294" s="731" t="s">
        <v>1115</v>
      </c>
      <c r="L294" s="734">
        <v>723.17999999999984</v>
      </c>
      <c r="M294" s="734">
        <v>2</v>
      </c>
      <c r="N294" s="735">
        <v>1446.3599999999997</v>
      </c>
    </row>
    <row r="295" spans="1:14" ht="14.45" customHeight="1" x14ac:dyDescent="0.2">
      <c r="A295" s="729" t="s">
        <v>575</v>
      </c>
      <c r="B295" s="730" t="s">
        <v>576</v>
      </c>
      <c r="C295" s="731" t="s">
        <v>585</v>
      </c>
      <c r="D295" s="732" t="s">
        <v>586</v>
      </c>
      <c r="E295" s="733">
        <v>50113001</v>
      </c>
      <c r="F295" s="732" t="s">
        <v>593</v>
      </c>
      <c r="G295" s="731" t="s">
        <v>599</v>
      </c>
      <c r="H295" s="731">
        <v>150318</v>
      </c>
      <c r="I295" s="731">
        <v>50318</v>
      </c>
      <c r="J295" s="731" t="s">
        <v>1116</v>
      </c>
      <c r="K295" s="731" t="s">
        <v>1117</v>
      </c>
      <c r="L295" s="734">
        <v>158.97157894736841</v>
      </c>
      <c r="M295" s="734">
        <v>19</v>
      </c>
      <c r="N295" s="735">
        <v>3020.46</v>
      </c>
    </row>
    <row r="296" spans="1:14" ht="14.45" customHeight="1" x14ac:dyDescent="0.2">
      <c r="A296" s="729" t="s">
        <v>575</v>
      </c>
      <c r="B296" s="730" t="s">
        <v>576</v>
      </c>
      <c r="C296" s="731" t="s">
        <v>585</v>
      </c>
      <c r="D296" s="732" t="s">
        <v>586</v>
      </c>
      <c r="E296" s="733">
        <v>50113001</v>
      </c>
      <c r="F296" s="732" t="s">
        <v>593</v>
      </c>
      <c r="G296" s="731" t="s">
        <v>594</v>
      </c>
      <c r="H296" s="731">
        <v>850592</v>
      </c>
      <c r="I296" s="731">
        <v>148309</v>
      </c>
      <c r="J296" s="731" t="s">
        <v>1118</v>
      </c>
      <c r="K296" s="731" t="s">
        <v>1119</v>
      </c>
      <c r="L296" s="734">
        <v>189.87</v>
      </c>
      <c r="M296" s="734">
        <v>2</v>
      </c>
      <c r="N296" s="735">
        <v>379.74</v>
      </c>
    </row>
    <row r="297" spans="1:14" ht="14.45" customHeight="1" x14ac:dyDescent="0.2">
      <c r="A297" s="729" t="s">
        <v>575</v>
      </c>
      <c r="B297" s="730" t="s">
        <v>576</v>
      </c>
      <c r="C297" s="731" t="s">
        <v>585</v>
      </c>
      <c r="D297" s="732" t="s">
        <v>586</v>
      </c>
      <c r="E297" s="733">
        <v>50113001</v>
      </c>
      <c r="F297" s="732" t="s">
        <v>593</v>
      </c>
      <c r="G297" s="731" t="s">
        <v>599</v>
      </c>
      <c r="H297" s="731">
        <v>850551</v>
      </c>
      <c r="I297" s="731">
        <v>167859</v>
      </c>
      <c r="J297" s="731" t="s">
        <v>1120</v>
      </c>
      <c r="K297" s="731" t="s">
        <v>1121</v>
      </c>
      <c r="L297" s="734">
        <v>176.91</v>
      </c>
      <c r="M297" s="734">
        <v>1</v>
      </c>
      <c r="N297" s="735">
        <v>176.91</v>
      </c>
    </row>
    <row r="298" spans="1:14" ht="14.45" customHeight="1" x14ac:dyDescent="0.2">
      <c r="A298" s="729" t="s">
        <v>575</v>
      </c>
      <c r="B298" s="730" t="s">
        <v>576</v>
      </c>
      <c r="C298" s="731" t="s">
        <v>585</v>
      </c>
      <c r="D298" s="732" t="s">
        <v>586</v>
      </c>
      <c r="E298" s="733">
        <v>50113001</v>
      </c>
      <c r="F298" s="732" t="s">
        <v>593</v>
      </c>
      <c r="G298" s="731" t="s">
        <v>594</v>
      </c>
      <c r="H298" s="731">
        <v>102130</v>
      </c>
      <c r="I298" s="731">
        <v>2130</v>
      </c>
      <c r="J298" s="731" t="s">
        <v>1122</v>
      </c>
      <c r="K298" s="731" t="s">
        <v>828</v>
      </c>
      <c r="L298" s="734">
        <v>155</v>
      </c>
      <c r="M298" s="734">
        <v>1</v>
      </c>
      <c r="N298" s="735">
        <v>155</v>
      </c>
    </row>
    <row r="299" spans="1:14" ht="14.45" customHeight="1" x14ac:dyDescent="0.2">
      <c r="A299" s="729" t="s">
        <v>575</v>
      </c>
      <c r="B299" s="730" t="s">
        <v>576</v>
      </c>
      <c r="C299" s="731" t="s">
        <v>585</v>
      </c>
      <c r="D299" s="732" t="s">
        <v>586</v>
      </c>
      <c r="E299" s="733">
        <v>50113001</v>
      </c>
      <c r="F299" s="732" t="s">
        <v>593</v>
      </c>
      <c r="G299" s="731" t="s">
        <v>594</v>
      </c>
      <c r="H299" s="731">
        <v>197782</v>
      </c>
      <c r="I299" s="731">
        <v>197782</v>
      </c>
      <c r="J299" s="731" t="s">
        <v>1123</v>
      </c>
      <c r="K299" s="731" t="s">
        <v>1124</v>
      </c>
      <c r="L299" s="734">
        <v>424.82</v>
      </c>
      <c r="M299" s="734">
        <v>1</v>
      </c>
      <c r="N299" s="735">
        <v>424.82</v>
      </c>
    </row>
    <row r="300" spans="1:14" ht="14.45" customHeight="1" x14ac:dyDescent="0.2">
      <c r="A300" s="729" t="s">
        <v>575</v>
      </c>
      <c r="B300" s="730" t="s">
        <v>576</v>
      </c>
      <c r="C300" s="731" t="s">
        <v>585</v>
      </c>
      <c r="D300" s="732" t="s">
        <v>586</v>
      </c>
      <c r="E300" s="733">
        <v>50113001</v>
      </c>
      <c r="F300" s="732" t="s">
        <v>593</v>
      </c>
      <c r="G300" s="731" t="s">
        <v>594</v>
      </c>
      <c r="H300" s="731">
        <v>113808</v>
      </c>
      <c r="I300" s="731">
        <v>13808</v>
      </c>
      <c r="J300" s="731" t="s">
        <v>1125</v>
      </c>
      <c r="K300" s="731" t="s">
        <v>1126</v>
      </c>
      <c r="L300" s="734">
        <v>600.15000000000009</v>
      </c>
      <c r="M300" s="734">
        <v>1</v>
      </c>
      <c r="N300" s="735">
        <v>600.15000000000009</v>
      </c>
    </row>
    <row r="301" spans="1:14" ht="14.45" customHeight="1" x14ac:dyDescent="0.2">
      <c r="A301" s="729" t="s">
        <v>575</v>
      </c>
      <c r="B301" s="730" t="s">
        <v>576</v>
      </c>
      <c r="C301" s="731" t="s">
        <v>585</v>
      </c>
      <c r="D301" s="732" t="s">
        <v>586</v>
      </c>
      <c r="E301" s="733">
        <v>50113001</v>
      </c>
      <c r="F301" s="732" t="s">
        <v>593</v>
      </c>
      <c r="G301" s="731" t="s">
        <v>594</v>
      </c>
      <c r="H301" s="731">
        <v>197864</v>
      </c>
      <c r="I301" s="731">
        <v>97864</v>
      </c>
      <c r="J301" s="731" t="s">
        <v>1125</v>
      </c>
      <c r="K301" s="731" t="s">
        <v>1127</v>
      </c>
      <c r="L301" s="734">
        <v>300.07999999999993</v>
      </c>
      <c r="M301" s="734">
        <v>1</v>
      </c>
      <c r="N301" s="735">
        <v>300.07999999999993</v>
      </c>
    </row>
    <row r="302" spans="1:14" ht="14.45" customHeight="1" x14ac:dyDescent="0.2">
      <c r="A302" s="729" t="s">
        <v>575</v>
      </c>
      <c r="B302" s="730" t="s">
        <v>576</v>
      </c>
      <c r="C302" s="731" t="s">
        <v>585</v>
      </c>
      <c r="D302" s="732" t="s">
        <v>586</v>
      </c>
      <c r="E302" s="733">
        <v>50113001</v>
      </c>
      <c r="F302" s="732" t="s">
        <v>593</v>
      </c>
      <c r="G302" s="731" t="s">
        <v>594</v>
      </c>
      <c r="H302" s="731">
        <v>849535</v>
      </c>
      <c r="I302" s="731">
        <v>134292</v>
      </c>
      <c r="J302" s="731" t="s">
        <v>1128</v>
      </c>
      <c r="K302" s="731" t="s">
        <v>1129</v>
      </c>
      <c r="L302" s="734">
        <v>113.66000000000003</v>
      </c>
      <c r="M302" s="734">
        <v>1</v>
      </c>
      <c r="N302" s="735">
        <v>113.66000000000003</v>
      </c>
    </row>
    <row r="303" spans="1:14" ht="14.45" customHeight="1" x14ac:dyDescent="0.2">
      <c r="A303" s="729" t="s">
        <v>575</v>
      </c>
      <c r="B303" s="730" t="s">
        <v>576</v>
      </c>
      <c r="C303" s="731" t="s">
        <v>585</v>
      </c>
      <c r="D303" s="732" t="s">
        <v>586</v>
      </c>
      <c r="E303" s="733">
        <v>50113001</v>
      </c>
      <c r="F303" s="732" t="s">
        <v>593</v>
      </c>
      <c r="G303" s="731" t="s">
        <v>599</v>
      </c>
      <c r="H303" s="731">
        <v>233698</v>
      </c>
      <c r="I303" s="731">
        <v>233698</v>
      </c>
      <c r="J303" s="731" t="s">
        <v>1130</v>
      </c>
      <c r="K303" s="731" t="s">
        <v>1131</v>
      </c>
      <c r="L303" s="734">
        <v>130.9</v>
      </c>
      <c r="M303" s="734">
        <v>2</v>
      </c>
      <c r="N303" s="735">
        <v>261.8</v>
      </c>
    </row>
    <row r="304" spans="1:14" ht="14.45" customHeight="1" x14ac:dyDescent="0.2">
      <c r="A304" s="729" t="s">
        <v>575</v>
      </c>
      <c r="B304" s="730" t="s">
        <v>576</v>
      </c>
      <c r="C304" s="731" t="s">
        <v>585</v>
      </c>
      <c r="D304" s="732" t="s">
        <v>586</v>
      </c>
      <c r="E304" s="733">
        <v>50113001</v>
      </c>
      <c r="F304" s="732" t="s">
        <v>593</v>
      </c>
      <c r="G304" s="731" t="s">
        <v>599</v>
      </c>
      <c r="H304" s="731">
        <v>233735</v>
      </c>
      <c r="I304" s="731">
        <v>233735</v>
      </c>
      <c r="J304" s="731" t="s">
        <v>1132</v>
      </c>
      <c r="K304" s="731" t="s">
        <v>1133</v>
      </c>
      <c r="L304" s="734">
        <v>301.43999999999994</v>
      </c>
      <c r="M304" s="734">
        <v>1</v>
      </c>
      <c r="N304" s="735">
        <v>301.43999999999994</v>
      </c>
    </row>
    <row r="305" spans="1:14" ht="14.45" customHeight="1" x14ac:dyDescent="0.2">
      <c r="A305" s="729" t="s">
        <v>575</v>
      </c>
      <c r="B305" s="730" t="s">
        <v>576</v>
      </c>
      <c r="C305" s="731" t="s">
        <v>585</v>
      </c>
      <c r="D305" s="732" t="s">
        <v>586</v>
      </c>
      <c r="E305" s="733">
        <v>50113001</v>
      </c>
      <c r="F305" s="732" t="s">
        <v>593</v>
      </c>
      <c r="G305" s="731" t="s">
        <v>594</v>
      </c>
      <c r="H305" s="731">
        <v>130434</v>
      </c>
      <c r="I305" s="731">
        <v>30434</v>
      </c>
      <c r="J305" s="731" t="s">
        <v>1134</v>
      </c>
      <c r="K305" s="731" t="s">
        <v>1135</v>
      </c>
      <c r="L305" s="734">
        <v>156.43</v>
      </c>
      <c r="M305" s="734">
        <v>2</v>
      </c>
      <c r="N305" s="735">
        <v>312.86</v>
      </c>
    </row>
    <row r="306" spans="1:14" ht="14.45" customHeight="1" x14ac:dyDescent="0.2">
      <c r="A306" s="729" t="s">
        <v>575</v>
      </c>
      <c r="B306" s="730" t="s">
        <v>576</v>
      </c>
      <c r="C306" s="731" t="s">
        <v>585</v>
      </c>
      <c r="D306" s="732" t="s">
        <v>586</v>
      </c>
      <c r="E306" s="733">
        <v>50113001</v>
      </c>
      <c r="F306" s="732" t="s">
        <v>593</v>
      </c>
      <c r="G306" s="731" t="s">
        <v>594</v>
      </c>
      <c r="H306" s="731">
        <v>225452</v>
      </c>
      <c r="I306" s="731">
        <v>225452</v>
      </c>
      <c r="J306" s="731" t="s">
        <v>1136</v>
      </c>
      <c r="K306" s="731" t="s">
        <v>1137</v>
      </c>
      <c r="L306" s="734">
        <v>510.48000000000013</v>
      </c>
      <c r="M306" s="734">
        <v>1</v>
      </c>
      <c r="N306" s="735">
        <v>510.48000000000013</v>
      </c>
    </row>
    <row r="307" spans="1:14" ht="14.45" customHeight="1" x14ac:dyDescent="0.2">
      <c r="A307" s="729" t="s">
        <v>575</v>
      </c>
      <c r="B307" s="730" t="s">
        <v>576</v>
      </c>
      <c r="C307" s="731" t="s">
        <v>585</v>
      </c>
      <c r="D307" s="732" t="s">
        <v>586</v>
      </c>
      <c r="E307" s="733">
        <v>50113001</v>
      </c>
      <c r="F307" s="732" t="s">
        <v>593</v>
      </c>
      <c r="G307" s="731" t="s">
        <v>594</v>
      </c>
      <c r="H307" s="731">
        <v>225453</v>
      </c>
      <c r="I307" s="731">
        <v>225453</v>
      </c>
      <c r="J307" s="731" t="s">
        <v>1136</v>
      </c>
      <c r="K307" s="731" t="s">
        <v>1138</v>
      </c>
      <c r="L307" s="734">
        <v>387.81</v>
      </c>
      <c r="M307" s="734">
        <v>3</v>
      </c>
      <c r="N307" s="735">
        <v>1163.43</v>
      </c>
    </row>
    <row r="308" spans="1:14" ht="14.45" customHeight="1" x14ac:dyDescent="0.2">
      <c r="A308" s="729" t="s">
        <v>575</v>
      </c>
      <c r="B308" s="730" t="s">
        <v>576</v>
      </c>
      <c r="C308" s="731" t="s">
        <v>585</v>
      </c>
      <c r="D308" s="732" t="s">
        <v>586</v>
      </c>
      <c r="E308" s="733">
        <v>50113001</v>
      </c>
      <c r="F308" s="732" t="s">
        <v>593</v>
      </c>
      <c r="G308" s="731" t="s">
        <v>594</v>
      </c>
      <c r="H308" s="731">
        <v>184785</v>
      </c>
      <c r="I308" s="731">
        <v>84785</v>
      </c>
      <c r="J308" s="731" t="s">
        <v>1139</v>
      </c>
      <c r="K308" s="731" t="s">
        <v>1140</v>
      </c>
      <c r="L308" s="734">
        <v>192.74000000000009</v>
      </c>
      <c r="M308" s="734">
        <v>1</v>
      </c>
      <c r="N308" s="735">
        <v>192.74000000000009</v>
      </c>
    </row>
    <row r="309" spans="1:14" ht="14.45" customHeight="1" x14ac:dyDescent="0.2">
      <c r="A309" s="729" t="s">
        <v>575</v>
      </c>
      <c r="B309" s="730" t="s">
        <v>576</v>
      </c>
      <c r="C309" s="731" t="s">
        <v>585</v>
      </c>
      <c r="D309" s="732" t="s">
        <v>586</v>
      </c>
      <c r="E309" s="733">
        <v>50113001</v>
      </c>
      <c r="F309" s="732" t="s">
        <v>593</v>
      </c>
      <c r="G309" s="731" t="s">
        <v>594</v>
      </c>
      <c r="H309" s="731">
        <v>112023</v>
      </c>
      <c r="I309" s="731">
        <v>12023</v>
      </c>
      <c r="J309" s="731" t="s">
        <v>1141</v>
      </c>
      <c r="K309" s="731" t="s">
        <v>1142</v>
      </c>
      <c r="L309" s="734">
        <v>80.759999999999991</v>
      </c>
      <c r="M309" s="734">
        <v>3</v>
      </c>
      <c r="N309" s="735">
        <v>242.27999999999997</v>
      </c>
    </row>
    <row r="310" spans="1:14" ht="14.45" customHeight="1" x14ac:dyDescent="0.2">
      <c r="A310" s="729" t="s">
        <v>575</v>
      </c>
      <c r="B310" s="730" t="s">
        <v>576</v>
      </c>
      <c r="C310" s="731" t="s">
        <v>585</v>
      </c>
      <c r="D310" s="732" t="s">
        <v>586</v>
      </c>
      <c r="E310" s="733">
        <v>50113001</v>
      </c>
      <c r="F310" s="732" t="s">
        <v>593</v>
      </c>
      <c r="G310" s="731" t="s">
        <v>594</v>
      </c>
      <c r="H310" s="731">
        <v>243240</v>
      </c>
      <c r="I310" s="731">
        <v>243240</v>
      </c>
      <c r="J310" s="731" t="s">
        <v>1141</v>
      </c>
      <c r="K310" s="731" t="s">
        <v>1142</v>
      </c>
      <c r="L310" s="734">
        <v>79.95</v>
      </c>
      <c r="M310" s="734">
        <v>2</v>
      </c>
      <c r="N310" s="735">
        <v>159.9</v>
      </c>
    </row>
    <row r="311" spans="1:14" ht="14.45" customHeight="1" x14ac:dyDescent="0.2">
      <c r="A311" s="729" t="s">
        <v>575</v>
      </c>
      <c r="B311" s="730" t="s">
        <v>576</v>
      </c>
      <c r="C311" s="731" t="s">
        <v>585</v>
      </c>
      <c r="D311" s="732" t="s">
        <v>586</v>
      </c>
      <c r="E311" s="733">
        <v>50113001</v>
      </c>
      <c r="F311" s="732" t="s">
        <v>593</v>
      </c>
      <c r="G311" s="731" t="s">
        <v>594</v>
      </c>
      <c r="H311" s="731">
        <v>848415</v>
      </c>
      <c r="I311" s="731">
        <v>500291</v>
      </c>
      <c r="J311" s="731" t="s">
        <v>1143</v>
      </c>
      <c r="K311" s="731" t="s">
        <v>1144</v>
      </c>
      <c r="L311" s="734">
        <v>1771.36</v>
      </c>
      <c r="M311" s="734">
        <v>1</v>
      </c>
      <c r="N311" s="735">
        <v>1771.36</v>
      </c>
    </row>
    <row r="312" spans="1:14" ht="14.45" customHeight="1" x14ac:dyDescent="0.2">
      <c r="A312" s="729" t="s">
        <v>575</v>
      </c>
      <c r="B312" s="730" t="s">
        <v>576</v>
      </c>
      <c r="C312" s="731" t="s">
        <v>585</v>
      </c>
      <c r="D312" s="732" t="s">
        <v>586</v>
      </c>
      <c r="E312" s="733">
        <v>50113001</v>
      </c>
      <c r="F312" s="732" t="s">
        <v>593</v>
      </c>
      <c r="G312" s="731" t="s">
        <v>599</v>
      </c>
      <c r="H312" s="731">
        <v>192342</v>
      </c>
      <c r="I312" s="731">
        <v>192342</v>
      </c>
      <c r="J312" s="731" t="s">
        <v>1145</v>
      </c>
      <c r="K312" s="731" t="s">
        <v>1113</v>
      </c>
      <c r="L312" s="734">
        <v>137.37</v>
      </c>
      <c r="M312" s="734">
        <v>4</v>
      </c>
      <c r="N312" s="735">
        <v>549.48</v>
      </c>
    </row>
    <row r="313" spans="1:14" ht="14.45" customHeight="1" x14ac:dyDescent="0.2">
      <c r="A313" s="729" t="s">
        <v>575</v>
      </c>
      <c r="B313" s="730" t="s">
        <v>576</v>
      </c>
      <c r="C313" s="731" t="s">
        <v>585</v>
      </c>
      <c r="D313" s="732" t="s">
        <v>586</v>
      </c>
      <c r="E313" s="733">
        <v>50113001</v>
      </c>
      <c r="F313" s="732" t="s">
        <v>593</v>
      </c>
      <c r="G313" s="731" t="s">
        <v>594</v>
      </c>
      <c r="H313" s="731">
        <v>148673</v>
      </c>
      <c r="I313" s="731">
        <v>148673</v>
      </c>
      <c r="J313" s="731" t="s">
        <v>1146</v>
      </c>
      <c r="K313" s="731" t="s">
        <v>1147</v>
      </c>
      <c r="L313" s="734">
        <v>146.11999999999995</v>
      </c>
      <c r="M313" s="734">
        <v>1</v>
      </c>
      <c r="N313" s="735">
        <v>146.11999999999995</v>
      </c>
    </row>
    <row r="314" spans="1:14" ht="14.45" customHeight="1" x14ac:dyDescent="0.2">
      <c r="A314" s="729" t="s">
        <v>575</v>
      </c>
      <c r="B314" s="730" t="s">
        <v>576</v>
      </c>
      <c r="C314" s="731" t="s">
        <v>585</v>
      </c>
      <c r="D314" s="732" t="s">
        <v>586</v>
      </c>
      <c r="E314" s="733">
        <v>50113001</v>
      </c>
      <c r="F314" s="732" t="s">
        <v>593</v>
      </c>
      <c r="G314" s="731" t="s">
        <v>594</v>
      </c>
      <c r="H314" s="731">
        <v>181425</v>
      </c>
      <c r="I314" s="731">
        <v>81425</v>
      </c>
      <c r="J314" s="731" t="s">
        <v>1148</v>
      </c>
      <c r="K314" s="731" t="s">
        <v>1149</v>
      </c>
      <c r="L314" s="734">
        <v>116.48999999999998</v>
      </c>
      <c r="M314" s="734">
        <v>2</v>
      </c>
      <c r="N314" s="735">
        <v>232.97999999999996</v>
      </c>
    </row>
    <row r="315" spans="1:14" ht="14.45" customHeight="1" x14ac:dyDescent="0.2">
      <c r="A315" s="729" t="s">
        <v>575</v>
      </c>
      <c r="B315" s="730" t="s">
        <v>576</v>
      </c>
      <c r="C315" s="731" t="s">
        <v>585</v>
      </c>
      <c r="D315" s="732" t="s">
        <v>586</v>
      </c>
      <c r="E315" s="733">
        <v>50113001</v>
      </c>
      <c r="F315" s="732" t="s">
        <v>593</v>
      </c>
      <c r="G315" s="731" t="s">
        <v>594</v>
      </c>
      <c r="H315" s="731">
        <v>194233</v>
      </c>
      <c r="I315" s="731">
        <v>194233</v>
      </c>
      <c r="J315" s="731" t="s">
        <v>1150</v>
      </c>
      <c r="K315" s="731" t="s">
        <v>1151</v>
      </c>
      <c r="L315" s="734">
        <v>5318.18</v>
      </c>
      <c r="M315" s="734">
        <v>1</v>
      </c>
      <c r="N315" s="735">
        <v>5318.18</v>
      </c>
    </row>
    <row r="316" spans="1:14" ht="14.45" customHeight="1" x14ac:dyDescent="0.2">
      <c r="A316" s="729" t="s">
        <v>575</v>
      </c>
      <c r="B316" s="730" t="s">
        <v>576</v>
      </c>
      <c r="C316" s="731" t="s">
        <v>585</v>
      </c>
      <c r="D316" s="732" t="s">
        <v>586</v>
      </c>
      <c r="E316" s="733">
        <v>50113001</v>
      </c>
      <c r="F316" s="732" t="s">
        <v>593</v>
      </c>
      <c r="G316" s="731" t="s">
        <v>594</v>
      </c>
      <c r="H316" s="731">
        <v>848469</v>
      </c>
      <c r="I316" s="731">
        <v>500719</v>
      </c>
      <c r="J316" s="731" t="s">
        <v>1152</v>
      </c>
      <c r="K316" s="731" t="s">
        <v>1153</v>
      </c>
      <c r="L316" s="734">
        <v>3960</v>
      </c>
      <c r="M316" s="734">
        <v>5</v>
      </c>
      <c r="N316" s="735">
        <v>19800</v>
      </c>
    </row>
    <row r="317" spans="1:14" ht="14.45" customHeight="1" x14ac:dyDescent="0.2">
      <c r="A317" s="729" t="s">
        <v>575</v>
      </c>
      <c r="B317" s="730" t="s">
        <v>576</v>
      </c>
      <c r="C317" s="731" t="s">
        <v>585</v>
      </c>
      <c r="D317" s="732" t="s">
        <v>586</v>
      </c>
      <c r="E317" s="733">
        <v>50113001</v>
      </c>
      <c r="F317" s="732" t="s">
        <v>593</v>
      </c>
      <c r="G317" s="731" t="s">
        <v>594</v>
      </c>
      <c r="H317" s="731">
        <v>194781</v>
      </c>
      <c r="I317" s="731">
        <v>194781</v>
      </c>
      <c r="J317" s="731" t="s">
        <v>1154</v>
      </c>
      <c r="K317" s="731" t="s">
        <v>731</v>
      </c>
      <c r="L317" s="734">
        <v>1131.0999999999997</v>
      </c>
      <c r="M317" s="734">
        <v>1</v>
      </c>
      <c r="N317" s="735">
        <v>1131.0999999999997</v>
      </c>
    </row>
    <row r="318" spans="1:14" ht="14.45" customHeight="1" x14ac:dyDescent="0.2">
      <c r="A318" s="729" t="s">
        <v>575</v>
      </c>
      <c r="B318" s="730" t="s">
        <v>576</v>
      </c>
      <c r="C318" s="731" t="s">
        <v>585</v>
      </c>
      <c r="D318" s="732" t="s">
        <v>586</v>
      </c>
      <c r="E318" s="733">
        <v>50113001</v>
      </c>
      <c r="F318" s="732" t="s">
        <v>593</v>
      </c>
      <c r="G318" s="731" t="s">
        <v>594</v>
      </c>
      <c r="H318" s="731">
        <v>200901</v>
      </c>
      <c r="I318" s="731">
        <v>200901</v>
      </c>
      <c r="J318" s="731" t="s">
        <v>1155</v>
      </c>
      <c r="K318" s="731" t="s">
        <v>1156</v>
      </c>
      <c r="L318" s="734">
        <v>129.07666666666668</v>
      </c>
      <c r="M318" s="734">
        <v>12</v>
      </c>
      <c r="N318" s="735">
        <v>1548.92</v>
      </c>
    </row>
    <row r="319" spans="1:14" ht="14.45" customHeight="1" x14ac:dyDescent="0.2">
      <c r="A319" s="729" t="s">
        <v>575</v>
      </c>
      <c r="B319" s="730" t="s">
        <v>576</v>
      </c>
      <c r="C319" s="731" t="s">
        <v>585</v>
      </c>
      <c r="D319" s="732" t="s">
        <v>586</v>
      </c>
      <c r="E319" s="733">
        <v>50113001</v>
      </c>
      <c r="F319" s="732" t="s">
        <v>593</v>
      </c>
      <c r="G319" s="731" t="s">
        <v>594</v>
      </c>
      <c r="H319" s="731">
        <v>112770</v>
      </c>
      <c r="I319" s="731">
        <v>12770</v>
      </c>
      <c r="J319" s="731" t="s">
        <v>1157</v>
      </c>
      <c r="K319" s="731" t="s">
        <v>1158</v>
      </c>
      <c r="L319" s="734">
        <v>143.4</v>
      </c>
      <c r="M319" s="734">
        <v>2</v>
      </c>
      <c r="N319" s="735">
        <v>286.8</v>
      </c>
    </row>
    <row r="320" spans="1:14" ht="14.45" customHeight="1" x14ac:dyDescent="0.2">
      <c r="A320" s="729" t="s">
        <v>575</v>
      </c>
      <c r="B320" s="730" t="s">
        <v>576</v>
      </c>
      <c r="C320" s="731" t="s">
        <v>585</v>
      </c>
      <c r="D320" s="732" t="s">
        <v>586</v>
      </c>
      <c r="E320" s="733">
        <v>50113001</v>
      </c>
      <c r="F320" s="732" t="s">
        <v>593</v>
      </c>
      <c r="G320" s="731" t="s">
        <v>594</v>
      </c>
      <c r="H320" s="731">
        <v>201608</v>
      </c>
      <c r="I320" s="731">
        <v>201608</v>
      </c>
      <c r="J320" s="731" t="s">
        <v>1159</v>
      </c>
      <c r="K320" s="731" t="s">
        <v>1160</v>
      </c>
      <c r="L320" s="734">
        <v>36.064999999999991</v>
      </c>
      <c r="M320" s="734">
        <v>6</v>
      </c>
      <c r="N320" s="735">
        <v>216.38999999999996</v>
      </c>
    </row>
    <row r="321" spans="1:14" ht="14.45" customHeight="1" x14ac:dyDescent="0.2">
      <c r="A321" s="729" t="s">
        <v>575</v>
      </c>
      <c r="B321" s="730" t="s">
        <v>576</v>
      </c>
      <c r="C321" s="731" t="s">
        <v>585</v>
      </c>
      <c r="D321" s="732" t="s">
        <v>586</v>
      </c>
      <c r="E321" s="733">
        <v>50113001</v>
      </c>
      <c r="F321" s="732" t="s">
        <v>593</v>
      </c>
      <c r="G321" s="731" t="s">
        <v>594</v>
      </c>
      <c r="H321" s="731">
        <v>117926</v>
      </c>
      <c r="I321" s="731">
        <v>201609</v>
      </c>
      <c r="J321" s="731" t="s">
        <v>1159</v>
      </c>
      <c r="K321" s="731" t="s">
        <v>1161</v>
      </c>
      <c r="L321" s="734">
        <v>44.823539823008836</v>
      </c>
      <c r="M321" s="734">
        <v>226</v>
      </c>
      <c r="N321" s="735">
        <v>10130.119999999997</v>
      </c>
    </row>
    <row r="322" spans="1:14" ht="14.45" customHeight="1" x14ac:dyDescent="0.2">
      <c r="A322" s="729" t="s">
        <v>575</v>
      </c>
      <c r="B322" s="730" t="s">
        <v>576</v>
      </c>
      <c r="C322" s="731" t="s">
        <v>585</v>
      </c>
      <c r="D322" s="732" t="s">
        <v>586</v>
      </c>
      <c r="E322" s="733">
        <v>50113001</v>
      </c>
      <c r="F322" s="732" t="s">
        <v>593</v>
      </c>
      <c r="G322" s="731" t="s">
        <v>594</v>
      </c>
      <c r="H322" s="731">
        <v>130526</v>
      </c>
      <c r="I322" s="731">
        <v>30526</v>
      </c>
      <c r="J322" s="731" t="s">
        <v>1162</v>
      </c>
      <c r="K322" s="731" t="s">
        <v>1163</v>
      </c>
      <c r="L322" s="734">
        <v>328.61</v>
      </c>
      <c r="M322" s="734">
        <v>1</v>
      </c>
      <c r="N322" s="735">
        <v>328.61</v>
      </c>
    </row>
    <row r="323" spans="1:14" ht="14.45" customHeight="1" x14ac:dyDescent="0.2">
      <c r="A323" s="729" t="s">
        <v>575</v>
      </c>
      <c r="B323" s="730" t="s">
        <v>576</v>
      </c>
      <c r="C323" s="731" t="s">
        <v>585</v>
      </c>
      <c r="D323" s="732" t="s">
        <v>586</v>
      </c>
      <c r="E323" s="733">
        <v>50113001</v>
      </c>
      <c r="F323" s="732" t="s">
        <v>593</v>
      </c>
      <c r="G323" s="731" t="s">
        <v>599</v>
      </c>
      <c r="H323" s="731">
        <v>153950</v>
      </c>
      <c r="I323" s="731">
        <v>53950</v>
      </c>
      <c r="J323" s="731" t="s">
        <v>1164</v>
      </c>
      <c r="K323" s="731" t="s">
        <v>1165</v>
      </c>
      <c r="L323" s="734">
        <v>91.43</v>
      </c>
      <c r="M323" s="734">
        <v>2</v>
      </c>
      <c r="N323" s="735">
        <v>182.86</v>
      </c>
    </row>
    <row r="324" spans="1:14" ht="14.45" customHeight="1" x14ac:dyDescent="0.2">
      <c r="A324" s="729" t="s">
        <v>575</v>
      </c>
      <c r="B324" s="730" t="s">
        <v>576</v>
      </c>
      <c r="C324" s="731" t="s">
        <v>585</v>
      </c>
      <c r="D324" s="732" t="s">
        <v>586</v>
      </c>
      <c r="E324" s="733">
        <v>50113001</v>
      </c>
      <c r="F324" s="732" t="s">
        <v>593</v>
      </c>
      <c r="G324" s="731" t="s">
        <v>599</v>
      </c>
      <c r="H324" s="731">
        <v>233366</v>
      </c>
      <c r="I324" s="731">
        <v>233366</v>
      </c>
      <c r="J324" s="731" t="s">
        <v>1166</v>
      </c>
      <c r="K324" s="731" t="s">
        <v>1167</v>
      </c>
      <c r="L324" s="734">
        <v>45.489999999999995</v>
      </c>
      <c r="M324" s="734">
        <v>10</v>
      </c>
      <c r="N324" s="735">
        <v>454.9</v>
      </c>
    </row>
    <row r="325" spans="1:14" ht="14.45" customHeight="1" x14ac:dyDescent="0.2">
      <c r="A325" s="729" t="s">
        <v>575</v>
      </c>
      <c r="B325" s="730" t="s">
        <v>576</v>
      </c>
      <c r="C325" s="731" t="s">
        <v>585</v>
      </c>
      <c r="D325" s="732" t="s">
        <v>586</v>
      </c>
      <c r="E325" s="733">
        <v>50113001</v>
      </c>
      <c r="F325" s="732" t="s">
        <v>593</v>
      </c>
      <c r="G325" s="731" t="s">
        <v>599</v>
      </c>
      <c r="H325" s="731">
        <v>149483</v>
      </c>
      <c r="I325" s="731">
        <v>149483</v>
      </c>
      <c r="J325" s="731" t="s">
        <v>1168</v>
      </c>
      <c r="K325" s="731" t="s">
        <v>1169</v>
      </c>
      <c r="L325" s="734">
        <v>138.95000000000002</v>
      </c>
      <c r="M325" s="734">
        <v>9</v>
      </c>
      <c r="N325" s="735">
        <v>1250.5500000000002</v>
      </c>
    </row>
    <row r="326" spans="1:14" ht="14.45" customHeight="1" x14ac:dyDescent="0.2">
      <c r="A326" s="729" t="s">
        <v>575</v>
      </c>
      <c r="B326" s="730" t="s">
        <v>576</v>
      </c>
      <c r="C326" s="731" t="s">
        <v>585</v>
      </c>
      <c r="D326" s="732" t="s">
        <v>586</v>
      </c>
      <c r="E326" s="733">
        <v>50113001</v>
      </c>
      <c r="F326" s="732" t="s">
        <v>593</v>
      </c>
      <c r="G326" s="731" t="s">
        <v>599</v>
      </c>
      <c r="H326" s="731">
        <v>988071</v>
      </c>
      <c r="I326" s="731">
        <v>500874</v>
      </c>
      <c r="J326" s="731" t="s">
        <v>1170</v>
      </c>
      <c r="K326" s="731" t="s">
        <v>1171</v>
      </c>
      <c r="L326" s="734">
        <v>2919.0599999999995</v>
      </c>
      <c r="M326" s="734">
        <v>1</v>
      </c>
      <c r="N326" s="735">
        <v>2919.0599999999995</v>
      </c>
    </row>
    <row r="327" spans="1:14" ht="14.45" customHeight="1" x14ac:dyDescent="0.2">
      <c r="A327" s="729" t="s">
        <v>575</v>
      </c>
      <c r="B327" s="730" t="s">
        <v>576</v>
      </c>
      <c r="C327" s="731" t="s">
        <v>585</v>
      </c>
      <c r="D327" s="732" t="s">
        <v>586</v>
      </c>
      <c r="E327" s="733">
        <v>50113006</v>
      </c>
      <c r="F327" s="732" t="s">
        <v>1172</v>
      </c>
      <c r="G327" s="731" t="s">
        <v>599</v>
      </c>
      <c r="H327" s="731">
        <v>846764</v>
      </c>
      <c r="I327" s="731">
        <v>33418</v>
      </c>
      <c r="J327" s="731" t="s">
        <v>1173</v>
      </c>
      <c r="K327" s="731" t="s">
        <v>1174</v>
      </c>
      <c r="L327" s="734">
        <v>138.54</v>
      </c>
      <c r="M327" s="734">
        <v>1</v>
      </c>
      <c r="N327" s="735">
        <v>138.54</v>
      </c>
    </row>
    <row r="328" spans="1:14" ht="14.45" customHeight="1" x14ac:dyDescent="0.2">
      <c r="A328" s="729" t="s">
        <v>575</v>
      </c>
      <c r="B328" s="730" t="s">
        <v>576</v>
      </c>
      <c r="C328" s="731" t="s">
        <v>585</v>
      </c>
      <c r="D328" s="732" t="s">
        <v>586</v>
      </c>
      <c r="E328" s="733">
        <v>50113006</v>
      </c>
      <c r="F328" s="732" t="s">
        <v>1172</v>
      </c>
      <c r="G328" s="731" t="s">
        <v>599</v>
      </c>
      <c r="H328" s="731">
        <v>133220</v>
      </c>
      <c r="I328" s="731">
        <v>33220</v>
      </c>
      <c r="J328" s="731" t="s">
        <v>1175</v>
      </c>
      <c r="K328" s="731" t="s">
        <v>1176</v>
      </c>
      <c r="L328" s="734">
        <v>196.79666666666665</v>
      </c>
      <c r="M328" s="734">
        <v>6</v>
      </c>
      <c r="N328" s="735">
        <v>1180.78</v>
      </c>
    </row>
    <row r="329" spans="1:14" ht="14.45" customHeight="1" x14ac:dyDescent="0.2">
      <c r="A329" s="729" t="s">
        <v>575</v>
      </c>
      <c r="B329" s="730" t="s">
        <v>576</v>
      </c>
      <c r="C329" s="731" t="s">
        <v>585</v>
      </c>
      <c r="D329" s="732" t="s">
        <v>586</v>
      </c>
      <c r="E329" s="733">
        <v>50113013</v>
      </c>
      <c r="F329" s="732" t="s">
        <v>1177</v>
      </c>
      <c r="G329" s="731" t="s">
        <v>329</v>
      </c>
      <c r="H329" s="731">
        <v>243369</v>
      </c>
      <c r="I329" s="731">
        <v>243369</v>
      </c>
      <c r="J329" s="731" t="s">
        <v>1178</v>
      </c>
      <c r="K329" s="731" t="s">
        <v>1179</v>
      </c>
      <c r="L329" s="734">
        <v>544.3900000000001</v>
      </c>
      <c r="M329" s="734">
        <v>1</v>
      </c>
      <c r="N329" s="735">
        <v>544.3900000000001</v>
      </c>
    </row>
    <row r="330" spans="1:14" ht="14.45" customHeight="1" x14ac:dyDescent="0.2">
      <c r="A330" s="729" t="s">
        <v>575</v>
      </c>
      <c r="B330" s="730" t="s">
        <v>576</v>
      </c>
      <c r="C330" s="731" t="s">
        <v>585</v>
      </c>
      <c r="D330" s="732" t="s">
        <v>586</v>
      </c>
      <c r="E330" s="733">
        <v>50113013</v>
      </c>
      <c r="F330" s="732" t="s">
        <v>1177</v>
      </c>
      <c r="G330" s="731" t="s">
        <v>599</v>
      </c>
      <c r="H330" s="731">
        <v>195147</v>
      </c>
      <c r="I330" s="731">
        <v>195147</v>
      </c>
      <c r="J330" s="731" t="s">
        <v>1180</v>
      </c>
      <c r="K330" s="731" t="s">
        <v>1181</v>
      </c>
      <c r="L330" s="734">
        <v>544.3900000000001</v>
      </c>
      <c r="M330" s="734">
        <v>2</v>
      </c>
      <c r="N330" s="735">
        <v>1088.7800000000002</v>
      </c>
    </row>
    <row r="331" spans="1:14" ht="14.45" customHeight="1" x14ac:dyDescent="0.2">
      <c r="A331" s="729" t="s">
        <v>575</v>
      </c>
      <c r="B331" s="730" t="s">
        <v>576</v>
      </c>
      <c r="C331" s="731" t="s">
        <v>585</v>
      </c>
      <c r="D331" s="732" t="s">
        <v>586</v>
      </c>
      <c r="E331" s="733">
        <v>50113013</v>
      </c>
      <c r="F331" s="732" t="s">
        <v>1177</v>
      </c>
      <c r="G331" s="731" t="s">
        <v>594</v>
      </c>
      <c r="H331" s="731">
        <v>203097</v>
      </c>
      <c r="I331" s="731">
        <v>203097</v>
      </c>
      <c r="J331" s="731" t="s">
        <v>1182</v>
      </c>
      <c r="K331" s="731" t="s">
        <v>1183</v>
      </c>
      <c r="L331" s="734">
        <v>167.58333333333334</v>
      </c>
      <c r="M331" s="734">
        <v>15</v>
      </c>
      <c r="N331" s="735">
        <v>2513.75</v>
      </c>
    </row>
    <row r="332" spans="1:14" ht="14.45" customHeight="1" x14ac:dyDescent="0.2">
      <c r="A332" s="729" t="s">
        <v>575</v>
      </c>
      <c r="B332" s="730" t="s">
        <v>576</v>
      </c>
      <c r="C332" s="731" t="s">
        <v>585</v>
      </c>
      <c r="D332" s="732" t="s">
        <v>586</v>
      </c>
      <c r="E332" s="733">
        <v>50113013</v>
      </c>
      <c r="F332" s="732" t="s">
        <v>1177</v>
      </c>
      <c r="G332" s="731" t="s">
        <v>594</v>
      </c>
      <c r="H332" s="731">
        <v>172972</v>
      </c>
      <c r="I332" s="731">
        <v>72972</v>
      </c>
      <c r="J332" s="731" t="s">
        <v>1184</v>
      </c>
      <c r="K332" s="731" t="s">
        <v>1185</v>
      </c>
      <c r="L332" s="734">
        <v>203.72</v>
      </c>
      <c r="M332" s="734">
        <v>9</v>
      </c>
      <c r="N332" s="735">
        <v>1833.48</v>
      </c>
    </row>
    <row r="333" spans="1:14" ht="14.45" customHeight="1" x14ac:dyDescent="0.2">
      <c r="A333" s="729" t="s">
        <v>575</v>
      </c>
      <c r="B333" s="730" t="s">
        <v>576</v>
      </c>
      <c r="C333" s="731" t="s">
        <v>585</v>
      </c>
      <c r="D333" s="732" t="s">
        <v>586</v>
      </c>
      <c r="E333" s="733">
        <v>50113013</v>
      </c>
      <c r="F333" s="732" t="s">
        <v>1177</v>
      </c>
      <c r="G333" s="731" t="s">
        <v>594</v>
      </c>
      <c r="H333" s="731">
        <v>117171</v>
      </c>
      <c r="I333" s="731">
        <v>17171</v>
      </c>
      <c r="J333" s="731" t="s">
        <v>1186</v>
      </c>
      <c r="K333" s="731" t="s">
        <v>1187</v>
      </c>
      <c r="L333" s="734">
        <v>72.84</v>
      </c>
      <c r="M333" s="734">
        <v>12</v>
      </c>
      <c r="N333" s="735">
        <v>874.08</v>
      </c>
    </row>
    <row r="334" spans="1:14" ht="14.45" customHeight="1" x14ac:dyDescent="0.2">
      <c r="A334" s="729" t="s">
        <v>575</v>
      </c>
      <c r="B334" s="730" t="s">
        <v>576</v>
      </c>
      <c r="C334" s="731" t="s">
        <v>585</v>
      </c>
      <c r="D334" s="732" t="s">
        <v>586</v>
      </c>
      <c r="E334" s="733">
        <v>50113013</v>
      </c>
      <c r="F334" s="732" t="s">
        <v>1177</v>
      </c>
      <c r="G334" s="731" t="s">
        <v>594</v>
      </c>
      <c r="H334" s="731">
        <v>131656</v>
      </c>
      <c r="I334" s="731">
        <v>131656</v>
      </c>
      <c r="J334" s="731" t="s">
        <v>1188</v>
      </c>
      <c r="K334" s="731" t="s">
        <v>1189</v>
      </c>
      <c r="L334" s="734">
        <v>959.35</v>
      </c>
      <c r="M334" s="734">
        <v>1</v>
      </c>
      <c r="N334" s="735">
        <v>959.35</v>
      </c>
    </row>
    <row r="335" spans="1:14" ht="14.45" customHeight="1" x14ac:dyDescent="0.2">
      <c r="A335" s="729" t="s">
        <v>575</v>
      </c>
      <c r="B335" s="730" t="s">
        <v>576</v>
      </c>
      <c r="C335" s="731" t="s">
        <v>585</v>
      </c>
      <c r="D335" s="732" t="s">
        <v>586</v>
      </c>
      <c r="E335" s="733">
        <v>50113013</v>
      </c>
      <c r="F335" s="732" t="s">
        <v>1177</v>
      </c>
      <c r="G335" s="731" t="s">
        <v>599</v>
      </c>
      <c r="H335" s="731">
        <v>196039</v>
      </c>
      <c r="I335" s="731">
        <v>96039</v>
      </c>
      <c r="J335" s="731" t="s">
        <v>1190</v>
      </c>
      <c r="K335" s="731" t="s">
        <v>1191</v>
      </c>
      <c r="L335" s="734">
        <v>49.63</v>
      </c>
      <c r="M335" s="734">
        <v>2</v>
      </c>
      <c r="N335" s="735">
        <v>99.26</v>
      </c>
    </row>
    <row r="336" spans="1:14" ht="14.45" customHeight="1" x14ac:dyDescent="0.2">
      <c r="A336" s="729" t="s">
        <v>575</v>
      </c>
      <c r="B336" s="730" t="s">
        <v>576</v>
      </c>
      <c r="C336" s="731" t="s">
        <v>585</v>
      </c>
      <c r="D336" s="732" t="s">
        <v>586</v>
      </c>
      <c r="E336" s="733">
        <v>50113013</v>
      </c>
      <c r="F336" s="732" t="s">
        <v>1177</v>
      </c>
      <c r="G336" s="731" t="s">
        <v>594</v>
      </c>
      <c r="H336" s="731">
        <v>175022</v>
      </c>
      <c r="I336" s="731">
        <v>75022</v>
      </c>
      <c r="J336" s="731" t="s">
        <v>1192</v>
      </c>
      <c r="K336" s="731" t="s">
        <v>1193</v>
      </c>
      <c r="L336" s="734">
        <v>35.68</v>
      </c>
      <c r="M336" s="734">
        <v>2</v>
      </c>
      <c r="N336" s="735">
        <v>71.36</v>
      </c>
    </row>
    <row r="337" spans="1:14" ht="14.45" customHeight="1" x14ac:dyDescent="0.2">
      <c r="A337" s="729" t="s">
        <v>575</v>
      </c>
      <c r="B337" s="730" t="s">
        <v>576</v>
      </c>
      <c r="C337" s="731" t="s">
        <v>585</v>
      </c>
      <c r="D337" s="732" t="s">
        <v>586</v>
      </c>
      <c r="E337" s="733">
        <v>50113013</v>
      </c>
      <c r="F337" s="732" t="s">
        <v>1177</v>
      </c>
      <c r="G337" s="731" t="s">
        <v>594</v>
      </c>
      <c r="H337" s="731">
        <v>175023</v>
      </c>
      <c r="I337" s="731">
        <v>75023</v>
      </c>
      <c r="J337" s="731" t="s">
        <v>1192</v>
      </c>
      <c r="K337" s="731" t="s">
        <v>1194</v>
      </c>
      <c r="L337" s="734">
        <v>60.399999999999991</v>
      </c>
      <c r="M337" s="734">
        <v>13</v>
      </c>
      <c r="N337" s="735">
        <v>785.19999999999993</v>
      </c>
    </row>
    <row r="338" spans="1:14" ht="14.45" customHeight="1" x14ac:dyDescent="0.2">
      <c r="A338" s="729" t="s">
        <v>575</v>
      </c>
      <c r="B338" s="730" t="s">
        <v>576</v>
      </c>
      <c r="C338" s="731" t="s">
        <v>585</v>
      </c>
      <c r="D338" s="732" t="s">
        <v>586</v>
      </c>
      <c r="E338" s="733">
        <v>50113013</v>
      </c>
      <c r="F338" s="732" t="s">
        <v>1177</v>
      </c>
      <c r="G338" s="731" t="s">
        <v>594</v>
      </c>
      <c r="H338" s="731">
        <v>844576</v>
      </c>
      <c r="I338" s="731">
        <v>100339</v>
      </c>
      <c r="J338" s="731" t="s">
        <v>1195</v>
      </c>
      <c r="K338" s="731" t="s">
        <v>1196</v>
      </c>
      <c r="L338" s="734">
        <v>96.45</v>
      </c>
      <c r="M338" s="734">
        <v>3</v>
      </c>
      <c r="N338" s="735">
        <v>289.35000000000002</v>
      </c>
    </row>
    <row r="339" spans="1:14" ht="14.45" customHeight="1" x14ac:dyDescent="0.2">
      <c r="A339" s="729" t="s">
        <v>575</v>
      </c>
      <c r="B339" s="730" t="s">
        <v>576</v>
      </c>
      <c r="C339" s="731" t="s">
        <v>585</v>
      </c>
      <c r="D339" s="732" t="s">
        <v>586</v>
      </c>
      <c r="E339" s="733">
        <v>50113013</v>
      </c>
      <c r="F339" s="732" t="s">
        <v>1177</v>
      </c>
      <c r="G339" s="731" t="s">
        <v>594</v>
      </c>
      <c r="H339" s="731">
        <v>112737</v>
      </c>
      <c r="I339" s="731">
        <v>12737</v>
      </c>
      <c r="J339" s="731" t="s">
        <v>1197</v>
      </c>
      <c r="K339" s="731" t="s">
        <v>1198</v>
      </c>
      <c r="L339" s="734">
        <v>83.669999999999987</v>
      </c>
      <c r="M339" s="734">
        <v>2</v>
      </c>
      <c r="N339" s="735">
        <v>167.33999999999997</v>
      </c>
    </row>
    <row r="340" spans="1:14" ht="14.45" customHeight="1" x14ac:dyDescent="0.2">
      <c r="A340" s="729" t="s">
        <v>575</v>
      </c>
      <c r="B340" s="730" t="s">
        <v>576</v>
      </c>
      <c r="C340" s="731" t="s">
        <v>585</v>
      </c>
      <c r="D340" s="732" t="s">
        <v>586</v>
      </c>
      <c r="E340" s="733">
        <v>50113013</v>
      </c>
      <c r="F340" s="732" t="s">
        <v>1177</v>
      </c>
      <c r="G340" s="731" t="s">
        <v>594</v>
      </c>
      <c r="H340" s="731">
        <v>132954</v>
      </c>
      <c r="I340" s="731">
        <v>32954</v>
      </c>
      <c r="J340" s="731" t="s">
        <v>1199</v>
      </c>
      <c r="K340" s="731" t="s">
        <v>1200</v>
      </c>
      <c r="L340" s="734">
        <v>84.39</v>
      </c>
      <c r="M340" s="734">
        <v>2</v>
      </c>
      <c r="N340" s="735">
        <v>168.78</v>
      </c>
    </row>
    <row r="341" spans="1:14" ht="14.45" customHeight="1" x14ac:dyDescent="0.2">
      <c r="A341" s="729" t="s">
        <v>575</v>
      </c>
      <c r="B341" s="730" t="s">
        <v>576</v>
      </c>
      <c r="C341" s="731" t="s">
        <v>585</v>
      </c>
      <c r="D341" s="732" t="s">
        <v>586</v>
      </c>
      <c r="E341" s="733">
        <v>50113013</v>
      </c>
      <c r="F341" s="732" t="s">
        <v>1177</v>
      </c>
      <c r="G341" s="731" t="s">
        <v>594</v>
      </c>
      <c r="H341" s="731">
        <v>148261</v>
      </c>
      <c r="I341" s="731">
        <v>48261</v>
      </c>
      <c r="J341" s="731" t="s">
        <v>1201</v>
      </c>
      <c r="K341" s="731" t="s">
        <v>1202</v>
      </c>
      <c r="L341" s="734">
        <v>68.92</v>
      </c>
      <c r="M341" s="734">
        <v>1</v>
      </c>
      <c r="N341" s="735">
        <v>68.92</v>
      </c>
    </row>
    <row r="342" spans="1:14" ht="14.45" customHeight="1" x14ac:dyDescent="0.2">
      <c r="A342" s="729" t="s">
        <v>575</v>
      </c>
      <c r="B342" s="730" t="s">
        <v>576</v>
      </c>
      <c r="C342" s="731" t="s">
        <v>585</v>
      </c>
      <c r="D342" s="732" t="s">
        <v>586</v>
      </c>
      <c r="E342" s="733">
        <v>50113013</v>
      </c>
      <c r="F342" s="732" t="s">
        <v>1177</v>
      </c>
      <c r="G342" s="731" t="s">
        <v>594</v>
      </c>
      <c r="H342" s="731">
        <v>101066</v>
      </c>
      <c r="I342" s="731">
        <v>1066</v>
      </c>
      <c r="J342" s="731" t="s">
        <v>1201</v>
      </c>
      <c r="K342" s="731" t="s">
        <v>1203</v>
      </c>
      <c r="L342" s="734">
        <v>57.18666666666666</v>
      </c>
      <c r="M342" s="734">
        <v>3</v>
      </c>
      <c r="N342" s="735">
        <v>171.55999999999997</v>
      </c>
    </row>
    <row r="343" spans="1:14" ht="14.45" customHeight="1" x14ac:dyDescent="0.2">
      <c r="A343" s="729" t="s">
        <v>575</v>
      </c>
      <c r="B343" s="730" t="s">
        <v>576</v>
      </c>
      <c r="C343" s="731" t="s">
        <v>585</v>
      </c>
      <c r="D343" s="732" t="s">
        <v>586</v>
      </c>
      <c r="E343" s="733">
        <v>50113013</v>
      </c>
      <c r="F343" s="732" t="s">
        <v>1177</v>
      </c>
      <c r="G343" s="731" t="s">
        <v>594</v>
      </c>
      <c r="H343" s="731">
        <v>101069</v>
      </c>
      <c r="I343" s="731">
        <v>1069</v>
      </c>
      <c r="J343" s="731" t="s">
        <v>1204</v>
      </c>
      <c r="K343" s="731" t="s">
        <v>1203</v>
      </c>
      <c r="L343" s="734">
        <v>73.609999999999985</v>
      </c>
      <c r="M343" s="734">
        <v>4</v>
      </c>
      <c r="N343" s="735">
        <v>294.43999999999994</v>
      </c>
    </row>
    <row r="344" spans="1:14" ht="14.45" customHeight="1" x14ac:dyDescent="0.2">
      <c r="A344" s="729" t="s">
        <v>575</v>
      </c>
      <c r="B344" s="730" t="s">
        <v>576</v>
      </c>
      <c r="C344" s="731" t="s">
        <v>585</v>
      </c>
      <c r="D344" s="732" t="s">
        <v>586</v>
      </c>
      <c r="E344" s="733">
        <v>50113013</v>
      </c>
      <c r="F344" s="732" t="s">
        <v>1177</v>
      </c>
      <c r="G344" s="731" t="s">
        <v>594</v>
      </c>
      <c r="H344" s="731">
        <v>207280</v>
      </c>
      <c r="I344" s="731">
        <v>207280</v>
      </c>
      <c r="J344" s="731" t="s">
        <v>1205</v>
      </c>
      <c r="K344" s="731" t="s">
        <v>649</v>
      </c>
      <c r="L344" s="734">
        <v>129.82888888888891</v>
      </c>
      <c r="M344" s="734">
        <v>9</v>
      </c>
      <c r="N344" s="735">
        <v>1168.4600000000003</v>
      </c>
    </row>
    <row r="345" spans="1:14" ht="14.45" customHeight="1" x14ac:dyDescent="0.2">
      <c r="A345" s="729" t="s">
        <v>575</v>
      </c>
      <c r="B345" s="730" t="s">
        <v>576</v>
      </c>
      <c r="C345" s="731" t="s">
        <v>585</v>
      </c>
      <c r="D345" s="732" t="s">
        <v>586</v>
      </c>
      <c r="E345" s="733">
        <v>50113013</v>
      </c>
      <c r="F345" s="732" t="s">
        <v>1177</v>
      </c>
      <c r="G345" s="731" t="s">
        <v>594</v>
      </c>
      <c r="H345" s="731">
        <v>192490</v>
      </c>
      <c r="I345" s="731">
        <v>92490</v>
      </c>
      <c r="J345" s="731" t="s">
        <v>1206</v>
      </c>
      <c r="K345" s="731" t="s">
        <v>1207</v>
      </c>
      <c r="L345" s="734">
        <v>121.02000000000002</v>
      </c>
      <c r="M345" s="734">
        <v>1</v>
      </c>
      <c r="N345" s="735">
        <v>121.02000000000002</v>
      </c>
    </row>
    <row r="346" spans="1:14" ht="14.45" customHeight="1" x14ac:dyDescent="0.2">
      <c r="A346" s="729" t="s">
        <v>575</v>
      </c>
      <c r="B346" s="730" t="s">
        <v>576</v>
      </c>
      <c r="C346" s="731" t="s">
        <v>585</v>
      </c>
      <c r="D346" s="732" t="s">
        <v>586</v>
      </c>
      <c r="E346" s="733">
        <v>50113013</v>
      </c>
      <c r="F346" s="732" t="s">
        <v>1177</v>
      </c>
      <c r="G346" s="731" t="s">
        <v>295</v>
      </c>
      <c r="H346" s="731">
        <v>134595</v>
      </c>
      <c r="I346" s="731">
        <v>134595</v>
      </c>
      <c r="J346" s="731" t="s">
        <v>1208</v>
      </c>
      <c r="K346" s="731" t="s">
        <v>1209</v>
      </c>
      <c r="L346" s="734">
        <v>416.77999999999986</v>
      </c>
      <c r="M346" s="734">
        <v>1</v>
      </c>
      <c r="N346" s="735">
        <v>416.77999999999986</v>
      </c>
    </row>
    <row r="347" spans="1:14" ht="14.45" customHeight="1" x14ac:dyDescent="0.2">
      <c r="A347" s="729" t="s">
        <v>575</v>
      </c>
      <c r="B347" s="730" t="s">
        <v>576</v>
      </c>
      <c r="C347" s="731" t="s">
        <v>585</v>
      </c>
      <c r="D347" s="732" t="s">
        <v>586</v>
      </c>
      <c r="E347" s="733">
        <v>50113013</v>
      </c>
      <c r="F347" s="732" t="s">
        <v>1177</v>
      </c>
      <c r="G347" s="731" t="s">
        <v>594</v>
      </c>
      <c r="H347" s="731">
        <v>225543</v>
      </c>
      <c r="I347" s="731">
        <v>225543</v>
      </c>
      <c r="J347" s="731" t="s">
        <v>1210</v>
      </c>
      <c r="K347" s="731" t="s">
        <v>1211</v>
      </c>
      <c r="L347" s="734">
        <v>390.63999999999993</v>
      </c>
      <c r="M347" s="734">
        <v>2</v>
      </c>
      <c r="N347" s="735">
        <v>781.27999999999986</v>
      </c>
    </row>
    <row r="348" spans="1:14" ht="14.45" customHeight="1" x14ac:dyDescent="0.2">
      <c r="A348" s="729" t="s">
        <v>575</v>
      </c>
      <c r="B348" s="730" t="s">
        <v>576</v>
      </c>
      <c r="C348" s="731" t="s">
        <v>585</v>
      </c>
      <c r="D348" s="732" t="s">
        <v>586</v>
      </c>
      <c r="E348" s="733">
        <v>50113013</v>
      </c>
      <c r="F348" s="732" t="s">
        <v>1177</v>
      </c>
      <c r="G348" s="731" t="s">
        <v>594</v>
      </c>
      <c r="H348" s="731">
        <v>155636</v>
      </c>
      <c r="I348" s="731">
        <v>55636</v>
      </c>
      <c r="J348" s="731" t="s">
        <v>1212</v>
      </c>
      <c r="K348" s="731" t="s">
        <v>1213</v>
      </c>
      <c r="L348" s="734">
        <v>52.61</v>
      </c>
      <c r="M348" s="734">
        <v>2</v>
      </c>
      <c r="N348" s="735">
        <v>105.22</v>
      </c>
    </row>
    <row r="349" spans="1:14" ht="14.45" customHeight="1" x14ac:dyDescent="0.2">
      <c r="A349" s="729" t="s">
        <v>575</v>
      </c>
      <c r="B349" s="730" t="s">
        <v>576</v>
      </c>
      <c r="C349" s="731" t="s">
        <v>585</v>
      </c>
      <c r="D349" s="732" t="s">
        <v>586</v>
      </c>
      <c r="E349" s="733">
        <v>50113013</v>
      </c>
      <c r="F349" s="732" t="s">
        <v>1177</v>
      </c>
      <c r="G349" s="731" t="s">
        <v>329</v>
      </c>
      <c r="H349" s="731">
        <v>141263</v>
      </c>
      <c r="I349" s="731">
        <v>141263</v>
      </c>
      <c r="J349" s="731" t="s">
        <v>1214</v>
      </c>
      <c r="K349" s="731" t="s">
        <v>1215</v>
      </c>
      <c r="L349" s="734">
        <v>95.05</v>
      </c>
      <c r="M349" s="734">
        <v>10</v>
      </c>
      <c r="N349" s="735">
        <v>950.5</v>
      </c>
    </row>
    <row r="350" spans="1:14" ht="14.45" customHeight="1" x14ac:dyDescent="0.2">
      <c r="A350" s="729" t="s">
        <v>575</v>
      </c>
      <c r="B350" s="730" t="s">
        <v>576</v>
      </c>
      <c r="C350" s="731" t="s">
        <v>585</v>
      </c>
      <c r="D350" s="732" t="s">
        <v>586</v>
      </c>
      <c r="E350" s="733">
        <v>50113013</v>
      </c>
      <c r="F350" s="732" t="s">
        <v>1177</v>
      </c>
      <c r="G350" s="731" t="s">
        <v>594</v>
      </c>
      <c r="H350" s="731">
        <v>106264</v>
      </c>
      <c r="I350" s="731">
        <v>6264</v>
      </c>
      <c r="J350" s="731" t="s">
        <v>1216</v>
      </c>
      <c r="K350" s="731" t="s">
        <v>1217</v>
      </c>
      <c r="L350" s="734">
        <v>31.639999999999997</v>
      </c>
      <c r="M350" s="734">
        <v>6</v>
      </c>
      <c r="N350" s="735">
        <v>189.83999999999997</v>
      </c>
    </row>
    <row r="351" spans="1:14" ht="14.45" customHeight="1" x14ac:dyDescent="0.2">
      <c r="A351" s="729" t="s">
        <v>575</v>
      </c>
      <c r="B351" s="730" t="s">
        <v>576</v>
      </c>
      <c r="C351" s="731" t="s">
        <v>585</v>
      </c>
      <c r="D351" s="732" t="s">
        <v>586</v>
      </c>
      <c r="E351" s="733">
        <v>50113013</v>
      </c>
      <c r="F351" s="732" t="s">
        <v>1177</v>
      </c>
      <c r="G351" s="731" t="s">
        <v>594</v>
      </c>
      <c r="H351" s="731">
        <v>117149</v>
      </c>
      <c r="I351" s="731">
        <v>17149</v>
      </c>
      <c r="J351" s="731" t="s">
        <v>1218</v>
      </c>
      <c r="K351" s="731" t="s">
        <v>1219</v>
      </c>
      <c r="L351" s="734">
        <v>162.53</v>
      </c>
      <c r="M351" s="734">
        <v>8</v>
      </c>
      <c r="N351" s="735">
        <v>1300.24</v>
      </c>
    </row>
    <row r="352" spans="1:14" ht="14.45" customHeight="1" x14ac:dyDescent="0.2">
      <c r="A352" s="729" t="s">
        <v>575</v>
      </c>
      <c r="B352" s="730" t="s">
        <v>576</v>
      </c>
      <c r="C352" s="731" t="s">
        <v>585</v>
      </c>
      <c r="D352" s="732" t="s">
        <v>586</v>
      </c>
      <c r="E352" s="733">
        <v>50113014</v>
      </c>
      <c r="F352" s="732" t="s">
        <v>1220</v>
      </c>
      <c r="G352" s="731" t="s">
        <v>599</v>
      </c>
      <c r="H352" s="731">
        <v>64942</v>
      </c>
      <c r="I352" s="731">
        <v>64942</v>
      </c>
      <c r="J352" s="731" t="s">
        <v>1221</v>
      </c>
      <c r="K352" s="731" t="s">
        <v>1222</v>
      </c>
      <c r="L352" s="734">
        <v>669.09999999999991</v>
      </c>
      <c r="M352" s="734">
        <v>1</v>
      </c>
      <c r="N352" s="735">
        <v>669.09999999999991</v>
      </c>
    </row>
    <row r="353" spans="1:14" ht="14.45" customHeight="1" x14ac:dyDescent="0.2">
      <c r="A353" s="729" t="s">
        <v>575</v>
      </c>
      <c r="B353" s="730" t="s">
        <v>576</v>
      </c>
      <c r="C353" s="731" t="s">
        <v>590</v>
      </c>
      <c r="D353" s="732" t="s">
        <v>591</v>
      </c>
      <c r="E353" s="733">
        <v>50113001</v>
      </c>
      <c r="F353" s="732" t="s">
        <v>593</v>
      </c>
      <c r="G353" s="731" t="s">
        <v>594</v>
      </c>
      <c r="H353" s="731">
        <v>100362</v>
      </c>
      <c r="I353" s="731">
        <v>362</v>
      </c>
      <c r="J353" s="731" t="s">
        <v>604</v>
      </c>
      <c r="K353" s="731" t="s">
        <v>605</v>
      </c>
      <c r="L353" s="734">
        <v>72.569999999999979</v>
      </c>
      <c r="M353" s="734">
        <v>2</v>
      </c>
      <c r="N353" s="735">
        <v>145.13999999999996</v>
      </c>
    </row>
    <row r="354" spans="1:14" ht="14.45" customHeight="1" x14ac:dyDescent="0.2">
      <c r="A354" s="729" t="s">
        <v>575</v>
      </c>
      <c r="B354" s="730" t="s">
        <v>576</v>
      </c>
      <c r="C354" s="731" t="s">
        <v>590</v>
      </c>
      <c r="D354" s="732" t="s">
        <v>591</v>
      </c>
      <c r="E354" s="733">
        <v>50113001</v>
      </c>
      <c r="F354" s="732" t="s">
        <v>593</v>
      </c>
      <c r="G354" s="731" t="s">
        <v>594</v>
      </c>
      <c r="H354" s="731">
        <v>167547</v>
      </c>
      <c r="I354" s="731">
        <v>67547</v>
      </c>
      <c r="J354" s="731" t="s">
        <v>616</v>
      </c>
      <c r="K354" s="731" t="s">
        <v>617</v>
      </c>
      <c r="L354" s="734">
        <v>46.2</v>
      </c>
      <c r="M354" s="734">
        <v>1</v>
      </c>
      <c r="N354" s="735">
        <v>46.2</v>
      </c>
    </row>
    <row r="355" spans="1:14" ht="14.45" customHeight="1" x14ac:dyDescent="0.2">
      <c r="A355" s="729" t="s">
        <v>575</v>
      </c>
      <c r="B355" s="730" t="s">
        <v>576</v>
      </c>
      <c r="C355" s="731" t="s">
        <v>590</v>
      </c>
      <c r="D355" s="732" t="s">
        <v>591</v>
      </c>
      <c r="E355" s="733">
        <v>50113001</v>
      </c>
      <c r="F355" s="732" t="s">
        <v>593</v>
      </c>
      <c r="G355" s="731" t="s">
        <v>594</v>
      </c>
      <c r="H355" s="731">
        <v>100394</v>
      </c>
      <c r="I355" s="731">
        <v>394</v>
      </c>
      <c r="J355" s="731" t="s">
        <v>644</v>
      </c>
      <c r="K355" s="731" t="s">
        <v>645</v>
      </c>
      <c r="L355" s="734">
        <v>65.650000000000006</v>
      </c>
      <c r="M355" s="734">
        <v>2</v>
      </c>
      <c r="N355" s="735">
        <v>131.30000000000001</v>
      </c>
    </row>
    <row r="356" spans="1:14" ht="14.45" customHeight="1" x14ac:dyDescent="0.2">
      <c r="A356" s="729" t="s">
        <v>575</v>
      </c>
      <c r="B356" s="730" t="s">
        <v>576</v>
      </c>
      <c r="C356" s="731" t="s">
        <v>590</v>
      </c>
      <c r="D356" s="732" t="s">
        <v>591</v>
      </c>
      <c r="E356" s="733">
        <v>50113001</v>
      </c>
      <c r="F356" s="732" t="s">
        <v>593</v>
      </c>
      <c r="G356" s="731" t="s">
        <v>594</v>
      </c>
      <c r="H356" s="731">
        <v>112892</v>
      </c>
      <c r="I356" s="731">
        <v>12892</v>
      </c>
      <c r="J356" s="731" t="s">
        <v>648</v>
      </c>
      <c r="K356" s="731" t="s">
        <v>649</v>
      </c>
      <c r="L356" s="734">
        <v>104.20999999999997</v>
      </c>
      <c r="M356" s="734">
        <v>1</v>
      </c>
      <c r="N356" s="735">
        <v>104.20999999999997</v>
      </c>
    </row>
    <row r="357" spans="1:14" ht="14.45" customHeight="1" x14ac:dyDescent="0.2">
      <c r="A357" s="729" t="s">
        <v>575</v>
      </c>
      <c r="B357" s="730" t="s">
        <v>576</v>
      </c>
      <c r="C357" s="731" t="s">
        <v>590</v>
      </c>
      <c r="D357" s="732" t="s">
        <v>591</v>
      </c>
      <c r="E357" s="733">
        <v>50113001</v>
      </c>
      <c r="F357" s="732" t="s">
        <v>593</v>
      </c>
      <c r="G357" s="731" t="s">
        <v>594</v>
      </c>
      <c r="H357" s="731">
        <v>162320</v>
      </c>
      <c r="I357" s="731">
        <v>62320</v>
      </c>
      <c r="J357" s="731" t="s">
        <v>659</v>
      </c>
      <c r="K357" s="731" t="s">
        <v>660</v>
      </c>
      <c r="L357" s="734">
        <v>79.7</v>
      </c>
      <c r="M357" s="734">
        <v>7</v>
      </c>
      <c r="N357" s="735">
        <v>557.9</v>
      </c>
    </row>
    <row r="358" spans="1:14" ht="14.45" customHeight="1" x14ac:dyDescent="0.2">
      <c r="A358" s="729" t="s">
        <v>575</v>
      </c>
      <c r="B358" s="730" t="s">
        <v>576</v>
      </c>
      <c r="C358" s="731" t="s">
        <v>590</v>
      </c>
      <c r="D358" s="732" t="s">
        <v>591</v>
      </c>
      <c r="E358" s="733">
        <v>50113001</v>
      </c>
      <c r="F358" s="732" t="s">
        <v>593</v>
      </c>
      <c r="G358" s="731" t="s">
        <v>599</v>
      </c>
      <c r="H358" s="731">
        <v>190044</v>
      </c>
      <c r="I358" s="731">
        <v>90044</v>
      </c>
      <c r="J358" s="731" t="s">
        <v>726</v>
      </c>
      <c r="K358" s="731" t="s">
        <v>727</v>
      </c>
      <c r="L358" s="734">
        <v>37.251147540983602</v>
      </c>
      <c r="M358" s="734">
        <v>61</v>
      </c>
      <c r="N358" s="735">
        <v>2272.3199999999997</v>
      </c>
    </row>
    <row r="359" spans="1:14" ht="14.45" customHeight="1" x14ac:dyDescent="0.2">
      <c r="A359" s="729" t="s">
        <v>575</v>
      </c>
      <c r="B359" s="730" t="s">
        <v>576</v>
      </c>
      <c r="C359" s="731" t="s">
        <v>590</v>
      </c>
      <c r="D359" s="732" t="s">
        <v>591</v>
      </c>
      <c r="E359" s="733">
        <v>50113001</v>
      </c>
      <c r="F359" s="732" t="s">
        <v>593</v>
      </c>
      <c r="G359" s="731" t="s">
        <v>594</v>
      </c>
      <c r="H359" s="731">
        <v>157608</v>
      </c>
      <c r="I359" s="731">
        <v>57608</v>
      </c>
      <c r="J359" s="731" t="s">
        <v>854</v>
      </c>
      <c r="K359" s="731" t="s">
        <v>855</v>
      </c>
      <c r="L359" s="734">
        <v>100.25</v>
      </c>
      <c r="M359" s="734">
        <v>1</v>
      </c>
      <c r="N359" s="735">
        <v>100.25</v>
      </c>
    </row>
    <row r="360" spans="1:14" ht="14.45" customHeight="1" x14ac:dyDescent="0.2">
      <c r="A360" s="729" t="s">
        <v>575</v>
      </c>
      <c r="B360" s="730" t="s">
        <v>576</v>
      </c>
      <c r="C360" s="731" t="s">
        <v>590</v>
      </c>
      <c r="D360" s="732" t="s">
        <v>591</v>
      </c>
      <c r="E360" s="733">
        <v>50113001</v>
      </c>
      <c r="F360" s="732" t="s">
        <v>593</v>
      </c>
      <c r="G360" s="731" t="s">
        <v>594</v>
      </c>
      <c r="H360" s="731">
        <v>501679</v>
      </c>
      <c r="I360" s="731">
        <v>0</v>
      </c>
      <c r="J360" s="731" t="s">
        <v>899</v>
      </c>
      <c r="K360" s="731" t="s">
        <v>329</v>
      </c>
      <c r="L360" s="734">
        <v>264.79769083976583</v>
      </c>
      <c r="M360" s="734">
        <v>1</v>
      </c>
      <c r="N360" s="735">
        <v>264.79769083976583</v>
      </c>
    </row>
    <row r="361" spans="1:14" ht="14.45" customHeight="1" x14ac:dyDescent="0.2">
      <c r="A361" s="729" t="s">
        <v>575</v>
      </c>
      <c r="B361" s="730" t="s">
        <v>576</v>
      </c>
      <c r="C361" s="731" t="s">
        <v>590</v>
      </c>
      <c r="D361" s="732" t="s">
        <v>591</v>
      </c>
      <c r="E361" s="733">
        <v>50113001</v>
      </c>
      <c r="F361" s="732" t="s">
        <v>593</v>
      </c>
      <c r="G361" s="731" t="s">
        <v>594</v>
      </c>
      <c r="H361" s="731">
        <v>921176</v>
      </c>
      <c r="I361" s="731">
        <v>0</v>
      </c>
      <c r="J361" s="731" t="s">
        <v>900</v>
      </c>
      <c r="K361" s="731" t="s">
        <v>329</v>
      </c>
      <c r="L361" s="734">
        <v>279.81049775394871</v>
      </c>
      <c r="M361" s="734">
        <v>4</v>
      </c>
      <c r="N361" s="735">
        <v>1119.2419910157948</v>
      </c>
    </row>
    <row r="362" spans="1:14" ht="14.45" customHeight="1" x14ac:dyDescent="0.2">
      <c r="A362" s="729" t="s">
        <v>575</v>
      </c>
      <c r="B362" s="730" t="s">
        <v>576</v>
      </c>
      <c r="C362" s="731" t="s">
        <v>590</v>
      </c>
      <c r="D362" s="732" t="s">
        <v>591</v>
      </c>
      <c r="E362" s="733">
        <v>50113001</v>
      </c>
      <c r="F362" s="732" t="s">
        <v>593</v>
      </c>
      <c r="G362" s="731" t="s">
        <v>594</v>
      </c>
      <c r="H362" s="731">
        <v>930404</v>
      </c>
      <c r="I362" s="731">
        <v>0</v>
      </c>
      <c r="J362" s="731" t="s">
        <v>901</v>
      </c>
      <c r="K362" s="731" t="s">
        <v>902</v>
      </c>
      <c r="L362" s="734">
        <v>872.08465535830896</v>
      </c>
      <c r="M362" s="734">
        <v>2</v>
      </c>
      <c r="N362" s="735">
        <v>1744.1693107166179</v>
      </c>
    </row>
    <row r="363" spans="1:14" ht="14.45" customHeight="1" x14ac:dyDescent="0.2">
      <c r="A363" s="729" t="s">
        <v>575</v>
      </c>
      <c r="B363" s="730" t="s">
        <v>576</v>
      </c>
      <c r="C363" s="731" t="s">
        <v>590</v>
      </c>
      <c r="D363" s="732" t="s">
        <v>591</v>
      </c>
      <c r="E363" s="733">
        <v>50113001</v>
      </c>
      <c r="F363" s="732" t="s">
        <v>593</v>
      </c>
      <c r="G363" s="731" t="s">
        <v>594</v>
      </c>
      <c r="H363" s="731">
        <v>900321</v>
      </c>
      <c r="I363" s="731">
        <v>0</v>
      </c>
      <c r="J363" s="731" t="s">
        <v>1223</v>
      </c>
      <c r="K363" s="731" t="s">
        <v>329</v>
      </c>
      <c r="L363" s="734">
        <v>1170.25</v>
      </c>
      <c r="M363" s="734">
        <v>1</v>
      </c>
      <c r="N363" s="735">
        <v>1170.25</v>
      </c>
    </row>
    <row r="364" spans="1:14" ht="14.45" customHeight="1" x14ac:dyDescent="0.2">
      <c r="A364" s="729" t="s">
        <v>575</v>
      </c>
      <c r="B364" s="730" t="s">
        <v>576</v>
      </c>
      <c r="C364" s="731" t="s">
        <v>590</v>
      </c>
      <c r="D364" s="732" t="s">
        <v>591</v>
      </c>
      <c r="E364" s="733">
        <v>50113001</v>
      </c>
      <c r="F364" s="732" t="s">
        <v>593</v>
      </c>
      <c r="G364" s="731" t="s">
        <v>594</v>
      </c>
      <c r="H364" s="731">
        <v>843067</v>
      </c>
      <c r="I364" s="731">
        <v>0</v>
      </c>
      <c r="J364" s="731" t="s">
        <v>905</v>
      </c>
      <c r="K364" s="731" t="s">
        <v>329</v>
      </c>
      <c r="L364" s="734">
        <v>416.93656225854392</v>
      </c>
      <c r="M364" s="734">
        <v>1</v>
      </c>
      <c r="N364" s="735">
        <v>416.93656225854392</v>
      </c>
    </row>
    <row r="365" spans="1:14" ht="14.45" customHeight="1" x14ac:dyDescent="0.2">
      <c r="A365" s="729" t="s">
        <v>575</v>
      </c>
      <c r="B365" s="730" t="s">
        <v>576</v>
      </c>
      <c r="C365" s="731" t="s">
        <v>590</v>
      </c>
      <c r="D365" s="732" t="s">
        <v>591</v>
      </c>
      <c r="E365" s="733">
        <v>50113001</v>
      </c>
      <c r="F365" s="732" t="s">
        <v>593</v>
      </c>
      <c r="G365" s="731" t="s">
        <v>594</v>
      </c>
      <c r="H365" s="731">
        <v>237329</v>
      </c>
      <c r="I365" s="731">
        <v>237329</v>
      </c>
      <c r="J365" s="731" t="s">
        <v>1224</v>
      </c>
      <c r="K365" s="731" t="s">
        <v>691</v>
      </c>
      <c r="L365" s="734">
        <v>108.64</v>
      </c>
      <c r="M365" s="734">
        <v>2</v>
      </c>
      <c r="N365" s="735">
        <v>217.28</v>
      </c>
    </row>
    <row r="366" spans="1:14" ht="14.45" customHeight="1" x14ac:dyDescent="0.2">
      <c r="A366" s="729" t="s">
        <v>575</v>
      </c>
      <c r="B366" s="730" t="s">
        <v>576</v>
      </c>
      <c r="C366" s="731" t="s">
        <v>590</v>
      </c>
      <c r="D366" s="732" t="s">
        <v>591</v>
      </c>
      <c r="E366" s="733">
        <v>50113001</v>
      </c>
      <c r="F366" s="732" t="s">
        <v>593</v>
      </c>
      <c r="G366" s="731" t="s">
        <v>594</v>
      </c>
      <c r="H366" s="731">
        <v>225891</v>
      </c>
      <c r="I366" s="731">
        <v>225891</v>
      </c>
      <c r="J366" s="731" t="s">
        <v>958</v>
      </c>
      <c r="K366" s="731" t="s">
        <v>959</v>
      </c>
      <c r="L366" s="734">
        <v>295.49</v>
      </c>
      <c r="M366" s="734">
        <v>3</v>
      </c>
      <c r="N366" s="735">
        <v>886.47</v>
      </c>
    </row>
    <row r="367" spans="1:14" ht="14.45" customHeight="1" x14ac:dyDescent="0.2">
      <c r="A367" s="729" t="s">
        <v>575</v>
      </c>
      <c r="B367" s="730" t="s">
        <v>576</v>
      </c>
      <c r="C367" s="731" t="s">
        <v>590</v>
      </c>
      <c r="D367" s="732" t="s">
        <v>591</v>
      </c>
      <c r="E367" s="733">
        <v>50113001</v>
      </c>
      <c r="F367" s="732" t="s">
        <v>593</v>
      </c>
      <c r="G367" s="731" t="s">
        <v>594</v>
      </c>
      <c r="H367" s="731">
        <v>102684</v>
      </c>
      <c r="I367" s="731">
        <v>2684</v>
      </c>
      <c r="J367" s="731" t="s">
        <v>962</v>
      </c>
      <c r="K367" s="731" t="s">
        <v>1225</v>
      </c>
      <c r="L367" s="734">
        <v>108.80000000000001</v>
      </c>
      <c r="M367" s="734">
        <v>2</v>
      </c>
      <c r="N367" s="735">
        <v>217.60000000000002</v>
      </c>
    </row>
    <row r="368" spans="1:14" ht="14.45" customHeight="1" x14ac:dyDescent="0.2">
      <c r="A368" s="729" t="s">
        <v>575</v>
      </c>
      <c r="B368" s="730" t="s">
        <v>576</v>
      </c>
      <c r="C368" s="731" t="s">
        <v>590</v>
      </c>
      <c r="D368" s="732" t="s">
        <v>591</v>
      </c>
      <c r="E368" s="733">
        <v>50113001</v>
      </c>
      <c r="F368" s="732" t="s">
        <v>593</v>
      </c>
      <c r="G368" s="731" t="s">
        <v>594</v>
      </c>
      <c r="H368" s="731">
        <v>100502</v>
      </c>
      <c r="I368" s="731">
        <v>502</v>
      </c>
      <c r="J368" s="731" t="s">
        <v>962</v>
      </c>
      <c r="K368" s="731" t="s">
        <v>963</v>
      </c>
      <c r="L368" s="734">
        <v>266.63999999999993</v>
      </c>
      <c r="M368" s="734">
        <v>1</v>
      </c>
      <c r="N368" s="735">
        <v>266.63999999999993</v>
      </c>
    </row>
    <row r="369" spans="1:14" ht="14.45" customHeight="1" x14ac:dyDescent="0.2">
      <c r="A369" s="729" t="s">
        <v>575</v>
      </c>
      <c r="B369" s="730" t="s">
        <v>576</v>
      </c>
      <c r="C369" s="731" t="s">
        <v>590</v>
      </c>
      <c r="D369" s="732" t="s">
        <v>591</v>
      </c>
      <c r="E369" s="733">
        <v>50113001</v>
      </c>
      <c r="F369" s="732" t="s">
        <v>593</v>
      </c>
      <c r="G369" s="731" t="s">
        <v>599</v>
      </c>
      <c r="H369" s="731">
        <v>155823</v>
      </c>
      <c r="I369" s="731">
        <v>55823</v>
      </c>
      <c r="J369" s="731" t="s">
        <v>997</v>
      </c>
      <c r="K369" s="731" t="s">
        <v>1000</v>
      </c>
      <c r="L369" s="734">
        <v>33.011000000000003</v>
      </c>
      <c r="M369" s="734">
        <v>7</v>
      </c>
      <c r="N369" s="735">
        <v>231.077</v>
      </c>
    </row>
    <row r="370" spans="1:14" ht="14.45" customHeight="1" thickBot="1" x14ac:dyDescent="0.25">
      <c r="A370" s="736" t="s">
        <v>575</v>
      </c>
      <c r="B370" s="737" t="s">
        <v>576</v>
      </c>
      <c r="C370" s="738" t="s">
        <v>590</v>
      </c>
      <c r="D370" s="739" t="s">
        <v>591</v>
      </c>
      <c r="E370" s="740">
        <v>50113001</v>
      </c>
      <c r="F370" s="739" t="s">
        <v>593</v>
      </c>
      <c r="G370" s="738" t="s">
        <v>594</v>
      </c>
      <c r="H370" s="738">
        <v>207820</v>
      </c>
      <c r="I370" s="738">
        <v>207820</v>
      </c>
      <c r="J370" s="738" t="s">
        <v>1013</v>
      </c>
      <c r="K370" s="738" t="s">
        <v>1014</v>
      </c>
      <c r="L370" s="741">
        <v>31.150000000000006</v>
      </c>
      <c r="M370" s="741">
        <v>3</v>
      </c>
      <c r="N370" s="742">
        <v>93.450000000000017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40C0ABEF-FF2A-428B-8F86-6F83E36747AA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7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1226</v>
      </c>
      <c r="B5" s="727"/>
      <c r="C5" s="747">
        <v>0</v>
      </c>
      <c r="D5" s="727">
        <v>2503.3969999999999</v>
      </c>
      <c r="E5" s="747">
        <v>1</v>
      </c>
      <c r="F5" s="728">
        <v>2503.3969999999999</v>
      </c>
    </row>
    <row r="6" spans="1:6" ht="14.45" customHeight="1" thickBot="1" x14ac:dyDescent="0.25">
      <c r="A6" s="758" t="s">
        <v>1227</v>
      </c>
      <c r="B6" s="750">
        <v>10567.289999999999</v>
      </c>
      <c r="C6" s="751">
        <v>3.5015732757364693E-2</v>
      </c>
      <c r="D6" s="750">
        <v>291219.6259907108</v>
      </c>
      <c r="E6" s="751">
        <v>0.96498426724263542</v>
      </c>
      <c r="F6" s="752">
        <v>301786.91599071078</v>
      </c>
    </row>
    <row r="7" spans="1:6" ht="14.45" customHeight="1" thickBot="1" x14ac:dyDescent="0.25">
      <c r="A7" s="753" t="s">
        <v>3</v>
      </c>
      <c r="B7" s="754">
        <v>10567.289999999999</v>
      </c>
      <c r="C7" s="755">
        <v>3.4727658255498235E-2</v>
      </c>
      <c r="D7" s="754">
        <v>293723.0229907108</v>
      </c>
      <c r="E7" s="755">
        <v>0.96527234174450183</v>
      </c>
      <c r="F7" s="756">
        <v>304290.31299071078</v>
      </c>
    </row>
    <row r="8" spans="1:6" ht="14.45" customHeight="1" thickBot="1" x14ac:dyDescent="0.25"/>
    <row r="9" spans="1:6" ht="14.45" customHeight="1" x14ac:dyDescent="0.2">
      <c r="A9" s="757" t="s">
        <v>1228</v>
      </c>
      <c r="B9" s="727"/>
      <c r="C9" s="747">
        <v>0</v>
      </c>
      <c r="D9" s="727">
        <v>1709.5800000000002</v>
      </c>
      <c r="E9" s="747">
        <v>1</v>
      </c>
      <c r="F9" s="728">
        <v>1709.5800000000002</v>
      </c>
    </row>
    <row r="10" spans="1:6" ht="14.45" customHeight="1" x14ac:dyDescent="0.2">
      <c r="A10" s="760" t="s">
        <v>1229</v>
      </c>
      <c r="B10" s="734"/>
      <c r="C10" s="748">
        <v>0</v>
      </c>
      <c r="D10" s="734">
        <v>594.75000000000023</v>
      </c>
      <c r="E10" s="748">
        <v>1</v>
      </c>
      <c r="F10" s="735">
        <v>594.75000000000023</v>
      </c>
    </row>
    <row r="11" spans="1:6" ht="14.45" customHeight="1" x14ac:dyDescent="0.2">
      <c r="A11" s="760" t="s">
        <v>1230</v>
      </c>
      <c r="B11" s="734"/>
      <c r="C11" s="748">
        <v>0</v>
      </c>
      <c r="D11" s="734">
        <v>61.960000000000008</v>
      </c>
      <c r="E11" s="748">
        <v>1</v>
      </c>
      <c r="F11" s="735">
        <v>61.960000000000008</v>
      </c>
    </row>
    <row r="12" spans="1:6" ht="14.45" customHeight="1" x14ac:dyDescent="0.2">
      <c r="A12" s="760" t="s">
        <v>1231</v>
      </c>
      <c r="B12" s="734"/>
      <c r="C12" s="748">
        <v>0</v>
      </c>
      <c r="D12" s="734">
        <v>549.48</v>
      </c>
      <c r="E12" s="748">
        <v>1</v>
      </c>
      <c r="F12" s="735">
        <v>549.48</v>
      </c>
    </row>
    <row r="13" spans="1:6" ht="14.45" customHeight="1" x14ac:dyDescent="0.2">
      <c r="A13" s="760" t="s">
        <v>1232</v>
      </c>
      <c r="B13" s="734"/>
      <c r="C13" s="748">
        <v>0</v>
      </c>
      <c r="D13" s="734">
        <v>218875.61000000004</v>
      </c>
      <c r="E13" s="748">
        <v>1</v>
      </c>
      <c r="F13" s="735">
        <v>218875.61000000004</v>
      </c>
    </row>
    <row r="14" spans="1:6" ht="14.45" customHeight="1" x14ac:dyDescent="0.2">
      <c r="A14" s="760" t="s">
        <v>1233</v>
      </c>
      <c r="B14" s="734"/>
      <c r="C14" s="748">
        <v>0</v>
      </c>
      <c r="D14" s="734">
        <v>2775.43</v>
      </c>
      <c r="E14" s="748">
        <v>1</v>
      </c>
      <c r="F14" s="735">
        <v>2775.43</v>
      </c>
    </row>
    <row r="15" spans="1:6" ht="14.45" customHeight="1" x14ac:dyDescent="0.2">
      <c r="A15" s="760" t="s">
        <v>1234</v>
      </c>
      <c r="B15" s="734"/>
      <c r="C15" s="748">
        <v>0</v>
      </c>
      <c r="D15" s="734">
        <v>195.3</v>
      </c>
      <c r="E15" s="748">
        <v>1</v>
      </c>
      <c r="F15" s="735">
        <v>195.3</v>
      </c>
    </row>
    <row r="16" spans="1:6" ht="14.45" customHeight="1" x14ac:dyDescent="0.2">
      <c r="A16" s="760" t="s">
        <v>1235</v>
      </c>
      <c r="B16" s="734"/>
      <c r="C16" s="748">
        <v>0</v>
      </c>
      <c r="D16" s="734">
        <v>104.54</v>
      </c>
      <c r="E16" s="748">
        <v>1</v>
      </c>
      <c r="F16" s="735">
        <v>104.54</v>
      </c>
    </row>
    <row r="17" spans="1:6" ht="14.45" customHeight="1" x14ac:dyDescent="0.2">
      <c r="A17" s="760" t="s">
        <v>1236</v>
      </c>
      <c r="B17" s="734"/>
      <c r="C17" s="748">
        <v>0</v>
      </c>
      <c r="D17" s="734">
        <v>151.24</v>
      </c>
      <c r="E17" s="748">
        <v>1</v>
      </c>
      <c r="F17" s="735">
        <v>151.24</v>
      </c>
    </row>
    <row r="18" spans="1:6" ht="14.45" customHeight="1" x14ac:dyDescent="0.2">
      <c r="A18" s="760" t="s">
        <v>1237</v>
      </c>
      <c r="B18" s="734"/>
      <c r="C18" s="748">
        <v>0</v>
      </c>
      <c r="D18" s="734">
        <v>3259.54</v>
      </c>
      <c r="E18" s="748">
        <v>1</v>
      </c>
      <c r="F18" s="735">
        <v>3259.54</v>
      </c>
    </row>
    <row r="19" spans="1:6" ht="14.45" customHeight="1" x14ac:dyDescent="0.2">
      <c r="A19" s="760" t="s">
        <v>1238</v>
      </c>
      <c r="B19" s="734"/>
      <c r="C19" s="748">
        <v>0</v>
      </c>
      <c r="D19" s="734">
        <v>703.88999999999987</v>
      </c>
      <c r="E19" s="748">
        <v>1</v>
      </c>
      <c r="F19" s="735">
        <v>703.88999999999987</v>
      </c>
    </row>
    <row r="20" spans="1:6" ht="14.45" customHeight="1" x14ac:dyDescent="0.2">
      <c r="A20" s="760" t="s">
        <v>1239</v>
      </c>
      <c r="B20" s="734">
        <v>154.26999999999998</v>
      </c>
      <c r="C20" s="748">
        <v>1</v>
      </c>
      <c r="D20" s="734"/>
      <c r="E20" s="748">
        <v>0</v>
      </c>
      <c r="F20" s="735">
        <v>154.26999999999998</v>
      </c>
    </row>
    <row r="21" spans="1:6" ht="14.45" customHeight="1" x14ac:dyDescent="0.2">
      <c r="A21" s="760" t="s">
        <v>1240</v>
      </c>
      <c r="B21" s="734"/>
      <c r="C21" s="748">
        <v>0</v>
      </c>
      <c r="D21" s="734">
        <v>235.94999999999996</v>
      </c>
      <c r="E21" s="748">
        <v>1</v>
      </c>
      <c r="F21" s="735">
        <v>235.94999999999996</v>
      </c>
    </row>
    <row r="22" spans="1:6" ht="14.45" customHeight="1" x14ac:dyDescent="0.2">
      <c r="A22" s="760" t="s">
        <v>1241</v>
      </c>
      <c r="B22" s="734"/>
      <c r="C22" s="748">
        <v>0</v>
      </c>
      <c r="D22" s="734">
        <v>138.61000000000001</v>
      </c>
      <c r="E22" s="748">
        <v>1</v>
      </c>
      <c r="F22" s="735">
        <v>138.61000000000001</v>
      </c>
    </row>
    <row r="23" spans="1:6" ht="14.45" customHeight="1" x14ac:dyDescent="0.2">
      <c r="A23" s="760" t="s">
        <v>1242</v>
      </c>
      <c r="B23" s="734"/>
      <c r="C23" s="748">
        <v>0</v>
      </c>
      <c r="D23" s="734">
        <v>32.299999999999997</v>
      </c>
      <c r="E23" s="748">
        <v>1</v>
      </c>
      <c r="F23" s="735">
        <v>32.299999999999997</v>
      </c>
    </row>
    <row r="24" spans="1:6" ht="14.45" customHeight="1" x14ac:dyDescent="0.2">
      <c r="A24" s="760" t="s">
        <v>1243</v>
      </c>
      <c r="B24" s="734"/>
      <c r="C24" s="748">
        <v>0</v>
      </c>
      <c r="D24" s="734">
        <v>685.22</v>
      </c>
      <c r="E24" s="748">
        <v>1</v>
      </c>
      <c r="F24" s="735">
        <v>685.22</v>
      </c>
    </row>
    <row r="25" spans="1:6" ht="14.45" customHeight="1" x14ac:dyDescent="0.2">
      <c r="A25" s="760" t="s">
        <v>1244</v>
      </c>
      <c r="B25" s="734"/>
      <c r="C25" s="748">
        <v>0</v>
      </c>
      <c r="D25" s="734">
        <v>213.95</v>
      </c>
      <c r="E25" s="748">
        <v>1</v>
      </c>
      <c r="F25" s="735">
        <v>213.95</v>
      </c>
    </row>
    <row r="26" spans="1:6" ht="14.45" customHeight="1" x14ac:dyDescent="0.2">
      <c r="A26" s="760" t="s">
        <v>1245</v>
      </c>
      <c r="B26" s="734"/>
      <c r="C26" s="748">
        <v>0</v>
      </c>
      <c r="D26" s="734">
        <v>1657.92</v>
      </c>
      <c r="E26" s="748">
        <v>1</v>
      </c>
      <c r="F26" s="735">
        <v>1657.92</v>
      </c>
    </row>
    <row r="27" spans="1:6" ht="14.45" customHeight="1" x14ac:dyDescent="0.2">
      <c r="A27" s="760" t="s">
        <v>1246</v>
      </c>
      <c r="B27" s="734"/>
      <c r="C27" s="748">
        <v>0</v>
      </c>
      <c r="D27" s="734">
        <v>122.82</v>
      </c>
      <c r="E27" s="748">
        <v>1</v>
      </c>
      <c r="F27" s="735">
        <v>122.82</v>
      </c>
    </row>
    <row r="28" spans="1:6" ht="14.45" customHeight="1" x14ac:dyDescent="0.2">
      <c r="A28" s="760" t="s">
        <v>1247</v>
      </c>
      <c r="B28" s="734"/>
      <c r="C28" s="748">
        <v>0</v>
      </c>
      <c r="D28" s="734">
        <v>52.590000000000018</v>
      </c>
      <c r="E28" s="748">
        <v>1</v>
      </c>
      <c r="F28" s="735">
        <v>52.590000000000018</v>
      </c>
    </row>
    <row r="29" spans="1:6" ht="14.45" customHeight="1" x14ac:dyDescent="0.2">
      <c r="A29" s="760" t="s">
        <v>1248</v>
      </c>
      <c r="B29" s="734"/>
      <c r="C29" s="748">
        <v>0</v>
      </c>
      <c r="D29" s="734">
        <v>259.72000000000003</v>
      </c>
      <c r="E29" s="748">
        <v>1</v>
      </c>
      <c r="F29" s="735">
        <v>259.72000000000003</v>
      </c>
    </row>
    <row r="30" spans="1:6" ht="14.45" customHeight="1" x14ac:dyDescent="0.2">
      <c r="A30" s="760" t="s">
        <v>1249</v>
      </c>
      <c r="B30" s="734"/>
      <c r="C30" s="748">
        <v>0</v>
      </c>
      <c r="D30" s="734">
        <v>176.91</v>
      </c>
      <c r="E30" s="748">
        <v>1</v>
      </c>
      <c r="F30" s="735">
        <v>176.91</v>
      </c>
    </row>
    <row r="31" spans="1:6" ht="14.45" customHeight="1" x14ac:dyDescent="0.2">
      <c r="A31" s="760" t="s">
        <v>1250</v>
      </c>
      <c r="B31" s="734"/>
      <c r="C31" s="748">
        <v>0</v>
      </c>
      <c r="D31" s="734">
        <v>3460.52</v>
      </c>
      <c r="E31" s="748">
        <v>1</v>
      </c>
      <c r="F31" s="735">
        <v>3460.52</v>
      </c>
    </row>
    <row r="32" spans="1:6" ht="14.45" customHeight="1" x14ac:dyDescent="0.2">
      <c r="A32" s="760" t="s">
        <v>1251</v>
      </c>
      <c r="B32" s="734"/>
      <c r="C32" s="748">
        <v>0</v>
      </c>
      <c r="D32" s="734">
        <v>748.47</v>
      </c>
      <c r="E32" s="748">
        <v>1</v>
      </c>
      <c r="F32" s="735">
        <v>748.47</v>
      </c>
    </row>
    <row r="33" spans="1:6" ht="14.45" customHeight="1" x14ac:dyDescent="0.2">
      <c r="A33" s="760" t="s">
        <v>1252</v>
      </c>
      <c r="B33" s="734"/>
      <c r="C33" s="748">
        <v>0</v>
      </c>
      <c r="D33" s="734">
        <v>9152.1</v>
      </c>
      <c r="E33" s="748">
        <v>1</v>
      </c>
      <c r="F33" s="735">
        <v>9152.1</v>
      </c>
    </row>
    <row r="34" spans="1:6" ht="14.45" customHeight="1" x14ac:dyDescent="0.2">
      <c r="A34" s="760" t="s">
        <v>1253</v>
      </c>
      <c r="B34" s="734">
        <v>2721.95</v>
      </c>
      <c r="C34" s="748">
        <v>0.71428571428571419</v>
      </c>
      <c r="D34" s="734">
        <v>1088.7800000000002</v>
      </c>
      <c r="E34" s="748">
        <v>0.28571428571428575</v>
      </c>
      <c r="F34" s="735">
        <v>3810.73</v>
      </c>
    </row>
    <row r="35" spans="1:6" ht="14.45" customHeight="1" x14ac:dyDescent="0.2">
      <c r="A35" s="760" t="s">
        <v>1254</v>
      </c>
      <c r="B35" s="734"/>
      <c r="C35" s="748">
        <v>0</v>
      </c>
      <c r="D35" s="734">
        <v>248.15000000000003</v>
      </c>
      <c r="E35" s="748">
        <v>1</v>
      </c>
      <c r="F35" s="735">
        <v>248.15000000000003</v>
      </c>
    </row>
    <row r="36" spans="1:6" ht="14.45" customHeight="1" x14ac:dyDescent="0.2">
      <c r="A36" s="760" t="s">
        <v>1255</v>
      </c>
      <c r="B36" s="734"/>
      <c r="C36" s="748">
        <v>0</v>
      </c>
      <c r="D36" s="734">
        <v>669.09999999999991</v>
      </c>
      <c r="E36" s="748">
        <v>1</v>
      </c>
      <c r="F36" s="735">
        <v>669.09999999999991</v>
      </c>
    </row>
    <row r="37" spans="1:6" ht="14.45" customHeight="1" x14ac:dyDescent="0.2">
      <c r="A37" s="760" t="s">
        <v>1256</v>
      </c>
      <c r="B37" s="734">
        <v>989.53</v>
      </c>
      <c r="C37" s="748">
        <v>1</v>
      </c>
      <c r="D37" s="734"/>
      <c r="E37" s="748">
        <v>0</v>
      </c>
      <c r="F37" s="735">
        <v>989.53</v>
      </c>
    </row>
    <row r="38" spans="1:6" ht="14.45" customHeight="1" x14ac:dyDescent="0.2">
      <c r="A38" s="760" t="s">
        <v>1257</v>
      </c>
      <c r="B38" s="734"/>
      <c r="C38" s="748">
        <v>0</v>
      </c>
      <c r="D38" s="734">
        <v>277.2</v>
      </c>
      <c r="E38" s="748">
        <v>1</v>
      </c>
      <c r="F38" s="735">
        <v>277.2</v>
      </c>
    </row>
    <row r="39" spans="1:6" ht="14.45" customHeight="1" x14ac:dyDescent="0.2">
      <c r="A39" s="760" t="s">
        <v>1258</v>
      </c>
      <c r="B39" s="734"/>
      <c r="C39" s="748">
        <v>0</v>
      </c>
      <c r="D39" s="734">
        <v>302.04000000000002</v>
      </c>
      <c r="E39" s="748">
        <v>1</v>
      </c>
      <c r="F39" s="735">
        <v>302.04000000000002</v>
      </c>
    </row>
    <row r="40" spans="1:6" ht="14.45" customHeight="1" x14ac:dyDescent="0.2">
      <c r="A40" s="760" t="s">
        <v>1259</v>
      </c>
      <c r="B40" s="734">
        <v>2055.2399999999998</v>
      </c>
      <c r="C40" s="748">
        <v>1</v>
      </c>
      <c r="D40" s="734"/>
      <c r="E40" s="748">
        <v>0</v>
      </c>
      <c r="F40" s="735">
        <v>2055.2399999999998</v>
      </c>
    </row>
    <row r="41" spans="1:6" ht="14.45" customHeight="1" x14ac:dyDescent="0.2">
      <c r="A41" s="760" t="s">
        <v>1260</v>
      </c>
      <c r="B41" s="734"/>
      <c r="C41" s="748">
        <v>0</v>
      </c>
      <c r="D41" s="734">
        <v>849.17000000000007</v>
      </c>
      <c r="E41" s="748">
        <v>1</v>
      </c>
      <c r="F41" s="735">
        <v>849.17000000000007</v>
      </c>
    </row>
    <row r="42" spans="1:6" ht="14.45" customHeight="1" x14ac:dyDescent="0.2">
      <c r="A42" s="760" t="s">
        <v>1261</v>
      </c>
      <c r="B42" s="734"/>
      <c r="C42" s="748">
        <v>0</v>
      </c>
      <c r="D42" s="734">
        <v>9436.4529907108063</v>
      </c>
      <c r="E42" s="748">
        <v>1</v>
      </c>
      <c r="F42" s="735">
        <v>9436.4529907108063</v>
      </c>
    </row>
    <row r="43" spans="1:6" ht="14.45" customHeight="1" x14ac:dyDescent="0.2">
      <c r="A43" s="760" t="s">
        <v>1262</v>
      </c>
      <c r="B43" s="734"/>
      <c r="C43" s="748">
        <v>0</v>
      </c>
      <c r="D43" s="734">
        <v>853.97999999999979</v>
      </c>
      <c r="E43" s="748">
        <v>1</v>
      </c>
      <c r="F43" s="735">
        <v>853.97999999999979</v>
      </c>
    </row>
    <row r="44" spans="1:6" ht="14.45" customHeight="1" x14ac:dyDescent="0.2">
      <c r="A44" s="760" t="s">
        <v>1263</v>
      </c>
      <c r="B44" s="734"/>
      <c r="C44" s="748">
        <v>0</v>
      </c>
      <c r="D44" s="734">
        <v>518.76</v>
      </c>
      <c r="E44" s="748">
        <v>1</v>
      </c>
      <c r="F44" s="735">
        <v>518.76</v>
      </c>
    </row>
    <row r="45" spans="1:6" ht="14.45" customHeight="1" x14ac:dyDescent="0.2">
      <c r="A45" s="760" t="s">
        <v>1264</v>
      </c>
      <c r="B45" s="734"/>
      <c r="C45" s="748">
        <v>0</v>
      </c>
      <c r="D45" s="734">
        <v>5207.9299999999994</v>
      </c>
      <c r="E45" s="748">
        <v>1</v>
      </c>
      <c r="F45" s="735">
        <v>5207.9299999999994</v>
      </c>
    </row>
    <row r="46" spans="1:6" ht="14.45" customHeight="1" x14ac:dyDescent="0.2">
      <c r="A46" s="760" t="s">
        <v>1265</v>
      </c>
      <c r="B46" s="734"/>
      <c r="C46" s="748">
        <v>0</v>
      </c>
      <c r="D46" s="734">
        <v>1446.3599999999997</v>
      </c>
      <c r="E46" s="748">
        <v>1</v>
      </c>
      <c r="F46" s="735">
        <v>1446.3599999999997</v>
      </c>
    </row>
    <row r="47" spans="1:6" ht="14.45" customHeight="1" x14ac:dyDescent="0.2">
      <c r="A47" s="760" t="s">
        <v>1266</v>
      </c>
      <c r="B47" s="734"/>
      <c r="C47" s="748">
        <v>0</v>
      </c>
      <c r="D47" s="734">
        <v>7356.909999999998</v>
      </c>
      <c r="E47" s="748">
        <v>1</v>
      </c>
      <c r="F47" s="735">
        <v>7356.909999999998</v>
      </c>
    </row>
    <row r="48" spans="1:6" ht="14.45" customHeight="1" x14ac:dyDescent="0.2">
      <c r="A48" s="760" t="s">
        <v>1267</v>
      </c>
      <c r="B48" s="734"/>
      <c r="C48" s="748">
        <v>0</v>
      </c>
      <c r="D48" s="734">
        <v>2919.0599999999995</v>
      </c>
      <c r="E48" s="748">
        <v>1</v>
      </c>
      <c r="F48" s="735">
        <v>2919.0599999999995</v>
      </c>
    </row>
    <row r="49" spans="1:6" ht="14.45" customHeight="1" x14ac:dyDescent="0.2">
      <c r="A49" s="760" t="s">
        <v>1268</v>
      </c>
      <c r="B49" s="734"/>
      <c r="C49" s="748">
        <v>0</v>
      </c>
      <c r="D49" s="734">
        <v>61.950000000000031</v>
      </c>
      <c r="E49" s="748">
        <v>1</v>
      </c>
      <c r="F49" s="735">
        <v>61.950000000000031</v>
      </c>
    </row>
    <row r="50" spans="1:6" ht="14.45" customHeight="1" x14ac:dyDescent="0.2">
      <c r="A50" s="760" t="s">
        <v>1269</v>
      </c>
      <c r="B50" s="734">
        <v>229.01000000000005</v>
      </c>
      <c r="C50" s="748">
        <v>1</v>
      </c>
      <c r="D50" s="734"/>
      <c r="E50" s="748">
        <v>0</v>
      </c>
      <c r="F50" s="735">
        <v>229.01000000000005</v>
      </c>
    </row>
    <row r="51" spans="1:6" ht="14.45" customHeight="1" x14ac:dyDescent="0.2">
      <c r="A51" s="760" t="s">
        <v>1270</v>
      </c>
      <c r="B51" s="734"/>
      <c r="C51" s="748">
        <v>0</v>
      </c>
      <c r="D51" s="734">
        <v>135.52000000000004</v>
      </c>
      <c r="E51" s="748">
        <v>1</v>
      </c>
      <c r="F51" s="735">
        <v>135.52000000000004</v>
      </c>
    </row>
    <row r="52" spans="1:6" ht="14.45" customHeight="1" x14ac:dyDescent="0.2">
      <c r="A52" s="760" t="s">
        <v>1271</v>
      </c>
      <c r="B52" s="734"/>
      <c r="C52" s="748">
        <v>0</v>
      </c>
      <c r="D52" s="734">
        <v>2240.4600000000005</v>
      </c>
      <c r="E52" s="748">
        <v>1</v>
      </c>
      <c r="F52" s="735">
        <v>2240.4600000000005</v>
      </c>
    </row>
    <row r="53" spans="1:6" ht="14.45" customHeight="1" x14ac:dyDescent="0.2">
      <c r="A53" s="760" t="s">
        <v>1272</v>
      </c>
      <c r="B53" s="734"/>
      <c r="C53" s="748">
        <v>0</v>
      </c>
      <c r="D53" s="734">
        <v>864.31000000000006</v>
      </c>
      <c r="E53" s="748">
        <v>1</v>
      </c>
      <c r="F53" s="735">
        <v>864.31000000000006</v>
      </c>
    </row>
    <row r="54" spans="1:6" ht="14.45" customHeight="1" x14ac:dyDescent="0.2">
      <c r="A54" s="760" t="s">
        <v>1273</v>
      </c>
      <c r="B54" s="734">
        <v>179.59</v>
      </c>
      <c r="C54" s="748">
        <v>0.17497929556194283</v>
      </c>
      <c r="D54" s="734">
        <v>846.76</v>
      </c>
      <c r="E54" s="748">
        <v>0.82502070443805731</v>
      </c>
      <c r="F54" s="735">
        <v>1026.3499999999999</v>
      </c>
    </row>
    <row r="55" spans="1:6" ht="14.45" customHeight="1" x14ac:dyDescent="0.2">
      <c r="A55" s="760" t="s">
        <v>1274</v>
      </c>
      <c r="B55" s="734">
        <v>528.18000000000006</v>
      </c>
      <c r="C55" s="748">
        <v>0.35263484687643959</v>
      </c>
      <c r="D55" s="734">
        <v>969.63000000000011</v>
      </c>
      <c r="E55" s="748">
        <v>0.64736515312356036</v>
      </c>
      <c r="F55" s="735">
        <v>1497.8100000000002</v>
      </c>
    </row>
    <row r="56" spans="1:6" ht="14.45" customHeight="1" x14ac:dyDescent="0.2">
      <c r="A56" s="760" t="s">
        <v>1275</v>
      </c>
      <c r="B56" s="734">
        <v>239.58</v>
      </c>
      <c r="C56" s="748">
        <v>1</v>
      </c>
      <c r="D56" s="734"/>
      <c r="E56" s="748">
        <v>0</v>
      </c>
      <c r="F56" s="735">
        <v>239.58</v>
      </c>
    </row>
    <row r="57" spans="1:6" ht="14.45" customHeight="1" x14ac:dyDescent="0.2">
      <c r="A57" s="760" t="s">
        <v>1276</v>
      </c>
      <c r="B57" s="734"/>
      <c r="C57" s="748">
        <v>0</v>
      </c>
      <c r="D57" s="734">
        <v>864.67999999999984</v>
      </c>
      <c r="E57" s="748">
        <v>1</v>
      </c>
      <c r="F57" s="735">
        <v>864.67999999999984</v>
      </c>
    </row>
    <row r="58" spans="1:6" ht="14.45" customHeight="1" x14ac:dyDescent="0.2">
      <c r="A58" s="760" t="s">
        <v>1277</v>
      </c>
      <c r="B58" s="734"/>
      <c r="C58" s="748">
        <v>0</v>
      </c>
      <c r="D58" s="734">
        <v>344.48</v>
      </c>
      <c r="E58" s="748">
        <v>1</v>
      </c>
      <c r="F58" s="735">
        <v>344.48</v>
      </c>
    </row>
    <row r="59" spans="1:6" ht="14.45" customHeight="1" x14ac:dyDescent="0.2">
      <c r="A59" s="760" t="s">
        <v>1278</v>
      </c>
      <c r="B59" s="734"/>
      <c r="C59" s="748">
        <v>0</v>
      </c>
      <c r="D59" s="734">
        <v>492.52000000000004</v>
      </c>
      <c r="E59" s="748">
        <v>1</v>
      </c>
      <c r="F59" s="735">
        <v>492.52000000000004</v>
      </c>
    </row>
    <row r="60" spans="1:6" ht="14.45" customHeight="1" x14ac:dyDescent="0.2">
      <c r="A60" s="760" t="s">
        <v>1279</v>
      </c>
      <c r="B60" s="734"/>
      <c r="C60" s="748">
        <v>0</v>
      </c>
      <c r="D60" s="734">
        <v>524.44000000000005</v>
      </c>
      <c r="E60" s="748">
        <v>1</v>
      </c>
      <c r="F60" s="735">
        <v>524.44000000000005</v>
      </c>
    </row>
    <row r="61" spans="1:6" ht="14.45" customHeight="1" x14ac:dyDescent="0.2">
      <c r="A61" s="760" t="s">
        <v>1280</v>
      </c>
      <c r="B61" s="734"/>
      <c r="C61" s="748">
        <v>0</v>
      </c>
      <c r="D61" s="734">
        <v>4585.9399999999987</v>
      </c>
      <c r="E61" s="748">
        <v>1</v>
      </c>
      <c r="F61" s="735">
        <v>4585.9399999999987</v>
      </c>
    </row>
    <row r="62" spans="1:6" ht="14.45" customHeight="1" x14ac:dyDescent="0.2">
      <c r="A62" s="760" t="s">
        <v>1281</v>
      </c>
      <c r="B62" s="734">
        <v>315.26</v>
      </c>
      <c r="C62" s="748">
        <v>1</v>
      </c>
      <c r="D62" s="734"/>
      <c r="E62" s="748">
        <v>0</v>
      </c>
      <c r="F62" s="735">
        <v>315.26</v>
      </c>
    </row>
    <row r="63" spans="1:6" ht="14.45" customHeight="1" x14ac:dyDescent="0.2">
      <c r="A63" s="760" t="s">
        <v>1282</v>
      </c>
      <c r="B63" s="734">
        <v>416.77999999999986</v>
      </c>
      <c r="C63" s="748">
        <v>1</v>
      </c>
      <c r="D63" s="734"/>
      <c r="E63" s="748">
        <v>0</v>
      </c>
      <c r="F63" s="735">
        <v>416.77999999999986</v>
      </c>
    </row>
    <row r="64" spans="1:6" ht="14.45" customHeight="1" x14ac:dyDescent="0.2">
      <c r="A64" s="760" t="s">
        <v>1283</v>
      </c>
      <c r="B64" s="734"/>
      <c r="C64" s="748">
        <v>0</v>
      </c>
      <c r="D64" s="734">
        <v>405.49000000000012</v>
      </c>
      <c r="E64" s="748">
        <v>1</v>
      </c>
      <c r="F64" s="735">
        <v>405.49000000000012</v>
      </c>
    </row>
    <row r="65" spans="1:6" ht="14.45" customHeight="1" x14ac:dyDescent="0.2">
      <c r="A65" s="760" t="s">
        <v>1284</v>
      </c>
      <c r="B65" s="734">
        <v>2737.9</v>
      </c>
      <c r="C65" s="748">
        <v>1</v>
      </c>
      <c r="D65" s="734"/>
      <c r="E65" s="748">
        <v>0</v>
      </c>
      <c r="F65" s="735">
        <v>2737.9</v>
      </c>
    </row>
    <row r="66" spans="1:6" ht="14.45" customHeight="1" x14ac:dyDescent="0.2">
      <c r="A66" s="760" t="s">
        <v>1285</v>
      </c>
      <c r="B66" s="734"/>
      <c r="C66" s="748">
        <v>0</v>
      </c>
      <c r="D66" s="734">
        <v>579.80999999999995</v>
      </c>
      <c r="E66" s="748">
        <v>1</v>
      </c>
      <c r="F66" s="735">
        <v>579.80999999999995</v>
      </c>
    </row>
    <row r="67" spans="1:6" ht="14.45" customHeight="1" x14ac:dyDescent="0.2">
      <c r="A67" s="760" t="s">
        <v>1286</v>
      </c>
      <c r="B67" s="734"/>
      <c r="C67" s="748">
        <v>0</v>
      </c>
      <c r="D67" s="734">
        <v>1255.0400000000002</v>
      </c>
      <c r="E67" s="748">
        <v>1</v>
      </c>
      <c r="F67" s="735">
        <v>1255.0400000000002</v>
      </c>
    </row>
    <row r="68" spans="1:6" ht="14.45" customHeight="1" x14ac:dyDescent="0.2">
      <c r="A68" s="760" t="s">
        <v>1287</v>
      </c>
      <c r="B68" s="734"/>
      <c r="C68" s="748">
        <v>0</v>
      </c>
      <c r="D68" s="734">
        <v>98.64</v>
      </c>
      <c r="E68" s="748">
        <v>1</v>
      </c>
      <c r="F68" s="735">
        <v>98.64</v>
      </c>
    </row>
    <row r="69" spans="1:6" ht="14.45" customHeight="1" thickBot="1" x14ac:dyDescent="0.25">
      <c r="A69" s="758" t="s">
        <v>1288</v>
      </c>
      <c r="B69" s="750"/>
      <c r="C69" s="751">
        <v>0</v>
      </c>
      <c r="D69" s="750">
        <v>2361.06</v>
      </c>
      <c r="E69" s="751">
        <v>1</v>
      </c>
      <c r="F69" s="752">
        <v>2361.06</v>
      </c>
    </row>
    <row r="70" spans="1:6" ht="14.45" customHeight="1" thickBot="1" x14ac:dyDescent="0.25">
      <c r="A70" s="753" t="s">
        <v>3</v>
      </c>
      <c r="B70" s="754">
        <v>10567.29</v>
      </c>
      <c r="C70" s="755">
        <v>3.4727658255498228E-2</v>
      </c>
      <c r="D70" s="754">
        <v>293723.02299071092</v>
      </c>
      <c r="E70" s="755">
        <v>0.96527234174450183</v>
      </c>
      <c r="F70" s="756">
        <v>304290.3129907109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138704FE-13D4-43A4-9B52-2C45D9FB1FF8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2021-02-08T10:38:28Z</dcterms:modified>
</cp:coreProperties>
</file>