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1DCAC9DC-AAB7-41AC-BE5D-B14C3C796678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C25" i="431"/>
  <c r="D14" i="431"/>
  <c r="D22" i="431"/>
  <c r="E11" i="431"/>
  <c r="E19" i="431"/>
  <c r="E27" i="431"/>
  <c r="F16" i="431"/>
  <c r="F24" i="431"/>
  <c r="G13" i="431"/>
  <c r="G21" i="431"/>
  <c r="H10" i="431"/>
  <c r="H18" i="431"/>
  <c r="H26" i="431"/>
  <c r="I15" i="431"/>
  <c r="I23" i="431"/>
  <c r="J12" i="431"/>
  <c r="J20" i="431"/>
  <c r="K9" i="431"/>
  <c r="K17" i="431"/>
  <c r="K25" i="431"/>
  <c r="L14" i="431"/>
  <c r="L22" i="431"/>
  <c r="M11" i="431"/>
  <c r="M19" i="431"/>
  <c r="M27" i="431"/>
  <c r="N16" i="431"/>
  <c r="N24" i="431"/>
  <c r="O13" i="431"/>
  <c r="O21" i="431"/>
  <c r="P10" i="431"/>
  <c r="P18" i="431"/>
  <c r="P26" i="431"/>
  <c r="Q15" i="431"/>
  <c r="Q23" i="431"/>
  <c r="E26" i="431"/>
  <c r="J27" i="431"/>
  <c r="M10" i="431"/>
  <c r="O12" i="431"/>
  <c r="Q22" i="431"/>
  <c r="C10" i="431"/>
  <c r="C18" i="431"/>
  <c r="C26" i="431"/>
  <c r="D15" i="431"/>
  <c r="D23" i="431"/>
  <c r="E12" i="431"/>
  <c r="E20" i="431"/>
  <c r="F9" i="431"/>
  <c r="F17" i="431"/>
  <c r="F25" i="431"/>
  <c r="G14" i="431"/>
  <c r="G22" i="431"/>
  <c r="H11" i="431"/>
  <c r="H19" i="431"/>
  <c r="H27" i="431"/>
  <c r="I16" i="431"/>
  <c r="I24" i="431"/>
  <c r="J13" i="431"/>
  <c r="J21" i="431"/>
  <c r="K10" i="431"/>
  <c r="K18" i="431"/>
  <c r="K26" i="431"/>
  <c r="L15" i="431"/>
  <c r="L23" i="431"/>
  <c r="M12" i="431"/>
  <c r="M20" i="431"/>
  <c r="N9" i="431"/>
  <c r="N17" i="431"/>
  <c r="N25" i="431"/>
  <c r="O14" i="431"/>
  <c r="O22" i="431"/>
  <c r="P11" i="431"/>
  <c r="P19" i="431"/>
  <c r="P27" i="431"/>
  <c r="Q16" i="431"/>
  <c r="Q24" i="431"/>
  <c r="E10" i="431"/>
  <c r="I14" i="431"/>
  <c r="K24" i="431"/>
  <c r="N15" i="431"/>
  <c r="P9" i="431"/>
  <c r="C11" i="431"/>
  <c r="C19" i="431"/>
  <c r="C27" i="431"/>
  <c r="D16" i="431"/>
  <c r="D24" i="431"/>
  <c r="E13" i="431"/>
  <c r="E21" i="431"/>
  <c r="F10" i="431"/>
  <c r="F18" i="431"/>
  <c r="F26" i="431"/>
  <c r="G15" i="431"/>
  <c r="G23" i="431"/>
  <c r="H12" i="431"/>
  <c r="H20" i="431"/>
  <c r="I9" i="431"/>
  <c r="I17" i="431"/>
  <c r="I25" i="431"/>
  <c r="J14" i="431"/>
  <c r="J22" i="431"/>
  <c r="K11" i="431"/>
  <c r="K19" i="431"/>
  <c r="K27" i="431"/>
  <c r="L16" i="431"/>
  <c r="L24" i="431"/>
  <c r="M13" i="431"/>
  <c r="M21" i="431"/>
  <c r="N10" i="431"/>
  <c r="N18" i="431"/>
  <c r="N26" i="431"/>
  <c r="O15" i="431"/>
  <c r="O23" i="431"/>
  <c r="P12" i="431"/>
  <c r="P20" i="431"/>
  <c r="Q9" i="431"/>
  <c r="Q17" i="431"/>
  <c r="Q25" i="431"/>
  <c r="F15" i="431"/>
  <c r="I22" i="431"/>
  <c r="L13" i="431"/>
  <c r="N23" i="431"/>
  <c r="C12" i="431"/>
  <c r="C20" i="431"/>
  <c r="D9" i="431"/>
  <c r="D17" i="431"/>
  <c r="D25" i="431"/>
  <c r="E14" i="431"/>
  <c r="E22" i="431"/>
  <c r="F11" i="431"/>
  <c r="F19" i="431"/>
  <c r="F27" i="431"/>
  <c r="G16" i="431"/>
  <c r="G24" i="431"/>
  <c r="H13" i="431"/>
  <c r="H21" i="431"/>
  <c r="I10" i="431"/>
  <c r="I18" i="431"/>
  <c r="I26" i="431"/>
  <c r="J15" i="431"/>
  <c r="J23" i="431"/>
  <c r="K12" i="431"/>
  <c r="K20" i="431"/>
  <c r="L9" i="431"/>
  <c r="L17" i="431"/>
  <c r="L25" i="431"/>
  <c r="M14" i="431"/>
  <c r="M22" i="431"/>
  <c r="N11" i="431"/>
  <c r="N19" i="431"/>
  <c r="N27" i="431"/>
  <c r="O16" i="431"/>
  <c r="O24" i="431"/>
  <c r="P13" i="431"/>
  <c r="P21" i="431"/>
  <c r="Q10" i="431"/>
  <c r="Q18" i="431"/>
  <c r="Q26" i="431"/>
  <c r="E18" i="431"/>
  <c r="H25" i="431"/>
  <c r="K16" i="431"/>
  <c r="M26" i="431"/>
  <c r="O20" i="431"/>
  <c r="C13" i="431"/>
  <c r="C21" i="431"/>
  <c r="D10" i="431"/>
  <c r="D18" i="431"/>
  <c r="D26" i="431"/>
  <c r="E15" i="431"/>
  <c r="E23" i="431"/>
  <c r="F12" i="431"/>
  <c r="F20" i="431"/>
  <c r="G9" i="431"/>
  <c r="G17" i="431"/>
  <c r="G25" i="431"/>
  <c r="H14" i="431"/>
  <c r="H22" i="431"/>
  <c r="I11" i="431"/>
  <c r="I19" i="431"/>
  <c r="I27" i="431"/>
  <c r="J16" i="431"/>
  <c r="J24" i="431"/>
  <c r="K13" i="431"/>
  <c r="K21" i="431"/>
  <c r="L10" i="431"/>
  <c r="L18" i="431"/>
  <c r="L26" i="431"/>
  <c r="M15" i="431"/>
  <c r="M23" i="431"/>
  <c r="N12" i="431"/>
  <c r="N20" i="431"/>
  <c r="O9" i="431"/>
  <c r="O17" i="431"/>
  <c r="O25" i="431"/>
  <c r="P14" i="431"/>
  <c r="P22" i="431"/>
  <c r="Q11" i="431"/>
  <c r="Q19" i="431"/>
  <c r="Q27" i="431"/>
  <c r="F23" i="431"/>
  <c r="Q14" i="431"/>
  <c r="C14" i="431"/>
  <c r="C22" i="431"/>
  <c r="D11" i="431"/>
  <c r="D19" i="431"/>
  <c r="D27" i="431"/>
  <c r="E16" i="431"/>
  <c r="E24" i="431"/>
  <c r="F13" i="431"/>
  <c r="F21" i="431"/>
  <c r="G10" i="431"/>
  <c r="G18" i="431"/>
  <c r="G26" i="431"/>
  <c r="H15" i="431"/>
  <c r="H23" i="431"/>
  <c r="I12" i="431"/>
  <c r="I20" i="431"/>
  <c r="J9" i="431"/>
  <c r="J17" i="431"/>
  <c r="J25" i="431"/>
  <c r="K14" i="431"/>
  <c r="K22" i="431"/>
  <c r="L11" i="431"/>
  <c r="L19" i="431"/>
  <c r="L27" i="431"/>
  <c r="M16" i="431"/>
  <c r="M24" i="431"/>
  <c r="N13" i="431"/>
  <c r="N21" i="431"/>
  <c r="O10" i="431"/>
  <c r="O18" i="431"/>
  <c r="O26" i="431"/>
  <c r="P15" i="431"/>
  <c r="P23" i="431"/>
  <c r="Q12" i="431"/>
  <c r="Q20" i="431"/>
  <c r="C24" i="431"/>
  <c r="D21" i="431"/>
  <c r="G12" i="431"/>
  <c r="H17" i="431"/>
  <c r="J11" i="431"/>
  <c r="L21" i="431"/>
  <c r="P25" i="431"/>
  <c r="C15" i="431"/>
  <c r="C23" i="431"/>
  <c r="D12" i="431"/>
  <c r="D20" i="431"/>
  <c r="E9" i="431"/>
  <c r="E17" i="431"/>
  <c r="E25" i="431"/>
  <c r="F14" i="431"/>
  <c r="F22" i="431"/>
  <c r="G11" i="431"/>
  <c r="G19" i="431"/>
  <c r="G27" i="431"/>
  <c r="H16" i="431"/>
  <c r="H24" i="431"/>
  <c r="I13" i="431"/>
  <c r="I21" i="431"/>
  <c r="J10" i="431"/>
  <c r="J18" i="431"/>
  <c r="J26" i="431"/>
  <c r="K15" i="431"/>
  <c r="K23" i="431"/>
  <c r="L12" i="431"/>
  <c r="L20" i="431"/>
  <c r="M9" i="431"/>
  <c r="M17" i="431"/>
  <c r="M25" i="431"/>
  <c r="N14" i="431"/>
  <c r="N22" i="431"/>
  <c r="O11" i="431"/>
  <c r="O19" i="431"/>
  <c r="O27" i="431"/>
  <c r="P16" i="431"/>
  <c r="P24" i="431"/>
  <c r="Q13" i="431"/>
  <c r="Q21" i="431"/>
  <c r="C16" i="431"/>
  <c r="D13" i="431"/>
  <c r="G20" i="431"/>
  <c r="H9" i="431"/>
  <c r="J19" i="431"/>
  <c r="M18" i="431"/>
  <c r="P17" i="431"/>
  <c r="R21" i="431" l="1"/>
  <c r="S21" i="431"/>
  <c r="R13" i="431"/>
  <c r="S13" i="431"/>
  <c r="R20" i="431"/>
  <c r="S20" i="431"/>
  <c r="R12" i="431"/>
  <c r="S12" i="431"/>
  <c r="R14" i="431"/>
  <c r="S14" i="431"/>
  <c r="R27" i="431"/>
  <c r="S27" i="431"/>
  <c r="S19" i="431"/>
  <c r="R19" i="431"/>
  <c r="S11" i="431"/>
  <c r="R11" i="431"/>
  <c r="S26" i="431"/>
  <c r="R26" i="431"/>
  <c r="S18" i="431"/>
  <c r="R18" i="431"/>
  <c r="S10" i="431"/>
  <c r="R10" i="431"/>
  <c r="S25" i="431"/>
  <c r="R25" i="431"/>
  <c r="S17" i="431"/>
  <c r="R17" i="431"/>
  <c r="S9" i="431"/>
  <c r="R9" i="431"/>
  <c r="R24" i="431"/>
  <c r="S24" i="431"/>
  <c r="S16" i="431"/>
  <c r="R16" i="431"/>
  <c r="R22" i="431"/>
  <c r="S22" i="431"/>
  <c r="R23" i="431"/>
  <c r="S23" i="431"/>
  <c r="R15" i="431"/>
  <c r="S15" i="431"/>
  <c r="O8" i="431"/>
  <c r="I8" i="431"/>
  <c r="N8" i="431"/>
  <c r="P8" i="431"/>
  <c r="K8" i="431"/>
  <c r="H8" i="431"/>
  <c r="E8" i="431"/>
  <c r="Q8" i="431"/>
  <c r="J8" i="431"/>
  <c r="F8" i="431"/>
  <c r="M8" i="431"/>
  <c r="C8" i="431"/>
  <c r="L8" i="431"/>
  <c r="G8" i="431"/>
  <c r="D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13" i="414"/>
  <c r="D4" i="414"/>
  <c r="C16" i="414"/>
  <c r="D16" i="414"/>
  <c r="C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N3" i="220"/>
  <c r="L3" i="220" s="1"/>
  <c r="D21" i="414"/>
  <c r="C21" i="414"/>
  <c r="Q3" i="345" l="1"/>
  <c r="I12" i="339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J13" i="339"/>
  <c r="B15" i="339"/>
  <c r="G15" i="339"/>
  <c r="H15" i="339"/>
  <c r="E13" i="414"/>
  <c r="E4" i="414"/>
  <c r="C6" i="340"/>
  <c r="D6" i="340" s="1"/>
  <c r="B4" i="340"/>
  <c r="G13" i="339"/>
  <c r="C4" i="340" l="1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<sst xmlns="http://schemas.openxmlformats.org/spreadsheetml/2006/main" count="4042" uniqueCount="1038">
  <si>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</si>
  <si>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</si>
  <si>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</si>
  <si>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</si>
  <si>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</si>
  <si>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</si>
  <si>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</si>
  <si>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</si>
  <si>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</si>
  <si>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</si>
  <si>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</si>
  <si>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</si>
  <si>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</si>
  <si>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</si>
  <si>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</si>
  <si>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</si>
  <si>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</si>
  <si>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</si>
  <si>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</si>
  <si>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</si>
  <si>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</si>
  <si>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</si>
  <si>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</si>
  <si>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</si>
  <si>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</si>
  <si>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</si>
  <si>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</si>
  <si>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</si>
  <si>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</si>
  <si>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</si>
  <si>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</si>
  <si>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</si>
  <si>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</si>
  <si>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</si>
  <si>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</si>
  <si>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</si>
  <si>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</si>
  <si>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</si>
  <si>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</si>
  <si>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</si>
  <si>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</si>
  <si>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</si>
  <si>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</si>
  <si>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</si>
  <si>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</si>
  <si>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</si>
  <si>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</si>
  <si>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</si>
  <si>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</si>
  <si>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</si>
  <si>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</si>
  <si>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</si>
  <si>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</si>
  <si>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</si>
  <si>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</si>
  <si>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</si>
  <si>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</si>
  <si>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</si>
  <si>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</si>
  <si>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</si>
  <si>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</si>
  <si>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</si>
  <si>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</si>
  <si>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</si>
  <si>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</si>
  <si>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</si>
  <si>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</si>
  <si>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</si>
  <si>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</si>
  <si>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</si>
  <si>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</si>
  <si>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</si>
  <si>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</si>
  <si>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</si>
  <si>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</si>
  <si>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</si>
  <si>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</si>
  <si>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</si>
  <si>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</si>
  <si>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</si>
  <si>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</si>
  <si>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</si>
  <si>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</si>
  <si>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</si>
  <si>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</si>
  <si>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</si>
  <si>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</si>
  <si>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</si>
  <si>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</si>
  <si>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</si>
  <si>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</si>
  <si>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</si>
  <si>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</si>
  <si>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</si>
  <si>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</si>
  <si>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</si>
  <si>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</si>
  <si>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</si>
  <si>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</si>
  <si>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</si>
  <si>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</si>
  <si>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</si>
  <si>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</si>
  <si>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</si>
  <si>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</si>
  <si>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</si>
  <si>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</si>
  <si>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</si>
  <si>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</si>
  <si>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</si>
  <si>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</si>
  <si>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</si>
  <si>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</si>
  <si>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</si>
  <si>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</si>
  <si>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</si>
  <si>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</si>
  <si>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</si>
  <si>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</si>
  <si>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</si>
  <si>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</si>
  <si>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</si>
  <si>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</si>
  <si>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</si>
  <si>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</si>
  <si>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</si>
  <si>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</si>
  <si>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</si>
  <si>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</si>
  <si>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</si>
  <si>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</si>
  <si>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</si>
  <si>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</si>
  <si>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</si>
  <si>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</si>
  <si>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</si>
  <si>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</si>
  <si>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</si>
  <si>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</si>
  <si>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</si>
  <si>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</si>
  <si>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</si>
  <si>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</si>
  <si>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</si>
  <si>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</si>
  <si>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</si>
  <si>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</si>
  <si>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</si>
  <si>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</si>
  <si>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</si>
  <si>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</si>
  <si>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</si>
  <si>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</si>
  <si>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</si>
  <si>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</si>
  <si>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</si>
  <si>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</si>
  <si>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</si>
  <si>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</si>
  <si>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</si>
  <si>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</si>
  <si>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</si>
  <si>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</si>
  <si>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</si>
  <si>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</si>
  <si>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</si>
  <si>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</si>
  <si>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</si>
  <si>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</si>
  <si>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</si>
  <si>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</si>
  <si>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</si>
  <si>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</si>
  <si>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</si>
  <si>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</si>
  <si>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</si>
  <si>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</si>
  <si>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</si>
  <si>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</si>
  <si>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</si>
  <si>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</si>
  <si>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</si>
  <si>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</si>
  <si>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</si>
  <si>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</si>
  <si>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</si>
  <si>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</si>
  <si>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</si>
  <si>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</si>
  <si>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</si>
  <si>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</si>
  <si>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</si>
  <si>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</si>
  <si>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</si>
  <si>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</si>
  <si>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</si>
  <si>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</si>
  <si>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</si>
  <si>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</si>
  <si>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</si>
  <si>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</si>
  <si>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</si>
  <si>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</si>
  <si>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</si>
  <si>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</si>
  <si>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</si>
  <si>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</si>
  <si>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</si>
  <si>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</si>
  <si>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</si>
  <si>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</si>
  <si>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</si>
  <si>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</si>
  <si>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</si>
  <si>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</si>
  <si>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</si>
  <si>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</si>
  <si>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</si>
  <si>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</si>
  <si>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</si>
  <si>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</si>
  <si>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</si>
  <si>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</si>
  <si>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</si>
  <si>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</si>
  <si>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</si>
  <si>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</si>
  <si>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</si>
  <si>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</si>
  <si>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</si>
  <si>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</si>
  <si>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</si>
  <si>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</si>
  <si>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</si>
  <si>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</si>
  <si>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soudního lékařství a medicínského práva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</si>
  <si>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</si>
  <si>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</si>
  <si>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</si>
  <si>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</si>
  <si>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</si>
  <si>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</si>
  <si>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</si>
  <si>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</si>
  <si>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</si>
  <si>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</si>
  <si>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</si>
  <si>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</si>
  <si>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</si>
  <si>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</si>
  <si>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</si>
  <si>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</si>
  <si>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</si>
  <si>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</si>
  <si>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</si>
  <si>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</si>
  <si>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</si>
  <si>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</si>
  <si>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</si>
  <si>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</si>
  <si>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</si>
  <si>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</si>
  <si>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</si>
  <si>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</si>
  <si>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</si>
  <si>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</si>
  <si>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</si>
  <si>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</si>
  <si>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</si>
  <si>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</si>
  <si>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</si>
  <si>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</si>
  <si>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</si>
  <si>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</si>
  <si>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</si>
  <si>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</si>
  <si>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</si>
  <si>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</si>
  <si>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</si>
  <si>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</si>
  <si>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</si>
  <si>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50160     Knihy a časopisy</t>
  </si>
  <si>
    <t xml:space="preserve">                    50160002     Knihy a časopisy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</si>
  <si>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</si>
  <si>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</si>
  <si>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</si>
  <si>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</si>
  <si>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</si>
  <si>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</si>
  <si>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</si>
  <si>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</si>
  <si>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</si>
  <si>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</si>
  <si>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</si>
  <si>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</si>
  <si>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</si>
  <si>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</si>
  <si>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</si>
  <si>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</si>
  <si>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</si>
  <si>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</si>
  <si>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</si>
  <si>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</si>
  <si>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     51802002     Spotřeba cenin (známky, kolky)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</si>
  <si>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</si>
  <si>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</si>
  <si>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</si>
  <si>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</si>
  <si>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</si>
  <si>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</si>
  <si>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</si>
  <si>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</si>
  <si>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</si>
  <si>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</si>
  <si>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</si>
  <si>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</si>
  <si>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</si>
  <si>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</si>
  <si>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</si>
  <si>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</si>
  <si>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51874003     Znalecké posudky, odměny z klinických hodnocení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</si>
  <si>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</si>
  <si>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</si>
  <si>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</si>
  <si>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</si>
  <si>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52113     Refundace</t>
  </si>
  <si>
    <t xml:space="preserve">                    52113000     Refundace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</si>
  <si>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</si>
  <si>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</si>
  <si>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</si>
  <si>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</si>
  <si>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</si>
  <si>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</si>
  <si>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</si>
  <si>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</si>
  <si>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</si>
  <si>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</si>
  <si>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</si>
  <si>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</si>
  <si>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</si>
  <si>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52413     Refundace - zdravotní pojištění</t>
  </si>
  <si>
    <t xml:space="preserve">                    52413000     Refundace - zdravotní pojištění</t>
  </si>
  <si>
    <t xml:space="preserve">               52414     Refundace - sociální pojištění</t>
  </si>
  <si>
    <t xml:space="preserve">                    52414000     Refundace - sociální pojištění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</si>
  <si>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</si>
  <si>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</si>
  <si>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</si>
  <si>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</si>
  <si>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</si>
  <si>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</si>
  <si>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</si>
  <si>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</si>
  <si>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</si>
  <si>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</si>
  <si>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     528     Ostatní sociální náklady</t>
  </si>
  <si>
    <t xml:space="preserve">               52810     Jiné sociální náklady</t>
  </si>
  <si>
    <t xml:space="preserve">                    52810999     Zvyšování kvalifikace - daň.neúčinné (vyplac.přes pokladnu)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</si>
  <si>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</si>
  <si>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</si>
  <si>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</si>
  <si>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54910005     Refundace věcných nákladů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</si>
  <si>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</si>
  <si>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</si>
  <si>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54920     Náklady účtované od UP</t>
  </si>
  <si>
    <t xml:space="preserve">                    54920000     Náklady účtované od UP</t>
  </si>
  <si>
    <t xml:space="preserve">               54971     Školení - ost.zaměst.THP (pouze OPMČ)</t>
  </si>
  <si>
    <t xml:space="preserve">                    54971000     Školení - ost.zaměst.THP(pouze 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</si>
  <si>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</si>
  <si>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</si>
  <si>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</si>
  <si>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</si>
  <si>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</si>
  <si>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</si>
  <si>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</si>
  <si>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55110004     Odpisy DHM - zdravot.techn. z odpisů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</si>
  <si>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</si>
  <si>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</si>
  <si>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</si>
  <si>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</si>
  <si>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</si>
  <si>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</si>
  <si>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</si>
  <si>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</si>
  <si>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</si>
  <si>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</si>
  <si>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</si>
  <si>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</si>
  <si>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</si>
  <si>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</si>
  <si>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</si>
  <si>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</si>
  <si>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</si>
  <si>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</si>
  <si>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</si>
  <si>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</si>
  <si>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</si>
  <si>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</si>
  <si>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60210350     Zdr.služby - nadstandart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</si>
  <si>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</si>
  <si>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</si>
  <si>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</si>
  <si>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</si>
  <si>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</si>
  <si>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</si>
  <si>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</si>
  <si>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</si>
  <si>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</si>
  <si>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</si>
  <si>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603     Tržby z nájmů</t>
  </si>
  <si>
    <t xml:space="preserve">               60325     Výnosy z pronájmu </t>
  </si>
  <si>
    <t xml:space="preserve">                    60325424     Nájem DM - použití vybavení FNOL (pitevny)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</si>
  <si>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</si>
  <si>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</si>
  <si>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</si>
  <si>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</si>
  <si>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</si>
  <si>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64906     Nárok na náhradu za manka a škody </t>
  </si>
  <si>
    <t xml:space="preserve">                    64906000     Nárok na náhradu za manka a škody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</si>
  <si>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</si>
  <si>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</si>
  <si>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</si>
  <si>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</si>
  <si>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64924443     Znalecké posudky - Znaleký ústav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</si>
  <si>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</si>
  <si>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</si>
  <si>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</si>
  <si>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</si>
  <si>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</si>
  <si>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</si>
  <si>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</si>
  <si>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</si>
  <si>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</si>
  <si>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</si>
  <si>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</si>
  <si>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</si>
  <si>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</si>
  <si>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</si>
  <si>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</si>
  <si>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</si>
  <si>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</si>
  <si>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</si>
  <si>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</si>
  <si>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</si>
  <si>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</si>
  <si>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</si>
  <si>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</si>
  <si>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</si>
  <si>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</si>
  <si>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</si>
  <si>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</si>
  <si>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</si>
  <si>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</si>
  <si>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</si>
  <si>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</si>
  <si>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</si>
  <si>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</si>
  <si>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</si>
  <si>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 xml:space="preserve">                    89920001     Agregované výkony</t>
  </si>
  <si>
    <t>38</t>
  </si>
  <si>
    <t>SOUD: Ústav soudního lékařství a medicín. práva</t>
  </si>
  <si>
    <t>50113001 - léky - paušál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</si>
  <si>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</si>
  <si>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</si>
  <si>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</si>
  <si>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</si>
  <si>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</si>
  <si>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</si>
  <si>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</si>
  <si>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</si>
  <si>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</si>
  <si>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O</t>
  </si>
  <si>
    <t>Dobutamin Admeda 250 inf.sol50ml</t>
  </si>
  <si>
    <t>ECOLAV Výplach očí 100ml</t>
  </si>
  <si>
    <t>100 ml</t>
  </si>
  <si>
    <t>ENDIARON</t>
  </si>
  <si>
    <t>250MG TBL FLM 20</t>
  </si>
  <si>
    <t>GALANTAMIN MYLAN</t>
  </si>
  <si>
    <t>8MG CPS PRO 30 II</t>
  </si>
  <si>
    <t>KL PRIPRAVEK</t>
  </si>
  <si>
    <t>OPHTHALMO-SEPTONEX</t>
  </si>
  <si>
    <t>OPH GTT SOL 1X10ML PLAST</t>
  </si>
  <si>
    <t>PARALEN 500 SUP</t>
  </si>
  <si>
    <t>500MG SUP 5</t>
  </si>
  <si>
    <t>RENNIE</t>
  </si>
  <si>
    <t>POR TBL MND 24</t>
  </si>
  <si>
    <t>38 - SOUD: Ústav soudního lékařství a medicín. práva</t>
  </si>
  <si>
    <t>3841 - SOUD: soudní lékařství - laboratoř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</si>
  <si>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</si>
  <si>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</si>
  <si>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</si>
  <si>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</si>
  <si>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</si>
  <si>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</si>
  <si>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</si>
  <si>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50115090 - ZPr - zubolékařský materiál (Z509)</t>
  </si>
  <si>
    <t>50115020</t>
  </si>
  <si>
    <t>laboratorní diagnostika-LEK (Z501)</t>
  </si>
  <si>
    <t>DH144</t>
  </si>
  <si>
    <t>(Â±)-11-nor-9-Carboxy-Î”9-THC solution</t>
  </si>
  <si>
    <t>DF508</t>
  </si>
  <si>
    <t>16:0-18:1 PHOSPHATIDYLETHANOL</t>
  </si>
  <si>
    <t>DF514</t>
  </si>
  <si>
    <t>18:1 PHOSPHATIDYLETHANOL</t>
  </si>
  <si>
    <t>DF534</t>
  </si>
  <si>
    <t>18:1 PHOSPHATIDYLPROPANOL</t>
  </si>
  <si>
    <t>DC342</t>
  </si>
  <si>
    <t>ACETON P.A.</t>
  </si>
  <si>
    <t>DE669</t>
  </si>
  <si>
    <t>ACETONE for liquid chromatography LiChrosolvÂ®</t>
  </si>
  <si>
    <t>DA885</t>
  </si>
  <si>
    <t>ACETONITRILE LC-MS CHROMASOLV 4x2,5l</t>
  </si>
  <si>
    <t>DI830</t>
  </si>
  <si>
    <t>Alcohol mixture 4, 0.2 mg each/1 ml in water, 1 ml</t>
  </si>
  <si>
    <t>DD079</t>
  </si>
  <si>
    <t>AMONIAK VODNY ROZTOK 25%</t>
  </si>
  <si>
    <t>DI180</t>
  </si>
  <si>
    <t>Aqueous Ethanol Standard Solution 100 mg/dL (1.2 ml ampoules), 100 ks</t>
  </si>
  <si>
    <t>DI179</t>
  </si>
  <si>
    <t>Aqueous Ethanol Standard Solution 20 mg/dL (1.2 ml ampoules), 100 ks</t>
  </si>
  <si>
    <t>DI829</t>
  </si>
  <si>
    <t>Aqueous Ethanol Standard Solution 400 mg/dL (1.2 ml ampoules)</t>
  </si>
  <si>
    <t>DI828</t>
  </si>
  <si>
    <t>Aqueous Ethanol Standard Solution 500 mg/dL (1.2 ml ampoules)</t>
  </si>
  <si>
    <t>DI691</t>
  </si>
  <si>
    <t>Aqueous Ethanol Standard Solutions (1.2 ml Ampoules)  1 pack of 5 ampoules</t>
  </si>
  <si>
    <t>DG384</t>
  </si>
  <si>
    <t>Bactec- PEDS - PLUS/F - plastic</t>
  </si>
  <si>
    <t>DE023</t>
  </si>
  <si>
    <t>BIS/TRIMETHYLSILYL/TRIFLUOROACETAMID pro plyn.ch.</t>
  </si>
  <si>
    <t>DF907</t>
  </si>
  <si>
    <t>BUP (buprenorfin)  test na zĂˇchyt drog v moÄŤi</t>
  </si>
  <si>
    <t>DD862</t>
  </si>
  <si>
    <t>Cyklohexan p.a.</t>
  </si>
  <si>
    <t>DG794</t>
  </si>
  <si>
    <t>DesetikomorovĂ© kyvety (10 800 ks/balenĂ­)</t>
  </si>
  <si>
    <t>DC236</t>
  </si>
  <si>
    <t>DIETHYLETER P.A. NESTAB.</t>
  </si>
  <si>
    <t>DC348</t>
  </si>
  <si>
    <t>DICHROMAN DRASELNY P.A.</t>
  </si>
  <si>
    <t>DH125</t>
  </si>
  <si>
    <t>Direct red 81 (chlorantinovĂˇ ÄŤerveĹ) 25g</t>
  </si>
  <si>
    <t>DG379</t>
  </si>
  <si>
    <t>Doprava 21%</t>
  </si>
  <si>
    <t>DF624</t>
  </si>
  <si>
    <t>Doxylamine succinate salt</t>
  </si>
  <si>
    <t>DG770</t>
  </si>
  <si>
    <t>DRI Acetaminophen</t>
  </si>
  <si>
    <t>DG783</t>
  </si>
  <si>
    <t>DRI Acetaminophen Calibrator Kit</t>
  </si>
  <si>
    <t>DG764</t>
  </si>
  <si>
    <t>DRI Amphetamine</t>
  </si>
  <si>
    <t>DG765</t>
  </si>
  <si>
    <t>DRI Benzodiazepines</t>
  </si>
  <si>
    <t>DG766</t>
  </si>
  <si>
    <t>DRI Cannabinoids</t>
  </si>
  <si>
    <t>DG767</t>
  </si>
  <si>
    <t>DRI Cocaine</t>
  </si>
  <si>
    <t>DG772</t>
  </si>
  <si>
    <t>DRI Low Urine Calibrator</t>
  </si>
  <si>
    <t>DG773</t>
  </si>
  <si>
    <t>DRI Multi-Drug Calibrator 1</t>
  </si>
  <si>
    <t>DG774</t>
  </si>
  <si>
    <t>DRI Multi-Drug Calibrator 2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</si>
  <si>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</si>
  <si>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</si>
  <si>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</si>
  <si>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</si>
  <si>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</si>
  <si>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</si>
  <si>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DG768</t>
  </si>
  <si>
    <t>DRI Opiates</t>
  </si>
  <si>
    <t>DG784</t>
  </si>
  <si>
    <t>DRI Primary control Set</t>
  </si>
  <si>
    <t>DG779</t>
  </si>
  <si>
    <t>DRI THC Calibrator 100</t>
  </si>
  <si>
    <t>DG777</t>
  </si>
  <si>
    <t>DRI THC Calibrator 20</t>
  </si>
  <si>
    <t>DG780</t>
  </si>
  <si>
    <t>DRI THC Calibrator 200</t>
  </si>
  <si>
    <t>DG778</t>
  </si>
  <si>
    <t>DRI THC Calibrator 50</t>
  </si>
  <si>
    <t>DG785</t>
  </si>
  <si>
    <t>DRI THC Control 40 ng/ml</t>
  </si>
  <si>
    <t>DF781</t>
  </si>
  <si>
    <t>Eosin Y  50g</t>
  </si>
  <si>
    <t>DG393</t>
  </si>
  <si>
    <t>Ethanol 96%</t>
  </si>
  <si>
    <t>DI807</t>
  </si>
  <si>
    <t>Ethanolum benzino den. 2 kg</t>
  </si>
  <si>
    <t>DB310</t>
  </si>
  <si>
    <t>Ethanolum benzino den. 4kg</t>
  </si>
  <si>
    <t>DG226</t>
  </si>
  <si>
    <t>ETHYLESTER KYS.OCTOVE P.A.</t>
  </si>
  <si>
    <t>DF519</t>
  </si>
  <si>
    <t>Etylglukuronid cut off 500 ng/ml</t>
  </si>
  <si>
    <t>DF571</t>
  </si>
  <si>
    <t>Formaldehyd 36-38% p.a., 5 L</t>
  </si>
  <si>
    <t>DA887</t>
  </si>
  <si>
    <t>Formic Acid LC-MS 1 x 50 mL</t>
  </si>
  <si>
    <t>DI825</t>
  </si>
  <si>
    <t>Formic Acid, LC-MS Grade 50 ml</t>
  </si>
  <si>
    <t>DH133</t>
  </si>
  <si>
    <t>GABAPENTIN 10mg</t>
  </si>
  <si>
    <t>DC681</t>
  </si>
  <si>
    <t>GOLD/III/CHLORIDE HYDRATE - 1g</t>
  </si>
  <si>
    <t>DH138</t>
  </si>
  <si>
    <t>Hemathoxylin  (100 g)</t>
  </si>
  <si>
    <t>DG211</t>
  </si>
  <si>
    <t>HEPTAPHAN, DIAG.PROUZKY 50 ks</t>
  </si>
  <si>
    <t>DA588</t>
  </si>
  <si>
    <t>Hexan CHROMASOLV 2,5L</t>
  </si>
  <si>
    <t>DG163</t>
  </si>
  <si>
    <t>HYDROXID SODNY P.A. perliÄŤky</t>
  </si>
  <si>
    <t>DB257</t>
  </si>
  <si>
    <t>CHLOROFORM P.A. - stab. methanolem</t>
  </si>
  <si>
    <t>DD195</t>
  </si>
  <si>
    <t>kyselina CITRONOVA BEZV. P.A.</t>
  </si>
  <si>
    <t>DG147</t>
  </si>
  <si>
    <t>kyselina DUSICNA,P.A.</t>
  </si>
  <si>
    <t>DG145</t>
  </si>
  <si>
    <t>kyselina CHLOROVODĂŤKOVĂ 35% P.A.</t>
  </si>
  <si>
    <t>DG143</t>
  </si>
  <si>
    <t>kyselina SĂŤROVĂ P.A.</t>
  </si>
  <si>
    <t>DF242</t>
  </si>
  <si>
    <t>Lamotrigin</t>
  </si>
  <si>
    <t>DI902</t>
  </si>
  <si>
    <t>Metamfetamin cut off 500</t>
  </si>
  <si>
    <t>DA886</t>
  </si>
  <si>
    <t>METHANOL LC-MS CHROMASOLV</t>
  </si>
  <si>
    <t>DG229</t>
  </si>
  <si>
    <t>METHANOL P.A.</t>
  </si>
  <si>
    <t>DF257</t>
  </si>
  <si>
    <t>Mirtazapine</t>
  </si>
  <si>
    <t>DF908</t>
  </si>
  <si>
    <t>MTD(methadone) test na zĂˇchyt drog v moÄŤi</t>
  </si>
  <si>
    <t>DI917</t>
  </si>
  <si>
    <t>Nor Acetildenafil, 1mg</t>
  </si>
  <si>
    <t>DG791</t>
  </si>
  <si>
    <t>PAR TDM Level 1</t>
  </si>
  <si>
    <t>DG792</t>
  </si>
  <si>
    <t>PAR TDM Level 2</t>
  </si>
  <si>
    <t>DA964</t>
  </si>
  <si>
    <t>Paraffinum solidum pecky</t>
  </si>
  <si>
    <t>DC347</t>
  </si>
  <si>
    <t>PARAFIN UPRAVENY 56-58, 1 kg</t>
  </si>
  <si>
    <t>DG072</t>
  </si>
  <si>
    <t>Phallacidin from Amanita phalloides  1 mg</t>
  </si>
  <si>
    <t>DG891</t>
  </si>
  <si>
    <t>Sample CUP 2.0 ml/1000 PCS</t>
  </si>
  <si>
    <t>DG179</t>
  </si>
  <si>
    <t>SIRAN AMONNY P.A.</t>
  </si>
  <si>
    <t>DG184</t>
  </si>
  <si>
    <t>SIRAN SODNY BEZV.,P.A.</t>
  </si>
  <si>
    <t>DE841</t>
  </si>
  <si>
    <t>Tramadol TRA 100 ng/ml</t>
  </si>
  <si>
    <t>DE916</t>
  </si>
  <si>
    <t>Triethylamine p.a. â‰Ą99.5%</t>
  </si>
  <si>
    <t>DH511</t>
  </si>
  <si>
    <t>Tubing maintenance sol., bal 6x20 ml</t>
  </si>
  <si>
    <t>DG758</t>
  </si>
  <si>
    <t>uhliÄŤitan sodnĂ˝ bezvodĂ˝ p.a. 1000g</t>
  </si>
  <si>
    <t>DG190</t>
  </si>
  <si>
    <t>UHLICITAN SOD.BEZV. P.A.</t>
  </si>
  <si>
    <t>DG191</t>
  </si>
  <si>
    <t>UNIV.INDIK.PAPIRKY pH 0-12</t>
  </si>
  <si>
    <t>DH790</t>
  </si>
  <si>
    <t>Wash solution 4,5%, 6x100 ml</t>
  </si>
  <si>
    <t>DF638</t>
  </si>
  <si>
    <t>WATER LC-MS CHROMASOLV 4 l</t>
  </si>
  <si>
    <t>50115030</t>
  </si>
  <si>
    <t>ZPr. - ostatní (testy) - COVID19 (Z556)</t>
  </si>
  <si>
    <t>ZS149</t>
  </si>
  <si>
    <t>Sada testovacĂ­ Disposable Virus Specimen Collection Tube VS202012S</t>
  </si>
  <si>
    <t>50115040</t>
  </si>
  <si>
    <t>laboratorní materiál (Z505)</t>
  </si>
  <si>
    <t>ZC036</t>
  </si>
  <si>
    <t>BaĹka Erlenmeyerova kuĹľelovĂˇ ĹˇirokohrdlĂˇ 250 ml VTRB632417106250</t>
  </si>
  <si>
    <t>ZG467</t>
  </si>
  <si>
    <t>BaĹka widmarkova 100 ml (632445101100) VTRB632445101100</t>
  </si>
  <si>
    <t>ZR881</t>
  </si>
  <si>
    <t>DĂˇvkovaÄŤ na lahev Serippetor, objem 1,0 - 10 ml,dÄ›lenĂ­ 0,20 ml 612-5625</t>
  </si>
  <si>
    <t>ZC043</t>
  </si>
  <si>
    <t>KĂˇdinka vysokĂˇ s vĂ˝levkou 400 ml VTRB632417012400</t>
  </si>
  <si>
    <t>ZC039</t>
  </si>
  <si>
    <t>KĂˇdinka vysokĂˇ sklo 250 ml (213-1064) VTRB632417012250</t>
  </si>
  <si>
    <t>ZC042</t>
  </si>
  <si>
    <t>KĂˇdinka vysokĂˇ sklo 600 ml VTRB632417012600</t>
  </si>
  <si>
    <t>ZQ534</t>
  </si>
  <si>
    <t>Kryobox pro 100 ks mikrovialek 1,2 - 2,0ml, 10 x 10 pozic, rozmÄ›r 132 x 132 x 53 mm, -196Â°C, modrĂ˝, bal. Ăˇ 5 ks (CN-NP 09/2018/24/10/JS) 93.874.610</t>
  </si>
  <si>
    <t>ZQ532</t>
  </si>
  <si>
    <t>Kryobox pro 100 ks mikrovialek 1,2 - 2,0ml, formĂˇt 10 x 10, rozmÄ›r 132 x 132 x 53 mm, -196Â°C, ÄŤervenĂ˝,  bal. Ăˇ 5 ks (CN-NP 09/2018/24/10/JS) 93.874.210</t>
  </si>
  <si>
    <t>ZQ533</t>
  </si>
  <si>
    <t>Kryobox pro 100 ks mikrovialek 1,2 - 2,0ml, formĂˇt 10 x 10, rozmÄ›r 132 x 132 x 53 mm, -196Â°C, ĹľlutĂ˝, bal. Ăˇ 5 ks (CN-NP 09/2018/24/10/JS) 93.874.410</t>
  </si>
  <si>
    <t>ZL968</t>
  </si>
  <si>
    <t>Ĺ piÄŤka Insert 0,1 ml 31 x 6 mm 15 mm bal. Ăˇ 100 ks 2541.0105</t>
  </si>
  <si>
    <t>ZC716</t>
  </si>
  <si>
    <t>Ĺ piÄŤka pipetovacĂ­ ĹľlutĂˇ dlouhĂˇ manĹľeta bal. Ăˇ 1000 ks 1123</t>
  </si>
  <si>
    <t>ZI560</t>
  </si>
  <si>
    <t>Ĺ piÄŤka pipetovacĂ­ ĹľlutĂˇ dlouhĂˇ manĹľeta gilson 1 - 200 ul FLME28063</t>
  </si>
  <si>
    <t>ZB605</t>
  </si>
  <si>
    <t>Ĺ piÄŤka pipetovacĂ­ modrĂˇ krĂˇtkĂˇ manĹľeta 1108</t>
  </si>
  <si>
    <t>ZQ531</t>
  </si>
  <si>
    <t>Mikrozkumavka 2,0 ml (safe seal), PP, 40/10,8 mm,  modrĂˇ, bal. Ăˇ 250 ks (CN-NP 09/2018/24/10/JS) 72.695.006</t>
  </si>
  <si>
    <t>ZB426</t>
  </si>
  <si>
    <t>Mikrozkumavka eppendorf 1,5 ml bal. Ăˇ 500 ks BSA 0220</t>
  </si>
  <si>
    <t>ZG426</t>
  </si>
  <si>
    <t>Miska odpaĹ™ovacĂ­ pl. dno 274/2, 86 mm 1930.2200</t>
  </si>
  <si>
    <t>ZA740</t>
  </si>
  <si>
    <t>Miska petri UH 90 mm bal. Ăˇ 480 ks 400974</t>
  </si>
  <si>
    <t>ZD437</t>
  </si>
  <si>
    <t>NĂˇlevka dÄ›lĂ­cĂ­ 250 ml s teflonovĂ˝m kohoutem GLAS149.202.04</t>
  </si>
  <si>
    <t>ZK460</t>
  </si>
  <si>
    <t>NĂˇlevka ĹľebrovanĂˇ pr. 130 mm VTRB632413004130</t>
  </si>
  <si>
    <t>ZK459</t>
  </si>
  <si>
    <t>NĂˇlevka s krĂˇtkĂ˝m stonkem pr. 125 mm (221-1727) VTRB632413001125</t>
  </si>
  <si>
    <t>ZL385</t>
  </si>
  <si>
    <t>NĂˇlevka s krĂˇtkĂ˝m stonkem pr. 85 mm (221-1725) VTRB632413001085</t>
  </si>
  <si>
    <t>ZC080</t>
  </si>
  <si>
    <t>Sklo krycĂ­ 24 x 24 mm, Ăˇ 1000 ks BD2424</t>
  </si>
  <si>
    <t>ZC831</t>
  </si>
  <si>
    <t>Sklo podloĹľnĂ­ mat. okraj bal. Ăˇ 50 ks AA00000112E (2501)</t>
  </si>
  <si>
    <t>ZC079</t>
  </si>
  <si>
    <t>Sklo podloĹľnĂ­ mikroskopickĂ© superfrost plus 25 x 75 x 1 mm bal. Ăˇ 72 ks 2530, J1800AMNZ</t>
  </si>
  <si>
    <t>ZQ319</t>
  </si>
  <si>
    <t>StĹ™Ă­kaÄŤka mikro Hamilton Syringe chromatography Microliter HPLC/GC 85 N objem 5Âµl dÄ›lenĂ­ 0,05 Âµl ĹˇpiÄŤka s ostrĂ˝m hrotem pst2 rozchod 26s dĂ©lka 51 mm prĹŻm. vnÄ›jĹˇ. 0,47 mm 549-1202</t>
  </si>
  <si>
    <t>ZS914</t>
  </si>
  <si>
    <t>StĹ™Ă­kaÄŤka mikro ILS SNFN, objem 10ÎĽl, dĂ©lka jehly 51 mm, vnÄ›jĹˇĂ­ prĹŻmÄ›r 0,47 mm, typ jehly B, zakonÄŤenĂ­ jehly tupĂ©, prodlouĹľenĂ˝ nĂˇstavec 4013-2402</t>
  </si>
  <si>
    <t>ZC606</t>
  </si>
  <si>
    <t>UzĂˇvÄ›r PP pro Ĺˇroub. vial. ND9 otvor 6 mm bal. 100 ks septa Silkon bĂ­lĂ˝ / PTFE ÄŤervenĂ˝ 2542.0124</t>
  </si>
  <si>
    <t>50115050</t>
  </si>
  <si>
    <t>obvazový materiál (Z502)</t>
  </si>
  <si>
    <t>ZA603</t>
  </si>
  <si>
    <t>Kompresa gĂˇza 7,5 x 7,5 cm/2 ks sterilnĂ­ karton Ăˇ 1000 ks 26005</t>
  </si>
  <si>
    <t>ZB404</t>
  </si>
  <si>
    <t>NĂˇplast cosmos 8 cm x 1 m 5403353</t>
  </si>
  <si>
    <t>ZS112</t>
  </si>
  <si>
    <t>NĂˇplast micropore 2,50 cm x 9,10 m bal. Ăˇ 12 ks 1530-1</t>
  </si>
  <si>
    <t>ZD103</t>
  </si>
  <si>
    <t>NĂˇplast omniplast 2,5 cm x 9,2 m 9004530</t>
  </si>
  <si>
    <t>ZN366</t>
  </si>
  <si>
    <t>NĂˇplast poinjekÄŤnĂ­ elastickĂˇ tkanĂˇ jednotl. baleno 19 mm x 72 mm P-CURE1972ELAST</t>
  </si>
  <si>
    <t>ZQ117</t>
  </si>
  <si>
    <t>NĂˇplast transparentnĂ­ Airoplast cĂ­vka 2,5 cm x 9,14 m (nĂˇhrada za transpore) P-AIRO2591</t>
  </si>
  <si>
    <t>ZN475</t>
  </si>
  <si>
    <t>Obinadlo elastickĂ© universal   8 cm x 5 m 1323100312</t>
  </si>
  <si>
    <t>ZL995</t>
  </si>
  <si>
    <t>Obinadlo hyrofilnĂ­ sterilnĂ­  6 cm x 5 m  004310190</t>
  </si>
  <si>
    <t>ZL997</t>
  </si>
  <si>
    <t>Obinadlo hyrofilnĂ­ sterilnĂ­ 10 cm x 5 m  004310174</t>
  </si>
  <si>
    <t>ZA446</t>
  </si>
  <si>
    <t>Vata buniÄŤitĂˇ pĹ™Ă­Ĺ™ezy 20 x 30 cm 1230200129</t>
  </si>
  <si>
    <t>ZA090</t>
  </si>
  <si>
    <t>Vata buniÄŤitĂˇ pĹ™Ă­Ĺ™ezy 37 x 57 cm 2730152</t>
  </si>
  <si>
    <t>Vata buniÄŤitĂˇ pĹ™Ă­Ĺ™ezy 37 x 57 cm 9130670</t>
  </si>
  <si>
    <t>ZM000</t>
  </si>
  <si>
    <t>Vata obvazovĂˇ sklĂˇdanĂˇ 50 g 1102323</t>
  </si>
  <si>
    <t>50115060</t>
  </si>
  <si>
    <t>ZPr - ostatní (Z503)</t>
  </si>
  <si>
    <t>ZC754</t>
  </si>
  <si>
    <t>ÄŚepelka skalpelovĂˇ 21 BB521</t>
  </si>
  <si>
    <t>ZC757</t>
  </si>
  <si>
    <t>ÄŚepelka skalpelovĂˇ 24 BB524</t>
  </si>
  <si>
    <t>ZB973</t>
  </si>
  <si>
    <t>FĂłlie hlinikovĂˇ 20 x 20 cm bal. Ăˇ 25 ks HPTLC 1.055480.001 (CN CZ_2019_EM_1098_28807)</t>
  </si>
  <si>
    <t>ZC019</t>
  </si>
  <si>
    <t>FĂłlie plastickĂˇ silikag. 20 x 20 cm bal. Ăˇ 25 ks TLC 1.057350.001 (CN CZ_2019_EM_1098_28807)</t>
  </si>
  <si>
    <t>FĂłlie plastickĂˇ silikag. 20 x 20 cm bal. Ăˇ 25 ks TLC 1.057350.001 (CZ_2021_EM_1098_35368)</t>
  </si>
  <si>
    <t>ZP078</t>
  </si>
  <si>
    <t>Kontejner 25 ml PP ĹˇroubovĂ˝ sterilnĂ­ uzĂˇvÄ›r 2680/EST/SG</t>
  </si>
  <si>
    <t>ZN820</t>
  </si>
  <si>
    <t>KotouÄŤ pilovĂ˝ prĹŻmÄ›r 64 mm k pilkĂˇm SwordFisch 4005</t>
  </si>
  <si>
    <t>ZB844</t>
  </si>
  <si>
    <t>Ĺ krtidlo Esmarch - pryĹľovĂ© obinadlo 60 x 1250 KVS 06125</t>
  </si>
  <si>
    <t>ZF709</t>
  </si>
  <si>
    <t>Ĺ˝iletka mikrotomovĂˇ Ăˇ 50 ks JP-BN35</t>
  </si>
  <si>
    <t>ZR491</t>
  </si>
  <si>
    <t>MÄ›Ĺ™Ă­tko kovovĂ© 30,0 cm 397111910083</t>
  </si>
  <si>
    <t>ZO930</t>
  </si>
  <si>
    <t>NĂˇdoba 100 ml PP 72/62 mm s pĹ™iloĹľenĂ˝m uzĂˇvÄ›rem bĂ­lĂ© vĂ­ÄŤko sterilnĂ­ na tekutĂ˝ materiĂˇl 75.562.105</t>
  </si>
  <si>
    <t>ZF174</t>
  </si>
  <si>
    <t>NĂˇdoba na histologickĂ˝ mat. 400 ml 333000041012</t>
  </si>
  <si>
    <t>ZS825</t>
  </si>
  <si>
    <t>NĂˇdoba na histologickĂ˝ materiĂˇl ĹˇroubovacĂ­, objem 1000 ml, bal. Ăˇ 64 ks 28800</t>
  </si>
  <si>
    <t>ZS824</t>
  </si>
  <si>
    <t>NĂˇdoba na histologickĂ˝ materiĂˇl ĹˇroubovacĂ­, objem 500 ml, bal. Ăˇ 132 ks 28700</t>
  </si>
  <si>
    <t>ZF159</t>
  </si>
  <si>
    <t>NĂˇdoba na kontaminovanĂ˝ odpad 1 l 15-0002</t>
  </si>
  <si>
    <t>NĂˇdoba na kontaminovanĂ˝ odpad 1 l 15-0002/2</t>
  </si>
  <si>
    <t>ZE159</t>
  </si>
  <si>
    <t>NĂˇdoba na kontaminovanĂ˝ odpad 2 l 15-0003</t>
  </si>
  <si>
    <t>ZP199</t>
  </si>
  <si>
    <t>NĂˇdoba na kontaminovanĂ˝ odpad 30 l PP s vĂ­kem 335 x 400 x 318 mm 4430</t>
  </si>
  <si>
    <t>ZF192</t>
  </si>
  <si>
    <t>NĂˇdoba na kontaminovanĂ˝ odpad 4 l 15-0004</t>
  </si>
  <si>
    <t>ZK726</t>
  </si>
  <si>
    <t>NĂˇdoba na kontaminovanĂ˝ odpad PBS 12 l 2041300431302 (I003501400)</t>
  </si>
  <si>
    <t>ZK679</t>
  </si>
  <si>
    <t>NĂˇdoba na kontaminovanĂ˝ odpad SC 60 l jednoduchĂ© vĂ­ko,zĂˇmek 2021800411502(I005430006)</t>
  </si>
  <si>
    <t>ZD239</t>
  </si>
  <si>
    <t>PapĂ­r filtraÄŤnĂ­ 24 cm kruhovĂ˝ sklĂˇdanĂ˝ bal. Ăˇ 500 ks PPER2R/80G/S240</t>
  </si>
  <si>
    <t>ZA751</t>
  </si>
  <si>
    <t>PapĂ­r filtraÄŤnĂ­ archy 50 x 50 cm bal. 12,5 kg PPER2R/80G/50X50</t>
  </si>
  <si>
    <t>ZF879</t>
  </si>
  <si>
    <t>PapĂ­r filtraÄŤnĂ­ sklĂˇdanĂ˝ prĹŻmÄ›r 150 mm bal. Ăˇ 500 ks PPER2R/80G/S150</t>
  </si>
  <si>
    <t>ZB931</t>
  </si>
  <si>
    <t>Parafilm M, dĂ©lka 38 m, ĹˇĂ­Ĺ™ka 10 cm 291-0057</t>
  </si>
  <si>
    <t>ZQ143</t>
  </si>
  <si>
    <t>Pinzeta anatomickĂˇ rovnĂˇ ĂşzkĂˇ 145 mm TK-BA 100-14</t>
  </si>
  <si>
    <t>ZA855</t>
  </si>
  <si>
    <t>Pipeta pasteurova P 223 6,5 ml 204523</t>
  </si>
  <si>
    <t>ZS859</t>
  </si>
  <si>
    <t>Septum do vialek Dram Closures, PTFE/silikon, 18 mm x 0.06", ĹˇedĂ©, bal. Ăˇ 100 ks FIN606050G-18</t>
  </si>
  <si>
    <t>ZR398</t>
  </si>
  <si>
    <t>StĹ™Ă­kaÄŤka injekÄŤnĂ­ 2-dĂ­lnĂˇ 20 ml L DISCARDIT LE bal. Ăˇ 80 ks 300296</t>
  </si>
  <si>
    <t>ZB798</t>
  </si>
  <si>
    <t>StĹ™Ă­kaÄŤka injekÄŤnĂ­ 2-dĂ­lnĂˇ 20 ml LL Inject Solo 4606736V</t>
  </si>
  <si>
    <t>ZF186</t>
  </si>
  <si>
    <t>StĹ™Ă­kaÄŤka janett 2-dĂ­lnĂˇ 150 ml vyplachovacĂ­ balenĂˇ 08151</t>
  </si>
  <si>
    <t>ZP669</t>
  </si>
  <si>
    <t>StĹ™Ă­kaÄŤka mikro Hamilton Syringe 701N, FN, 26s, 10ul, pst 2 80300</t>
  </si>
  <si>
    <t>ZL863</t>
  </si>
  <si>
    <t>StĹ™Ă­kaÄŤka mikro Hamilton-1750 LTN 500 ul PST3 (22/51/3) 81216</t>
  </si>
  <si>
    <t>ZL207</t>
  </si>
  <si>
    <t>Stojan na zkumavky D 17 pro S-Monovette a zkumavky bez ĂşchytĹŻ zelenĂ˝ 93.852.173</t>
  </si>
  <si>
    <t>ZA796</t>
  </si>
  <si>
    <t>Tampon odbÄ›rovĂ˝ 1665</t>
  </si>
  <si>
    <t>ZB395</t>
  </si>
  <si>
    <t>Tampon odbÄ›rovĂ˝ transystem Amies pĹŻda plastovĂˇ tyÄŤinka 48 hod. mikrobiologickĂ© vyĹˇetĹ™enĂ­ 1601</t>
  </si>
  <si>
    <t>ZK424</t>
  </si>
  <si>
    <t>TeplomÄ›r digitĂˇlnĂ­ s ohebnĂ˝m hrotem flexi P02605</t>
  </si>
  <si>
    <t>ZH615</t>
  </si>
  <si>
    <t>UzĂˇvÄ›r krimplovacĂ­ Al s otvorem 20 mm Ăˇ 100 ks 548-3096</t>
  </si>
  <si>
    <t>ZH614</t>
  </si>
  <si>
    <t>ZĂˇtka butyl ĹˇedĂˇ 20 mm Ăˇ 100 ks 548-3100</t>
  </si>
  <si>
    <t>ZB756</t>
  </si>
  <si>
    <t>Zkumavka 3 ml K3 edta fialovĂˇ 454086</t>
  </si>
  <si>
    <t>ZB773</t>
  </si>
  <si>
    <t>Zkumavka ĹˇedĂˇ-glykemie 454085</t>
  </si>
  <si>
    <t>ZG515</t>
  </si>
  <si>
    <t>Zkumavka moÄŤovĂˇ vacuette 10,5 ml bal. Ăˇ 50 ks 455007</t>
  </si>
  <si>
    <t>ZB336</t>
  </si>
  <si>
    <t>Zkumavka odbÄ›rovĂˇ 1 ml tapval koagulace modrĂˇ bal. Ăˇ 50 ks (Aquisel) 13060</t>
  </si>
  <si>
    <t>ZA817</t>
  </si>
  <si>
    <t>Zkumavka PS 10 ml sterilnĂ­ modrĂˇ zĂˇtka bal. Ăˇ 20 ks 400914 - pouze pro SoudnĂ­ + DMP + NEU + Genetika</t>
  </si>
  <si>
    <t>ZI179</t>
  </si>
  <si>
    <t>Zkumavka s mediem + flovakovanĂ˝ tampon eSwab rĹŻĹľovĂ˝ (nos,krk,vagina,koneÄŤnĂ­k,rĂˇny,fekĂˇlnĂ­ vzo) 490CE.A</t>
  </si>
  <si>
    <t>Zkumavka s mediem+ flovakovanĂ˝ tampon eSwab rĹŻĹľovĂ˝ (nos,krk,vagina,koneÄŤnĂ­k,rĂˇny,fekĂˇlnĂ­ vzo) 490CE.A</t>
  </si>
  <si>
    <t>50115065</t>
  </si>
  <si>
    <t>ZPr - vpichovací materiál (Z530)</t>
  </si>
  <si>
    <t>ZB556</t>
  </si>
  <si>
    <t>Jehla injekÄŤnĂ­ 1,2 x 40 mm rĹŻĹľovĂˇ 4665120</t>
  </si>
  <si>
    <t>50115067</t>
  </si>
  <si>
    <t>ZPr - rukavice (Z532)</t>
  </si>
  <si>
    <t>ZJ719</t>
  </si>
  <si>
    <t>Rukavice operaÄŤnĂ­ latex bez pudru chlorovanĂ© sterilnĂ­ ansell gammex PF sensitive  vel. 6,0 bal. Ăˇ 50 pĂˇrĹŻ 330051060</t>
  </si>
  <si>
    <t>ZN130</t>
  </si>
  <si>
    <t>Rukavice operaÄŤnĂ­ latex bez pudru sterilnĂ­  PF ansell gammex vel. 6,0 330048060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</si>
  <si>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</si>
  <si>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</si>
  <si>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</si>
  <si>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</si>
  <si>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</si>
  <si>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</si>
  <si>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ZK442</t>
  </si>
  <si>
    <t>Rukavice operaÄŤnĂ­ latex s pudrem sterilnĂ­ sempermed classic vel. 9,0 bal. Ăˇ 70 pĂˇrĹŻ 31286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</si>
  <si>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</si>
  <si>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</si>
  <si>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</si>
  <si>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</si>
  <si>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</si>
  <si>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</si>
  <si>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ZC923</t>
  </si>
  <si>
    <t>Rukavice vyĹˇetĹ™ovacĂ­ nitril bez pudru nesterilnĂ­ sempercare L bal. Ăˇ 200 ks 106404</t>
  </si>
  <si>
    <t>ZC911</t>
  </si>
  <si>
    <t>Rukavice vyĹˇetĹ™ovacĂ­ nitril bez pudru nesterilnĂ­ sempercare M bal. Ăˇ 200 ks 106403</t>
  </si>
  <si>
    <t>ZT078</t>
  </si>
  <si>
    <t>Rukavice vyĹˇetĹ™ovacĂ­ nitril GLOVE nesterilnĂ­ svÄ›tle modrĂ© L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</si>
  <si>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</si>
  <si>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</si>
  <si>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</si>
  <si>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ZT080</t>
  </si>
  <si>
    <t>Rukavice vyĹˇetĹ™ovacĂ­ nitril nesterilnĂ­ modrĂ© L bal. Ăˇ 100 ks Renmed06</t>
  </si>
  <si>
    <t>ZT088</t>
  </si>
  <si>
    <t>Rukavice vyĹˇetĹ™ovacĂ­ nitril nesterilnĂ­ nepudrovanĂ© modrĂ© S bal. Ăˇ 100 ks 1323806535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</si>
  <si>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</si>
  <si>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</si>
  <si>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</si>
  <si>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</si>
  <si>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</si>
  <si>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</si>
  <si>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</si>
  <si>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</si>
  <si>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</si>
  <si>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</si>
  <si>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</si>
  <si>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</si>
  <si>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</si>
  <si>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</si>
  <si>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</si>
  <si>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</si>
  <si>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</si>
  <si>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</si>
  <si>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</si>
  <si>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</si>
  <si>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</si>
  <si>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kliničtí psychologové</t>
  </si>
  <si>
    <t>kliničtí psychologové spec.</t>
  </si>
  <si>
    <t>odborní pracovníci v lab. metodách</t>
  </si>
  <si>
    <t>abs. stud. oboru přirodověd. zaměření</t>
  </si>
  <si>
    <t>všeobecné sestry bez dohl.</t>
  </si>
  <si>
    <t>všeobecné sestry VŠ</t>
  </si>
  <si>
    <t>zdravotní laboranti</t>
  </si>
  <si>
    <t>sanitáři</t>
  </si>
  <si>
    <t>dělníci</t>
  </si>
  <si>
    <t>THP</t>
  </si>
  <si>
    <t>řidiči dopravy nemocných a raněných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</si>
  <si>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</si>
  <si>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</si>
  <si>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</si>
  <si>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</si>
  <si>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</si>
  <si>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</si>
  <si>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</si>
  <si>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</si>
  <si>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</si>
  <si>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</si>
  <si>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Dobiáš Martin</t>
  </si>
  <si>
    <t>Gavronová Adriana</t>
  </si>
  <si>
    <t>Chromec Petr</t>
  </si>
  <si>
    <t>Kolembus Peter</t>
  </si>
  <si>
    <t>Králíková Veronika</t>
  </si>
  <si>
    <t>Mazurová Radka</t>
  </si>
  <si>
    <t>Není Určen</t>
  </si>
  <si>
    <t>Svrchokryl Václav</t>
  </si>
  <si>
    <t>Vitovják Marek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</si>
  <si>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</si>
  <si>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</si>
  <si>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</si>
  <si>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</si>
  <si>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</si>
  <si>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</si>
  <si>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</si>
  <si>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</si>
  <si>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</si>
  <si>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</si>
  <si>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</si>
  <si>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</si>
  <si>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</si>
  <si>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</si>
  <si>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</si>
  <si>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</si>
  <si>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</si>
  <si>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</si>
  <si>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</si>
  <si>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</si>
  <si>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</si>
  <si>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</si>
  <si>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</si>
  <si>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</si>
  <si>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</si>
  <si>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</si>
  <si>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</si>
  <si>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</si>
  <si>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</si>
  <si>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</si>
  <si>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</si>
  <si>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</si>
  <si>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</si>
  <si>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</si>
  <si>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</si>
  <si>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</si>
  <si>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</si>
  <si>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</si>
  <si>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</si>
  <si>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</si>
  <si>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</si>
  <si>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</si>
  <si>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</si>
  <si>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</si>
  <si>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</si>
  <si>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</si>
  <si>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</si>
  <si>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</si>
  <si>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</si>
  <si>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</si>
  <si>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</si>
  <si>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</si>
  <si>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</si>
  <si>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</si>
  <si>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</si>
  <si>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</si>
  <si>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92119</t>
  </si>
  <si>
    <t>92178</t>
  </si>
  <si>
    <t>LC-MS ANALÝZA PO JEDNODUCHÉ ÚPRAVĚ VZORKU</t>
  </si>
  <si>
    <t>92180</t>
  </si>
  <si>
    <t>ZPRACOVÁNÍ ORGÁNŮ PRO DALŠÍ ANALYTICKÉ POSTUPY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</si>
  <si>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</si>
  <si>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</si>
  <si>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</si>
  <si>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</si>
  <si>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</si>
  <si>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</si>
  <si>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</si>
  <si>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</si>
  <si>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</si>
  <si>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</si>
  <si>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</si>
  <si>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</si>
  <si>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</si>
  <si>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</si>
  <si>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</si>
  <si>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</si>
  <si>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</si>
  <si>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21 - ONK: Onkologická klinika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</si>
  <si>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</si>
  <si>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</si>
  <si>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</si>
  <si>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</si>
  <si>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</si>
  <si>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</si>
  <si>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</si>
  <si>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</si>
  <si>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</si>
  <si>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</si>
  <si>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</si>
  <si>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</si>
  <si>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</si>
  <si>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</si>
  <si>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13</t>
  </si>
  <si>
    <t>16</t>
  </si>
  <si>
    <t>17</t>
  </si>
  <si>
    <t>18</t>
  </si>
  <si>
    <t>21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</si>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</sst>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10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0" fontId="60" fillId="0" borderId="0" xfId="0" applyFont="1"/>
    <xf numFmtId="3" fontId="33" fillId="10" borderId="105" xfId="83" applyNumberFormat="1" applyFont="1" applyFill="1" applyBorder="1" applyAlignment="1">
      <alignment horizontal="right" vertical="top"/>
    </xf>
    <xf numFmtId="3" fontId="33" fillId="10" borderId="106" xfId="83" applyNumberFormat="1" applyFont="1" applyFill="1" applyBorder="1" applyAlignment="1">
      <alignment horizontal="right" vertical="top"/>
    </xf>
    <xf numFmtId="9" fontId="33" fillId="10" borderId="107" xfId="83" applyFont="1" applyFill="1" applyBorder="1" applyAlignment="1">
      <alignment horizontal="right" vertical="top"/>
    </xf>
    <xf numFmtId="9" fontId="33" fillId="10" borderId="108" xfId="83" applyFont="1" applyFill="1" applyBorder="1" applyAlignment="1">
      <alignment horizontal="right" vertical="top"/>
    </xf>
    <xf numFmtId="3" fontId="33" fillId="11" borderId="104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4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0" fontId="31" fillId="2" borderId="109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0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12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73" xfId="0" applyFont="1" applyBorder="1" applyAlignment="1">
      <alignment horizontal="left" indent="1"/>
    </xf>
    <xf numFmtId="0" fontId="59" fillId="0" borderId="68" xfId="0" applyFont="1" applyBorder="1" applyAlignment="1">
      <alignment horizontal="left" indent="1"/>
    </xf>
    <xf numFmtId="0" fontId="61" fillId="0" borderId="0" xfId="0" applyFont="1" applyFill="1"/>
    <xf numFmtId="0" fontId="62" fillId="0" borderId="0" xfId="0" applyFont="1" applyFill="1"/>
    <xf numFmtId="0" fontId="31" fillId="2" borderId="17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1"/>
      <tableStyleElement type="headerRow" dxfId="90"/>
      <tableStyleElement type="totalRow" dxfId="89"/>
      <tableStyleElement type="firstColumn" dxfId="88"/>
      <tableStyleElement type="lastColumn" dxfId="87"/>
      <tableStyleElement type="firstRowStripe" dxfId="86"/>
      <tableStyleElement type="firstColumnStripe" dxfId="85"/>
    </tableStyle>
    <tableStyle name="TableStyleMedium2 2" pivot="0" count="7" xr9:uid="{00000000-0011-0000-FFFF-FFFF01000000}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  <tableStyleElement type="firstRowStripe" dxfId="79"/>
      <tableStyleElement type="firstColumnStripe" dxfId="7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0.84963113376926014</c:v>
                </c:pt>
                <c:pt idx="1">
                  <c:v>0.82623586667726623</c:v>
                </c:pt>
                <c:pt idx="2">
                  <c:v>0.81828417909851825</c:v>
                </c:pt>
                <c:pt idx="3">
                  <c:v>0.7560482043236898</c:v>
                </c:pt>
                <c:pt idx="4">
                  <c:v>0.75627203107968033</c:v>
                </c:pt>
                <c:pt idx="5">
                  <c:v>0.762363490984027</c:v>
                </c:pt>
                <c:pt idx="6">
                  <c:v>0.72666109846789051</c:v>
                </c:pt>
                <c:pt idx="7">
                  <c:v>0.72853465991983757</c:v>
                </c:pt>
                <c:pt idx="8">
                  <c:v>0.7418998926748086</c:v>
                </c:pt>
                <c:pt idx="9">
                  <c:v>0.67894606398512647</c:v>
                </c:pt>
                <c:pt idx="10">
                  <c:v>0.67581667226093989</c:v>
                </c:pt>
                <c:pt idx="11">
                  <c:v>0.61758893617936328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7" totalsRowShown="0" headerRowDxfId="77" tableBorderDxfId="76">
  <autoFilter ref="A7:S27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5"/>
    <tableColumn id="2" xr3:uid="{00000000-0010-0000-0000-000002000000}" name="popis" dataDxfId="74"/>
    <tableColumn id="3" xr3:uid="{00000000-0010-0000-0000-000003000000}" name="01 uv_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204" totalsRowShown="0">
  <autoFilter ref="C3:S20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4" bestFit="1" customWidth="1"/>
    <col min="2" max="2" width="102.28515625" style="104" bestFit="1" customWidth="1"/>
    <col min="3" max="3" width="16.140625" style="42" hidden="1" customWidth="1"/>
    <col min="4" max="16384" width="8.85546875" style="104"/>
  </cols>
  <sheetData>
    <row r="1" spans="1:3" ht="18.600000000000001" customHeight="1" thickBot="1" x14ac:dyDescent="0.35">
      <c r="A1" s="297" t="s">
        <v>93</v>
      </c>
      <c r="B1" s="297"/>
    </row>
    <row r="2" spans="1:3" ht="14.45" customHeight="1" thickBot="1" x14ac:dyDescent="0.25">
      <c r="A2" s="200" t="s">
        <v>235</v>
      </c>
      <c r="B2" s="41"/>
    </row>
    <row r="3" spans="1:3" ht="14.45" customHeight="1" thickBot="1" x14ac:dyDescent="0.25">
      <c r="A3" s="293" t="s">
        <v>116</v>
      </c>
      <c r="B3" s="294"/>
    </row>
    <row r="4" spans="1:3" ht="14.45" customHeight="1" x14ac:dyDescent="0.2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5" customHeight="1" x14ac:dyDescent="0.2">
      <c r="A5" s="118" t="str">
        <f t="shared" si="0"/>
        <v>HI</v>
      </c>
      <c r="B5" s="65" t="s">
        <v>113</v>
      </c>
      <c r="C5" s="42" t="s">
        <v>96</v>
      </c>
    </row>
    <row r="6" spans="1:3" ht="14.45" customHeight="1" x14ac:dyDescent="0.2">
      <c r="A6" s="119" t="str">
        <f t="shared" si="0"/>
        <v>HI Graf</v>
      </c>
      <c r="B6" s="66" t="s">
        <v>89</v>
      </c>
      <c r="C6" s="42" t="s">
        <v>97</v>
      </c>
    </row>
    <row r="7" spans="1:3" ht="14.45" customHeight="1" x14ac:dyDescent="0.2">
      <c r="A7" s="119" t="str">
        <f t="shared" si="0"/>
        <v>Man Tab</v>
      </c>
      <c r="B7" s="66" t="s">
        <v>237</v>
      </c>
      <c r="C7" s="42" t="s">
        <v>98</v>
      </c>
    </row>
    <row r="8" spans="1:3" ht="14.45" customHeight="1" thickBot="1" x14ac:dyDescent="0.25">
      <c r="A8" s="120" t="str">
        <f t="shared" si="0"/>
        <v>HV</v>
      </c>
      <c r="B8" s="67" t="s">
        <v>47</v>
      </c>
      <c r="C8" s="42" t="s">
        <v>52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95" t="s">
        <v>94</v>
      </c>
      <c r="B10" s="294"/>
    </row>
    <row r="11" spans="1:3" ht="14.45" customHeight="1" x14ac:dyDescent="0.2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5" customHeight="1" x14ac:dyDescent="0.2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5" customHeight="1" x14ac:dyDescent="0.2">
      <c r="A13" s="119" t="str">
        <f t="shared" si="2"/>
        <v>LŽ Statim</v>
      </c>
      <c r="B13" s="222" t="s">
        <v>161</v>
      </c>
      <c r="C13" s="42" t="s">
        <v>171</v>
      </c>
    </row>
    <row r="14" spans="1:3" ht="14.45" customHeight="1" x14ac:dyDescent="0.2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5" customHeight="1" x14ac:dyDescent="0.2">
      <c r="A15" s="119" t="str">
        <f t="shared" si="2"/>
        <v>MŽ Detail</v>
      </c>
      <c r="B15" s="66" t="s">
        <v>884</v>
      </c>
      <c r="C15" s="42" t="s">
        <v>102</v>
      </c>
    </row>
    <row r="16" spans="1:3" ht="14.45" customHeight="1" thickBot="1" x14ac:dyDescent="0.2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5" customHeight="1" thickBot="1" x14ac:dyDescent="0.25">
      <c r="A17" s="69"/>
      <c r="B17" s="69"/>
    </row>
    <row r="18" spans="1:3" ht="14.45" customHeight="1" thickBot="1" x14ac:dyDescent="0.25">
      <c r="A18" s="296" t="s">
        <v>95</v>
      </c>
      <c r="B18" s="294"/>
    </row>
    <row r="19" spans="1:3" ht="14.45" customHeight="1" x14ac:dyDescent="0.2">
      <c r="A19" s="122" t="str">
        <f t="shared" ref="A19:A24" si="4">HYPERLINK("#'"&amp;C19&amp;"'!A1",C19)</f>
        <v>ZV Vykáz.-A</v>
      </c>
      <c r="B19" s="65" t="s">
        <v>920</v>
      </c>
      <c r="C19" s="42" t="s">
        <v>106</v>
      </c>
    </row>
    <row r="20" spans="1:3" ht="14.45" customHeight="1" x14ac:dyDescent="0.2">
      <c r="A20" s="119" t="str">
        <f t="shared" ref="A20" si="5">HYPERLINK("#'"&amp;C20&amp;"'!A1",C20)</f>
        <v>ZV Vykáz.-A Lékaři</v>
      </c>
      <c r="B20" s="66" t="s">
        <v>935</v>
      </c>
      <c r="C20" s="42" t="s">
        <v>174</v>
      </c>
    </row>
    <row r="21" spans="1:3" ht="14.45" customHeight="1" x14ac:dyDescent="0.2">
      <c r="A21" s="119" t="str">
        <f t="shared" si="4"/>
        <v>ZV Vykáz.-A Detail</v>
      </c>
      <c r="B21" s="66" t="s">
        <v>996</v>
      </c>
      <c r="C21" s="42" t="s">
        <v>107</v>
      </c>
    </row>
    <row r="22" spans="1:3" ht="14.45" customHeight="1" x14ac:dyDescent="0.25">
      <c r="A22" s="235" t="str">
        <f>HYPERLINK("#'"&amp;C22&amp;"'!A1",C22)</f>
        <v>ZV Vykáz.-A Det.Lék.</v>
      </c>
      <c r="B22" s="66" t="s">
        <v>997</v>
      </c>
      <c r="C22" s="42" t="s">
        <v>177</v>
      </c>
    </row>
    <row r="23" spans="1:3" ht="14.45" customHeight="1" x14ac:dyDescent="0.2">
      <c r="A23" s="119" t="str">
        <f t="shared" si="4"/>
        <v>ZV Vykáz.-H</v>
      </c>
      <c r="B23" s="66" t="s">
        <v>110</v>
      </c>
      <c r="C23" s="42" t="s">
        <v>108</v>
      </c>
    </row>
    <row r="24" spans="1:3" ht="14.45" customHeight="1" x14ac:dyDescent="0.2">
      <c r="A24" s="119" t="str">
        <f t="shared" si="4"/>
        <v>ZV Vykáz.-H Detail</v>
      </c>
      <c r="B24" s="66" t="s">
        <v>1037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 xr:uid="{1E92AB46-5C9D-4509-92B9-2CDA40C318A6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hidden="1" customWidth="1" outlineLevel="1"/>
    <col min="4" max="4" width="9.5703125" style="182" customWidth="1" collapsed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5" customHeight="1" thickBot="1" x14ac:dyDescent="0.25">
      <c r="A2" s="200" t="s">
        <v>235</v>
      </c>
      <c r="B2" s="179"/>
      <c r="C2" s="179"/>
      <c r="D2" s="179"/>
      <c r="E2" s="179"/>
      <c r="F2" s="179"/>
    </row>
    <row r="3" spans="1:10" ht="14.45" customHeight="1" thickBot="1" x14ac:dyDescent="0.25">
      <c r="A3" s="200"/>
      <c r="B3" s="239"/>
      <c r="C3" s="206">
        <v>2018</v>
      </c>
      <c r="D3" s="207">
        <v>2019</v>
      </c>
      <c r="E3" s="7"/>
      <c r="F3" s="306">
        <v>2020</v>
      </c>
      <c r="G3" s="324"/>
      <c r="H3" s="324"/>
      <c r="I3" s="307"/>
    </row>
    <row r="4" spans="1:10" ht="14.45" customHeight="1" thickBot="1" x14ac:dyDescent="0.2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5" customHeight="1" x14ac:dyDescent="0.2">
      <c r="A5" s="408" t="s">
        <v>458</v>
      </c>
      <c r="B5" s="409" t="s">
        <v>459</v>
      </c>
      <c r="C5" s="410" t="s">
        <v>236</v>
      </c>
      <c r="D5" s="410" t="s">
        <v>236</v>
      </c>
      <c r="E5" s="410"/>
      <c r="F5" s="410" t="s">
        <v>236</v>
      </c>
      <c r="G5" s="410" t="s">
        <v>236</v>
      </c>
      <c r="H5" s="410" t="s">
        <v>236</v>
      </c>
      <c r="I5" s="411" t="s">
        <v>236</v>
      </c>
      <c r="J5" s="412" t="s">
        <v>54</v>
      </c>
    </row>
    <row r="6" spans="1:10" ht="14.45" customHeight="1" x14ac:dyDescent="0.2">
      <c r="A6" s="408" t="s">
        <v>458</v>
      </c>
      <c r="B6" s="409" t="s">
        <v>487</v>
      </c>
      <c r="C6" s="410">
        <v>622.71490000000006</v>
      </c>
      <c r="D6" s="410">
        <v>648.47384000000011</v>
      </c>
      <c r="E6" s="410"/>
      <c r="F6" s="410">
        <v>803.12251999999978</v>
      </c>
      <c r="G6" s="410">
        <v>0</v>
      </c>
      <c r="H6" s="410">
        <v>803.12251999999978</v>
      </c>
      <c r="I6" s="411" t="s">
        <v>236</v>
      </c>
      <c r="J6" s="412" t="s">
        <v>1</v>
      </c>
    </row>
    <row r="7" spans="1:10" ht="14.45" customHeight="1" x14ac:dyDescent="0.2">
      <c r="A7" s="408" t="s">
        <v>458</v>
      </c>
      <c r="B7" s="409" t="s">
        <v>488</v>
      </c>
      <c r="C7" s="410">
        <v>0</v>
      </c>
      <c r="D7" s="410">
        <v>0</v>
      </c>
      <c r="E7" s="410"/>
      <c r="F7" s="410">
        <v>1.4868000000000001</v>
      </c>
      <c r="G7" s="410">
        <v>0</v>
      </c>
      <c r="H7" s="410">
        <v>1.4868000000000001</v>
      </c>
      <c r="I7" s="411" t="s">
        <v>236</v>
      </c>
      <c r="J7" s="412" t="s">
        <v>1</v>
      </c>
    </row>
    <row r="8" spans="1:10" ht="14.45" customHeight="1" x14ac:dyDescent="0.2">
      <c r="A8" s="408" t="s">
        <v>458</v>
      </c>
      <c r="B8" s="409" t="s">
        <v>489</v>
      </c>
      <c r="C8" s="410">
        <v>132.06470999999999</v>
      </c>
      <c r="D8" s="410">
        <v>150.14832999999999</v>
      </c>
      <c r="E8" s="410"/>
      <c r="F8" s="410">
        <v>114.58810000000003</v>
      </c>
      <c r="G8" s="410">
        <v>0</v>
      </c>
      <c r="H8" s="410">
        <v>114.58810000000003</v>
      </c>
      <c r="I8" s="411" t="s">
        <v>236</v>
      </c>
      <c r="J8" s="412" t="s">
        <v>1</v>
      </c>
    </row>
    <row r="9" spans="1:10" ht="14.45" customHeight="1" x14ac:dyDescent="0.2">
      <c r="A9" s="408" t="s">
        <v>458</v>
      </c>
      <c r="B9" s="409" t="s">
        <v>490</v>
      </c>
      <c r="C9" s="410">
        <v>33.700599999999994</v>
      </c>
      <c r="D9" s="410">
        <v>33.947240000000001</v>
      </c>
      <c r="E9" s="410"/>
      <c r="F9" s="410">
        <v>35.993159999999996</v>
      </c>
      <c r="G9" s="410">
        <v>0</v>
      </c>
      <c r="H9" s="410">
        <v>35.993159999999996</v>
      </c>
      <c r="I9" s="411" t="s">
        <v>236</v>
      </c>
      <c r="J9" s="412" t="s">
        <v>1</v>
      </c>
    </row>
    <row r="10" spans="1:10" ht="14.45" customHeight="1" x14ac:dyDescent="0.2">
      <c r="A10" s="408" t="s">
        <v>458</v>
      </c>
      <c r="B10" s="409" t="s">
        <v>491</v>
      </c>
      <c r="C10" s="410">
        <v>202.23075000000003</v>
      </c>
      <c r="D10" s="410">
        <v>185.80874000000003</v>
      </c>
      <c r="E10" s="410"/>
      <c r="F10" s="410">
        <v>174.28079</v>
      </c>
      <c r="G10" s="410">
        <v>0</v>
      </c>
      <c r="H10" s="410">
        <v>174.28079</v>
      </c>
      <c r="I10" s="411" t="s">
        <v>236</v>
      </c>
      <c r="J10" s="412" t="s">
        <v>1</v>
      </c>
    </row>
    <row r="11" spans="1:10" ht="14.45" customHeight="1" x14ac:dyDescent="0.2">
      <c r="A11" s="408" t="s">
        <v>458</v>
      </c>
      <c r="B11" s="409" t="s">
        <v>492</v>
      </c>
      <c r="C11" s="410">
        <v>0.24480000000000002</v>
      </c>
      <c r="D11" s="410">
        <v>0.51300000000000001</v>
      </c>
      <c r="E11" s="410"/>
      <c r="F11" s="410">
        <v>0.81399999999999995</v>
      </c>
      <c r="G11" s="410">
        <v>0</v>
      </c>
      <c r="H11" s="410">
        <v>0.81399999999999995</v>
      </c>
      <c r="I11" s="411" t="s">
        <v>236</v>
      </c>
      <c r="J11" s="412" t="s">
        <v>1</v>
      </c>
    </row>
    <row r="12" spans="1:10" ht="14.45" customHeight="1" x14ac:dyDescent="0.2">
      <c r="A12" s="408" t="s">
        <v>458</v>
      </c>
      <c r="B12" s="409" t="s">
        <v>493</v>
      </c>
      <c r="C12" s="410">
        <v>54.173179999999995</v>
      </c>
      <c r="D12" s="410">
        <v>60.69162</v>
      </c>
      <c r="E12" s="410"/>
      <c r="F12" s="410">
        <v>94.119860000000017</v>
      </c>
      <c r="G12" s="410">
        <v>0</v>
      </c>
      <c r="H12" s="410">
        <v>94.119860000000017</v>
      </c>
      <c r="I12" s="411" t="s">
        <v>236</v>
      </c>
      <c r="J12" s="412" t="s">
        <v>1</v>
      </c>
    </row>
    <row r="13" spans="1:10" ht="14.45" customHeight="1" x14ac:dyDescent="0.2">
      <c r="A13" s="408" t="s">
        <v>458</v>
      </c>
      <c r="B13" s="409" t="s">
        <v>494</v>
      </c>
      <c r="C13" s="410">
        <v>0.74051999999999996</v>
      </c>
      <c r="D13" s="410">
        <v>0</v>
      </c>
      <c r="E13" s="410"/>
      <c r="F13" s="410">
        <v>0</v>
      </c>
      <c r="G13" s="410">
        <v>0</v>
      </c>
      <c r="H13" s="410">
        <v>0</v>
      </c>
      <c r="I13" s="411" t="s">
        <v>236</v>
      </c>
      <c r="J13" s="412" t="s">
        <v>1</v>
      </c>
    </row>
    <row r="14" spans="1:10" ht="14.45" customHeight="1" x14ac:dyDescent="0.2">
      <c r="A14" s="408" t="s">
        <v>458</v>
      </c>
      <c r="B14" s="409" t="s">
        <v>462</v>
      </c>
      <c r="C14" s="410">
        <v>1045.8694600000001</v>
      </c>
      <c r="D14" s="410">
        <v>1079.5827700000002</v>
      </c>
      <c r="E14" s="410"/>
      <c r="F14" s="410">
        <v>1224.4052299999998</v>
      </c>
      <c r="G14" s="410">
        <v>0</v>
      </c>
      <c r="H14" s="410">
        <v>1224.4052299999998</v>
      </c>
      <c r="I14" s="411" t="s">
        <v>236</v>
      </c>
      <c r="J14" s="412" t="s">
        <v>463</v>
      </c>
    </row>
    <row r="16" spans="1:10" ht="14.45" customHeight="1" x14ac:dyDescent="0.2">
      <c r="A16" s="408" t="s">
        <v>458</v>
      </c>
      <c r="B16" s="409" t="s">
        <v>459</v>
      </c>
      <c r="C16" s="410" t="s">
        <v>236</v>
      </c>
      <c r="D16" s="410" t="s">
        <v>236</v>
      </c>
      <c r="E16" s="410"/>
      <c r="F16" s="410" t="s">
        <v>236</v>
      </c>
      <c r="G16" s="410" t="s">
        <v>236</v>
      </c>
      <c r="H16" s="410" t="s">
        <v>236</v>
      </c>
      <c r="I16" s="411" t="s">
        <v>236</v>
      </c>
      <c r="J16" s="412" t="s">
        <v>54</v>
      </c>
    </row>
    <row r="17" spans="1:10" ht="14.45" customHeight="1" x14ac:dyDescent="0.2">
      <c r="A17" s="408" t="s">
        <v>464</v>
      </c>
      <c r="B17" s="409" t="s">
        <v>465</v>
      </c>
      <c r="C17" s="410" t="s">
        <v>236</v>
      </c>
      <c r="D17" s="410" t="s">
        <v>236</v>
      </c>
      <c r="E17" s="410"/>
      <c r="F17" s="410" t="s">
        <v>236</v>
      </c>
      <c r="G17" s="410" t="s">
        <v>236</v>
      </c>
      <c r="H17" s="410" t="s">
        <v>236</v>
      </c>
      <c r="I17" s="411" t="s">
        <v>236</v>
      </c>
      <c r="J17" s="412" t="s">
        <v>0</v>
      </c>
    </row>
    <row r="18" spans="1:10" ht="14.45" customHeight="1" x14ac:dyDescent="0.2">
      <c r="A18" s="408" t="s">
        <v>464</v>
      </c>
      <c r="B18" s="409" t="s">
        <v>487</v>
      </c>
      <c r="C18" s="410">
        <v>622.71490000000006</v>
      </c>
      <c r="D18" s="410">
        <v>648.47384000000011</v>
      </c>
      <c r="E18" s="410"/>
      <c r="F18" s="410">
        <v>803.12251999999978</v>
      </c>
      <c r="G18" s="410">
        <v>0</v>
      </c>
      <c r="H18" s="410">
        <v>803.12251999999978</v>
      </c>
      <c r="I18" s="411" t="s">
        <v>236</v>
      </c>
      <c r="J18" s="412" t="s">
        <v>1</v>
      </c>
    </row>
    <row r="19" spans="1:10" ht="14.45" customHeight="1" x14ac:dyDescent="0.2">
      <c r="A19" s="408" t="s">
        <v>464</v>
      </c>
      <c r="B19" s="409" t="s">
        <v>488</v>
      </c>
      <c r="C19" s="410">
        <v>0</v>
      </c>
      <c r="D19" s="410">
        <v>0</v>
      </c>
      <c r="E19" s="410"/>
      <c r="F19" s="410">
        <v>1.4868000000000001</v>
      </c>
      <c r="G19" s="410">
        <v>0</v>
      </c>
      <c r="H19" s="410">
        <v>1.4868000000000001</v>
      </c>
      <c r="I19" s="411" t="s">
        <v>236</v>
      </c>
      <c r="J19" s="412" t="s">
        <v>1</v>
      </c>
    </row>
    <row r="20" spans="1:10" ht="14.45" customHeight="1" x14ac:dyDescent="0.2">
      <c r="A20" s="408" t="s">
        <v>464</v>
      </c>
      <c r="B20" s="409" t="s">
        <v>489</v>
      </c>
      <c r="C20" s="410">
        <v>132.06470999999999</v>
      </c>
      <c r="D20" s="410">
        <v>150.14832999999999</v>
      </c>
      <c r="E20" s="410"/>
      <c r="F20" s="410">
        <v>114.58810000000003</v>
      </c>
      <c r="G20" s="410">
        <v>0</v>
      </c>
      <c r="H20" s="410">
        <v>114.58810000000003</v>
      </c>
      <c r="I20" s="411" t="s">
        <v>236</v>
      </c>
      <c r="J20" s="412" t="s">
        <v>1</v>
      </c>
    </row>
    <row r="21" spans="1:10" ht="14.45" customHeight="1" x14ac:dyDescent="0.2">
      <c r="A21" s="408" t="s">
        <v>464</v>
      </c>
      <c r="B21" s="409" t="s">
        <v>490</v>
      </c>
      <c r="C21" s="410">
        <v>33.700599999999994</v>
      </c>
      <c r="D21" s="410">
        <v>33.947240000000001</v>
      </c>
      <c r="E21" s="410"/>
      <c r="F21" s="410">
        <v>35.993159999999996</v>
      </c>
      <c r="G21" s="410">
        <v>0</v>
      </c>
      <c r="H21" s="410">
        <v>35.993159999999996</v>
      </c>
      <c r="I21" s="411" t="s">
        <v>236</v>
      </c>
      <c r="J21" s="412" t="s">
        <v>1</v>
      </c>
    </row>
    <row r="22" spans="1:10" ht="14.45" customHeight="1" x14ac:dyDescent="0.2">
      <c r="A22" s="408" t="s">
        <v>464</v>
      </c>
      <c r="B22" s="409" t="s">
        <v>491</v>
      </c>
      <c r="C22" s="410">
        <v>202.23075000000003</v>
      </c>
      <c r="D22" s="410">
        <v>185.80874000000003</v>
      </c>
      <c r="E22" s="410"/>
      <c r="F22" s="410">
        <v>174.28079</v>
      </c>
      <c r="G22" s="410">
        <v>0</v>
      </c>
      <c r="H22" s="410">
        <v>174.28079</v>
      </c>
      <c r="I22" s="411" t="s">
        <v>236</v>
      </c>
      <c r="J22" s="412" t="s">
        <v>1</v>
      </c>
    </row>
    <row r="23" spans="1:10" ht="14.45" customHeight="1" x14ac:dyDescent="0.2">
      <c r="A23" s="408" t="s">
        <v>464</v>
      </c>
      <c r="B23" s="409" t="s">
        <v>492</v>
      </c>
      <c r="C23" s="410">
        <v>0.24480000000000002</v>
      </c>
      <c r="D23" s="410">
        <v>0.51300000000000001</v>
      </c>
      <c r="E23" s="410"/>
      <c r="F23" s="410">
        <v>0.81399999999999995</v>
      </c>
      <c r="G23" s="410">
        <v>0</v>
      </c>
      <c r="H23" s="410">
        <v>0.81399999999999995</v>
      </c>
      <c r="I23" s="411" t="s">
        <v>236</v>
      </c>
      <c r="J23" s="412" t="s">
        <v>1</v>
      </c>
    </row>
    <row r="24" spans="1:10" ht="14.45" customHeight="1" x14ac:dyDescent="0.2">
      <c r="A24" s="408" t="s">
        <v>464</v>
      </c>
      <c r="B24" s="409" t="s">
        <v>493</v>
      </c>
      <c r="C24" s="410">
        <v>54.173179999999995</v>
      </c>
      <c r="D24" s="410">
        <v>60.69162</v>
      </c>
      <c r="E24" s="410"/>
      <c r="F24" s="410">
        <v>94.119860000000017</v>
      </c>
      <c r="G24" s="410">
        <v>0</v>
      </c>
      <c r="H24" s="410">
        <v>94.119860000000017</v>
      </c>
      <c r="I24" s="411" t="s">
        <v>236</v>
      </c>
      <c r="J24" s="412" t="s">
        <v>1</v>
      </c>
    </row>
    <row r="25" spans="1:10" ht="14.45" customHeight="1" x14ac:dyDescent="0.2">
      <c r="A25" s="408" t="s">
        <v>464</v>
      </c>
      <c r="B25" s="409" t="s">
        <v>494</v>
      </c>
      <c r="C25" s="410">
        <v>0.74051999999999996</v>
      </c>
      <c r="D25" s="410">
        <v>0</v>
      </c>
      <c r="E25" s="410"/>
      <c r="F25" s="410">
        <v>0</v>
      </c>
      <c r="G25" s="410">
        <v>0</v>
      </c>
      <c r="H25" s="410">
        <v>0</v>
      </c>
      <c r="I25" s="411" t="s">
        <v>236</v>
      </c>
      <c r="J25" s="412" t="s">
        <v>1</v>
      </c>
    </row>
    <row r="26" spans="1:10" ht="14.45" customHeight="1" x14ac:dyDescent="0.2">
      <c r="A26" s="408" t="s">
        <v>464</v>
      </c>
      <c r="B26" s="409" t="s">
        <v>466</v>
      </c>
      <c r="C26" s="410">
        <v>1045.8694600000001</v>
      </c>
      <c r="D26" s="410">
        <v>1079.5827700000002</v>
      </c>
      <c r="E26" s="410"/>
      <c r="F26" s="410">
        <v>1224.4052299999998</v>
      </c>
      <c r="G26" s="410">
        <v>0</v>
      </c>
      <c r="H26" s="410">
        <v>1224.4052299999998</v>
      </c>
      <c r="I26" s="411" t="s">
        <v>236</v>
      </c>
      <c r="J26" s="412" t="s">
        <v>467</v>
      </c>
    </row>
    <row r="27" spans="1:10" ht="14.45" customHeight="1" x14ac:dyDescent="0.2">
      <c r="A27" s="408" t="s">
        <v>236</v>
      </c>
      <c r="B27" s="409" t="s">
        <v>236</v>
      </c>
      <c r="C27" s="410" t="s">
        <v>236</v>
      </c>
      <c r="D27" s="410" t="s">
        <v>236</v>
      </c>
      <c r="E27" s="410"/>
      <c r="F27" s="410" t="s">
        <v>236</v>
      </c>
      <c r="G27" s="410" t="s">
        <v>236</v>
      </c>
      <c r="H27" s="410" t="s">
        <v>236</v>
      </c>
      <c r="I27" s="411" t="s">
        <v>236</v>
      </c>
      <c r="J27" s="412" t="s">
        <v>468</v>
      </c>
    </row>
    <row r="28" spans="1:10" ht="14.45" customHeight="1" x14ac:dyDescent="0.2">
      <c r="A28" s="408" t="s">
        <v>458</v>
      </c>
      <c r="B28" s="409" t="s">
        <v>462</v>
      </c>
      <c r="C28" s="410">
        <v>1045.8694600000001</v>
      </c>
      <c r="D28" s="410">
        <v>1079.5827700000002</v>
      </c>
      <c r="E28" s="410"/>
      <c r="F28" s="410">
        <v>1224.4052299999998</v>
      </c>
      <c r="G28" s="410">
        <v>0</v>
      </c>
      <c r="H28" s="410">
        <v>1224.4052299999998</v>
      </c>
      <c r="I28" s="411" t="s">
        <v>236</v>
      </c>
      <c r="J28" s="412" t="s">
        <v>463</v>
      </c>
    </row>
  </sheetData>
  <mergeCells count="3">
    <mergeCell ref="A1:I1"/>
    <mergeCell ref="F3:I3"/>
    <mergeCell ref="C4:D4"/>
  </mergeCells>
  <conditionalFormatting sqref="F15 F29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28">
    <cfRule type="expression" dxfId="11" priority="6">
      <formula>$H16&gt;0</formula>
    </cfRule>
  </conditionalFormatting>
  <conditionalFormatting sqref="A16:A28">
    <cfRule type="expression" dxfId="10" priority="5">
      <formula>AND($J16&lt;&gt;"mezeraKL",$J16&lt;&gt;"")</formula>
    </cfRule>
  </conditionalFormatting>
  <conditionalFormatting sqref="I16:I28">
    <cfRule type="expression" dxfId="9" priority="7">
      <formula>$I16&gt;1</formula>
    </cfRule>
  </conditionalFormatting>
  <conditionalFormatting sqref="B16:B28">
    <cfRule type="expression" dxfId="8" priority="4">
      <formula>OR($J16="NS",$J16="SumaNS",$J16="Účet")</formula>
    </cfRule>
  </conditionalFormatting>
  <conditionalFormatting sqref="A16:D28 F16:I28">
    <cfRule type="expression" dxfId="7" priority="8">
      <formula>AND($J16&lt;&gt;"",$J16&lt;&gt;"mezeraKL")</formula>
    </cfRule>
  </conditionalFormatting>
  <conditionalFormatting sqref="B16:D28 F16:I28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28 F16:I28">
    <cfRule type="expression" dxfId="5" priority="2">
      <formula>OR($J16="SumaNS",$J16="NS")</formula>
    </cfRule>
  </conditionalFormatting>
  <hyperlinks>
    <hyperlink ref="A2" location="Obsah!A1" display="Zpět na Obsah  KL 01  1.-4.měsíc" xr:uid="{7D069837-466B-4037-9F22-C1FF838FE455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9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2" bestFit="1" customWidth="1" collapsed="1"/>
    <col min="4" max="4" width="18.7109375" style="186" customWidth="1"/>
    <col min="5" max="5" width="9" style="182" bestFit="1" customWidth="1"/>
    <col min="6" max="6" width="18.7109375" style="186" customWidth="1"/>
    <col min="7" max="7" width="12.42578125" style="182" hidden="1" customWidth="1" outlineLevel="1"/>
    <col min="8" max="8" width="25.7109375" style="182" customWidth="1" collapsed="1"/>
    <col min="9" max="9" width="7.7109375" style="180" customWidth="1"/>
    <col min="10" max="10" width="10" style="180" customWidth="1"/>
    <col min="11" max="11" width="11.140625" style="180" customWidth="1"/>
    <col min="12" max="16384" width="8.85546875" style="104"/>
  </cols>
  <sheetData>
    <row r="1" spans="1:11" ht="18.600000000000001" customHeight="1" thickBot="1" x14ac:dyDescent="0.35">
      <c r="A1" s="334" t="s">
        <v>884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5" customHeight="1" thickBot="1" x14ac:dyDescent="0.25">
      <c r="A2" s="200" t="s">
        <v>235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5" customHeight="1" thickBot="1" x14ac:dyDescent="0.2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5.5949791252067911</v>
      </c>
      <c r="J3" s="74">
        <f>SUBTOTAL(9,J5:J1048576)</f>
        <v>218840</v>
      </c>
      <c r="K3" s="75">
        <f>SUBTOTAL(9,K5:K1048576)</f>
        <v>1224405.2317602541</v>
      </c>
    </row>
    <row r="4" spans="1:11" s="181" customFormat="1" ht="14.45" customHeight="1" thickBot="1" x14ac:dyDescent="0.25">
      <c r="A4" s="413" t="s">
        <v>4</v>
      </c>
      <c r="B4" s="414" t="s">
        <v>5</v>
      </c>
      <c r="C4" s="414" t="s">
        <v>0</v>
      </c>
      <c r="D4" s="414" t="s">
        <v>6</v>
      </c>
      <c r="E4" s="414" t="s">
        <v>7</v>
      </c>
      <c r="F4" s="414" t="s">
        <v>1</v>
      </c>
      <c r="G4" s="414" t="s">
        <v>56</v>
      </c>
      <c r="H4" s="416" t="s">
        <v>11</v>
      </c>
      <c r="I4" s="417" t="s">
        <v>118</v>
      </c>
      <c r="J4" s="417" t="s">
        <v>13</v>
      </c>
      <c r="K4" s="418" t="s">
        <v>126</v>
      </c>
    </row>
    <row r="5" spans="1:11" ht="14.45" customHeight="1" x14ac:dyDescent="0.2">
      <c r="A5" s="419" t="s">
        <v>458</v>
      </c>
      <c r="B5" s="420" t="s">
        <v>459</v>
      </c>
      <c r="C5" s="421" t="s">
        <v>464</v>
      </c>
      <c r="D5" s="422" t="s">
        <v>465</v>
      </c>
      <c r="E5" s="421" t="s">
        <v>495</v>
      </c>
      <c r="F5" s="422" t="s">
        <v>496</v>
      </c>
      <c r="G5" s="421" t="s">
        <v>497</v>
      </c>
      <c r="H5" s="421" t="s">
        <v>498</v>
      </c>
      <c r="I5" s="424">
        <v>1254.800048828125</v>
      </c>
      <c r="J5" s="424">
        <v>2</v>
      </c>
      <c r="K5" s="425">
        <v>2509.60009765625</v>
      </c>
    </row>
    <row r="6" spans="1:11" ht="14.45" customHeight="1" x14ac:dyDescent="0.2">
      <c r="A6" s="426" t="s">
        <v>458</v>
      </c>
      <c r="B6" s="427" t="s">
        <v>459</v>
      </c>
      <c r="C6" s="428" t="s">
        <v>464</v>
      </c>
      <c r="D6" s="429" t="s">
        <v>465</v>
      </c>
      <c r="E6" s="428" t="s">
        <v>495</v>
      </c>
      <c r="F6" s="429" t="s">
        <v>496</v>
      </c>
      <c r="G6" s="428" t="s">
        <v>499</v>
      </c>
      <c r="H6" s="428" t="s">
        <v>500</v>
      </c>
      <c r="I6" s="431">
        <v>4052.300048828125</v>
      </c>
      <c r="J6" s="431">
        <v>1</v>
      </c>
      <c r="K6" s="432">
        <v>4052.300048828125</v>
      </c>
    </row>
    <row r="7" spans="1:11" ht="14.45" customHeight="1" x14ac:dyDescent="0.2">
      <c r="A7" s="426" t="s">
        <v>458</v>
      </c>
      <c r="B7" s="427" t="s">
        <v>459</v>
      </c>
      <c r="C7" s="428" t="s">
        <v>464</v>
      </c>
      <c r="D7" s="429" t="s">
        <v>465</v>
      </c>
      <c r="E7" s="428" t="s">
        <v>495</v>
      </c>
      <c r="F7" s="429" t="s">
        <v>496</v>
      </c>
      <c r="G7" s="428" t="s">
        <v>501</v>
      </c>
      <c r="H7" s="428" t="s">
        <v>502</v>
      </c>
      <c r="I7" s="431">
        <v>3095.800048828125</v>
      </c>
      <c r="J7" s="431">
        <v>1</v>
      </c>
      <c r="K7" s="432">
        <v>3095.800048828125</v>
      </c>
    </row>
    <row r="8" spans="1:11" ht="14.45" customHeight="1" x14ac:dyDescent="0.2">
      <c r="A8" s="426" t="s">
        <v>458</v>
      </c>
      <c r="B8" s="427" t="s">
        <v>459</v>
      </c>
      <c r="C8" s="428" t="s">
        <v>464</v>
      </c>
      <c r="D8" s="429" t="s">
        <v>465</v>
      </c>
      <c r="E8" s="428" t="s">
        <v>495</v>
      </c>
      <c r="F8" s="429" t="s">
        <v>496</v>
      </c>
      <c r="G8" s="428" t="s">
        <v>503</v>
      </c>
      <c r="H8" s="428" t="s">
        <v>504</v>
      </c>
      <c r="I8" s="431">
        <v>3095.800048828125</v>
      </c>
      <c r="J8" s="431">
        <v>1</v>
      </c>
      <c r="K8" s="432">
        <v>3095.800048828125</v>
      </c>
    </row>
    <row r="9" spans="1:11" ht="14.45" customHeight="1" x14ac:dyDescent="0.2">
      <c r="A9" s="426" t="s">
        <v>458</v>
      </c>
      <c r="B9" s="427" t="s">
        <v>459</v>
      </c>
      <c r="C9" s="428" t="s">
        <v>464</v>
      </c>
      <c r="D9" s="429" t="s">
        <v>465</v>
      </c>
      <c r="E9" s="428" t="s">
        <v>495</v>
      </c>
      <c r="F9" s="429" t="s">
        <v>496</v>
      </c>
      <c r="G9" s="428" t="s">
        <v>505</v>
      </c>
      <c r="H9" s="428" t="s">
        <v>506</v>
      </c>
      <c r="I9" s="431">
        <v>89.539998372395829</v>
      </c>
      <c r="J9" s="431">
        <v>8</v>
      </c>
      <c r="K9" s="432">
        <v>723.57998657226563</v>
      </c>
    </row>
    <row r="10" spans="1:11" ht="14.45" customHeight="1" x14ac:dyDescent="0.2">
      <c r="A10" s="426" t="s">
        <v>458</v>
      </c>
      <c r="B10" s="427" t="s">
        <v>459</v>
      </c>
      <c r="C10" s="428" t="s">
        <v>464</v>
      </c>
      <c r="D10" s="429" t="s">
        <v>465</v>
      </c>
      <c r="E10" s="428" t="s">
        <v>495</v>
      </c>
      <c r="F10" s="429" t="s">
        <v>496</v>
      </c>
      <c r="G10" s="428" t="s">
        <v>507</v>
      </c>
      <c r="H10" s="428" t="s">
        <v>508</v>
      </c>
      <c r="I10" s="431">
        <v>1282.5999755859375</v>
      </c>
      <c r="J10" s="431">
        <v>1</v>
      </c>
      <c r="K10" s="432">
        <v>1282.5999755859375</v>
      </c>
    </row>
    <row r="11" spans="1:11" ht="14.45" customHeight="1" x14ac:dyDescent="0.2">
      <c r="A11" s="426" t="s">
        <v>458</v>
      </c>
      <c r="B11" s="427" t="s">
        <v>459</v>
      </c>
      <c r="C11" s="428" t="s">
        <v>464</v>
      </c>
      <c r="D11" s="429" t="s">
        <v>465</v>
      </c>
      <c r="E11" s="428" t="s">
        <v>495</v>
      </c>
      <c r="F11" s="429" t="s">
        <v>496</v>
      </c>
      <c r="G11" s="428" t="s">
        <v>509</v>
      </c>
      <c r="H11" s="428" t="s">
        <v>510</v>
      </c>
      <c r="I11" s="431">
        <v>3926.449951171875</v>
      </c>
      <c r="J11" s="431">
        <v>3</v>
      </c>
      <c r="K11" s="432">
        <v>12087.89990234375</v>
      </c>
    </row>
    <row r="12" spans="1:11" ht="14.45" customHeight="1" x14ac:dyDescent="0.2">
      <c r="A12" s="426" t="s">
        <v>458</v>
      </c>
      <c r="B12" s="427" t="s">
        <v>459</v>
      </c>
      <c r="C12" s="428" t="s">
        <v>464</v>
      </c>
      <c r="D12" s="429" t="s">
        <v>465</v>
      </c>
      <c r="E12" s="428" t="s">
        <v>495</v>
      </c>
      <c r="F12" s="429" t="s">
        <v>496</v>
      </c>
      <c r="G12" s="428" t="s">
        <v>511</v>
      </c>
      <c r="H12" s="428" t="s">
        <v>512</v>
      </c>
      <c r="I12" s="431">
        <v>878.46002197265625</v>
      </c>
      <c r="J12" s="431">
        <v>1</v>
      </c>
      <c r="K12" s="432">
        <v>878.46002197265625</v>
      </c>
    </row>
    <row r="13" spans="1:11" ht="14.45" customHeight="1" x14ac:dyDescent="0.2">
      <c r="A13" s="426" t="s">
        <v>458</v>
      </c>
      <c r="B13" s="427" t="s">
        <v>459</v>
      </c>
      <c r="C13" s="428" t="s">
        <v>464</v>
      </c>
      <c r="D13" s="429" t="s">
        <v>465</v>
      </c>
      <c r="E13" s="428" t="s">
        <v>495</v>
      </c>
      <c r="F13" s="429" t="s">
        <v>496</v>
      </c>
      <c r="G13" s="428" t="s">
        <v>513</v>
      </c>
      <c r="H13" s="428" t="s">
        <v>514</v>
      </c>
      <c r="I13" s="431">
        <v>107.20499801635742</v>
      </c>
      <c r="J13" s="431">
        <v>3</v>
      </c>
      <c r="K13" s="432">
        <v>283.6199951171875</v>
      </c>
    </row>
    <row r="14" spans="1:11" ht="14.45" customHeight="1" x14ac:dyDescent="0.2">
      <c r="A14" s="426" t="s">
        <v>458</v>
      </c>
      <c r="B14" s="427" t="s">
        <v>459</v>
      </c>
      <c r="C14" s="428" t="s">
        <v>464</v>
      </c>
      <c r="D14" s="429" t="s">
        <v>465</v>
      </c>
      <c r="E14" s="428" t="s">
        <v>495</v>
      </c>
      <c r="F14" s="429" t="s">
        <v>496</v>
      </c>
      <c r="G14" s="428" t="s">
        <v>515</v>
      </c>
      <c r="H14" s="428" t="s">
        <v>516</v>
      </c>
      <c r="I14" s="431">
        <v>4716.8823547363281</v>
      </c>
      <c r="J14" s="431">
        <v>4</v>
      </c>
      <c r="K14" s="432">
        <v>18867.529418945313</v>
      </c>
    </row>
    <row r="15" spans="1:11" ht="14.45" customHeight="1" x14ac:dyDescent="0.2">
      <c r="A15" s="426" t="s">
        <v>458</v>
      </c>
      <c r="B15" s="427" t="s">
        <v>459</v>
      </c>
      <c r="C15" s="428" t="s">
        <v>464</v>
      </c>
      <c r="D15" s="429" t="s">
        <v>465</v>
      </c>
      <c r="E15" s="428" t="s">
        <v>495</v>
      </c>
      <c r="F15" s="429" t="s">
        <v>496</v>
      </c>
      <c r="G15" s="428" t="s">
        <v>517</v>
      </c>
      <c r="H15" s="428" t="s">
        <v>518</v>
      </c>
      <c r="I15" s="431">
        <v>4716.8823547363281</v>
      </c>
      <c r="J15" s="431">
        <v>4</v>
      </c>
      <c r="K15" s="432">
        <v>18867.529418945313</v>
      </c>
    </row>
    <row r="16" spans="1:11" ht="14.45" customHeight="1" x14ac:dyDescent="0.2">
      <c r="A16" s="426" t="s">
        <v>458</v>
      </c>
      <c r="B16" s="427" t="s">
        <v>459</v>
      </c>
      <c r="C16" s="428" t="s">
        <v>464</v>
      </c>
      <c r="D16" s="429" t="s">
        <v>465</v>
      </c>
      <c r="E16" s="428" t="s">
        <v>495</v>
      </c>
      <c r="F16" s="429" t="s">
        <v>496</v>
      </c>
      <c r="G16" s="428" t="s">
        <v>519</v>
      </c>
      <c r="H16" s="428" t="s">
        <v>520</v>
      </c>
      <c r="I16" s="431">
        <v>699.3800048828125</v>
      </c>
      <c r="J16" s="431">
        <v>1</v>
      </c>
      <c r="K16" s="432">
        <v>699.3800048828125</v>
      </c>
    </row>
    <row r="17" spans="1:11" ht="14.45" customHeight="1" x14ac:dyDescent="0.2">
      <c r="A17" s="426" t="s">
        <v>458</v>
      </c>
      <c r="B17" s="427" t="s">
        <v>459</v>
      </c>
      <c r="C17" s="428" t="s">
        <v>464</v>
      </c>
      <c r="D17" s="429" t="s">
        <v>465</v>
      </c>
      <c r="E17" s="428" t="s">
        <v>495</v>
      </c>
      <c r="F17" s="429" t="s">
        <v>496</v>
      </c>
      <c r="G17" s="428" t="s">
        <v>521</v>
      </c>
      <c r="H17" s="428" t="s">
        <v>522</v>
      </c>
      <c r="I17" s="431">
        <v>699.3800048828125</v>
      </c>
      <c r="J17" s="431">
        <v>1</v>
      </c>
      <c r="K17" s="432">
        <v>699.3800048828125</v>
      </c>
    </row>
    <row r="18" spans="1:11" ht="14.45" customHeight="1" x14ac:dyDescent="0.2">
      <c r="A18" s="426" t="s">
        <v>458</v>
      </c>
      <c r="B18" s="427" t="s">
        <v>459</v>
      </c>
      <c r="C18" s="428" t="s">
        <v>464</v>
      </c>
      <c r="D18" s="429" t="s">
        <v>465</v>
      </c>
      <c r="E18" s="428" t="s">
        <v>495</v>
      </c>
      <c r="F18" s="429" t="s">
        <v>496</v>
      </c>
      <c r="G18" s="428" t="s">
        <v>523</v>
      </c>
      <c r="H18" s="428" t="s">
        <v>524</v>
      </c>
      <c r="I18" s="431">
        <v>825.219970703125</v>
      </c>
      <c r="J18" s="431">
        <v>1</v>
      </c>
      <c r="K18" s="432">
        <v>825.219970703125</v>
      </c>
    </row>
    <row r="19" spans="1:11" ht="14.45" customHeight="1" x14ac:dyDescent="0.2">
      <c r="A19" s="426" t="s">
        <v>458</v>
      </c>
      <c r="B19" s="427" t="s">
        <v>459</v>
      </c>
      <c r="C19" s="428" t="s">
        <v>464</v>
      </c>
      <c r="D19" s="429" t="s">
        <v>465</v>
      </c>
      <c r="E19" s="428" t="s">
        <v>495</v>
      </c>
      <c r="F19" s="429" t="s">
        <v>496</v>
      </c>
      <c r="G19" s="428" t="s">
        <v>525</v>
      </c>
      <c r="H19" s="428" t="s">
        <v>526</v>
      </c>
      <c r="I19" s="431">
        <v>147.18332926432291</v>
      </c>
      <c r="J19" s="431">
        <v>3</v>
      </c>
      <c r="K19" s="432">
        <v>441.54998779296875</v>
      </c>
    </row>
    <row r="20" spans="1:11" ht="14.45" customHeight="1" x14ac:dyDescent="0.2">
      <c r="A20" s="426" t="s">
        <v>458</v>
      </c>
      <c r="B20" s="427" t="s">
        <v>459</v>
      </c>
      <c r="C20" s="428" t="s">
        <v>464</v>
      </c>
      <c r="D20" s="429" t="s">
        <v>465</v>
      </c>
      <c r="E20" s="428" t="s">
        <v>495</v>
      </c>
      <c r="F20" s="429" t="s">
        <v>496</v>
      </c>
      <c r="G20" s="428" t="s">
        <v>527</v>
      </c>
      <c r="H20" s="428" t="s">
        <v>528</v>
      </c>
      <c r="I20" s="431">
        <v>1819.8400146484375</v>
      </c>
      <c r="J20" s="431">
        <v>8</v>
      </c>
      <c r="K20" s="432">
        <v>14520.000122070313</v>
      </c>
    </row>
    <row r="21" spans="1:11" ht="14.45" customHeight="1" x14ac:dyDescent="0.2">
      <c r="A21" s="426" t="s">
        <v>458</v>
      </c>
      <c r="B21" s="427" t="s">
        <v>459</v>
      </c>
      <c r="C21" s="428" t="s">
        <v>464</v>
      </c>
      <c r="D21" s="429" t="s">
        <v>465</v>
      </c>
      <c r="E21" s="428" t="s">
        <v>495</v>
      </c>
      <c r="F21" s="429" t="s">
        <v>496</v>
      </c>
      <c r="G21" s="428" t="s">
        <v>529</v>
      </c>
      <c r="H21" s="428" t="s">
        <v>530</v>
      </c>
      <c r="I21" s="431">
        <v>30.25</v>
      </c>
      <c r="J21" s="431">
        <v>260</v>
      </c>
      <c r="K21" s="432">
        <v>7865</v>
      </c>
    </row>
    <row r="22" spans="1:11" ht="14.45" customHeight="1" x14ac:dyDescent="0.2">
      <c r="A22" s="426" t="s">
        <v>458</v>
      </c>
      <c r="B22" s="427" t="s">
        <v>459</v>
      </c>
      <c r="C22" s="428" t="s">
        <v>464</v>
      </c>
      <c r="D22" s="429" t="s">
        <v>465</v>
      </c>
      <c r="E22" s="428" t="s">
        <v>495</v>
      </c>
      <c r="F22" s="429" t="s">
        <v>496</v>
      </c>
      <c r="G22" s="428" t="s">
        <v>531</v>
      </c>
      <c r="H22" s="428" t="s">
        <v>532</v>
      </c>
      <c r="I22" s="431">
        <v>597.58002217610681</v>
      </c>
      <c r="J22" s="431">
        <v>4</v>
      </c>
      <c r="K22" s="432">
        <v>3167.3001251220703</v>
      </c>
    </row>
    <row r="23" spans="1:11" ht="14.45" customHeight="1" x14ac:dyDescent="0.2">
      <c r="A23" s="426" t="s">
        <v>458</v>
      </c>
      <c r="B23" s="427" t="s">
        <v>459</v>
      </c>
      <c r="C23" s="428" t="s">
        <v>464</v>
      </c>
      <c r="D23" s="429" t="s">
        <v>465</v>
      </c>
      <c r="E23" s="428" t="s">
        <v>495</v>
      </c>
      <c r="F23" s="429" t="s">
        <v>496</v>
      </c>
      <c r="G23" s="428" t="s">
        <v>533</v>
      </c>
      <c r="H23" s="428" t="s">
        <v>534</v>
      </c>
      <c r="I23" s="431">
        <v>11646.25</v>
      </c>
      <c r="J23" s="431">
        <v>2</v>
      </c>
      <c r="K23" s="432">
        <v>23292.5</v>
      </c>
    </row>
    <row r="24" spans="1:11" ht="14.45" customHeight="1" x14ac:dyDescent="0.2">
      <c r="A24" s="426" t="s">
        <v>458</v>
      </c>
      <c r="B24" s="427" t="s">
        <v>459</v>
      </c>
      <c r="C24" s="428" t="s">
        <v>464</v>
      </c>
      <c r="D24" s="429" t="s">
        <v>465</v>
      </c>
      <c r="E24" s="428" t="s">
        <v>495</v>
      </c>
      <c r="F24" s="429" t="s">
        <v>496</v>
      </c>
      <c r="G24" s="428" t="s">
        <v>535</v>
      </c>
      <c r="H24" s="428" t="s">
        <v>536</v>
      </c>
      <c r="I24" s="431">
        <v>323.65235990636489</v>
      </c>
      <c r="J24" s="431">
        <v>362</v>
      </c>
      <c r="K24" s="432">
        <v>117088.61083984375</v>
      </c>
    </row>
    <row r="25" spans="1:11" ht="14.45" customHeight="1" x14ac:dyDescent="0.2">
      <c r="A25" s="426" t="s">
        <v>458</v>
      </c>
      <c r="B25" s="427" t="s">
        <v>459</v>
      </c>
      <c r="C25" s="428" t="s">
        <v>464</v>
      </c>
      <c r="D25" s="429" t="s">
        <v>465</v>
      </c>
      <c r="E25" s="428" t="s">
        <v>495</v>
      </c>
      <c r="F25" s="429" t="s">
        <v>496</v>
      </c>
      <c r="G25" s="428" t="s">
        <v>537</v>
      </c>
      <c r="H25" s="428" t="s">
        <v>538</v>
      </c>
      <c r="I25" s="431">
        <v>1.4900000095367432</v>
      </c>
      <c r="J25" s="431">
        <v>1000</v>
      </c>
      <c r="K25" s="432">
        <v>1494.3499755859375</v>
      </c>
    </row>
    <row r="26" spans="1:11" ht="14.45" customHeight="1" x14ac:dyDescent="0.2">
      <c r="A26" s="426" t="s">
        <v>458</v>
      </c>
      <c r="B26" s="427" t="s">
        <v>459</v>
      </c>
      <c r="C26" s="428" t="s">
        <v>464</v>
      </c>
      <c r="D26" s="429" t="s">
        <v>465</v>
      </c>
      <c r="E26" s="428" t="s">
        <v>495</v>
      </c>
      <c r="F26" s="429" t="s">
        <v>496</v>
      </c>
      <c r="G26" s="428" t="s">
        <v>539</v>
      </c>
      <c r="H26" s="428" t="s">
        <v>540</v>
      </c>
      <c r="I26" s="431">
        <v>1851.300048828125</v>
      </c>
      <c r="J26" s="431">
        <v>1</v>
      </c>
      <c r="K26" s="432">
        <v>1851.300048828125</v>
      </c>
    </row>
    <row r="27" spans="1:11" ht="14.45" customHeight="1" x14ac:dyDescent="0.2">
      <c r="A27" s="426" t="s">
        <v>458</v>
      </c>
      <c r="B27" s="427" t="s">
        <v>459</v>
      </c>
      <c r="C27" s="428" t="s">
        <v>464</v>
      </c>
      <c r="D27" s="429" t="s">
        <v>465</v>
      </c>
      <c r="E27" s="428" t="s">
        <v>495</v>
      </c>
      <c r="F27" s="429" t="s">
        <v>496</v>
      </c>
      <c r="G27" s="428" t="s">
        <v>541</v>
      </c>
      <c r="H27" s="428" t="s">
        <v>542</v>
      </c>
      <c r="I27" s="431">
        <v>393.49433492024741</v>
      </c>
      <c r="J27" s="431">
        <v>30</v>
      </c>
      <c r="K27" s="432">
        <v>11804.830047607422</v>
      </c>
    </row>
    <row r="28" spans="1:11" ht="14.45" customHeight="1" x14ac:dyDescent="0.2">
      <c r="A28" s="426" t="s">
        <v>458</v>
      </c>
      <c r="B28" s="427" t="s">
        <v>459</v>
      </c>
      <c r="C28" s="428" t="s">
        <v>464</v>
      </c>
      <c r="D28" s="429" t="s">
        <v>465</v>
      </c>
      <c r="E28" s="428" t="s">
        <v>495</v>
      </c>
      <c r="F28" s="429" t="s">
        <v>496</v>
      </c>
      <c r="G28" s="428" t="s">
        <v>543</v>
      </c>
      <c r="H28" s="428" t="s">
        <v>544</v>
      </c>
      <c r="I28" s="431">
        <v>2123.56005859375</v>
      </c>
      <c r="J28" s="431">
        <v>1</v>
      </c>
      <c r="K28" s="432">
        <v>2123.56005859375</v>
      </c>
    </row>
    <row r="29" spans="1:11" ht="14.45" customHeight="1" x14ac:dyDescent="0.2">
      <c r="A29" s="426" t="s">
        <v>458</v>
      </c>
      <c r="B29" s="427" t="s">
        <v>459</v>
      </c>
      <c r="C29" s="428" t="s">
        <v>464</v>
      </c>
      <c r="D29" s="429" t="s">
        <v>465</v>
      </c>
      <c r="E29" s="428" t="s">
        <v>495</v>
      </c>
      <c r="F29" s="429" t="s">
        <v>496</v>
      </c>
      <c r="G29" s="428" t="s">
        <v>545</v>
      </c>
      <c r="H29" s="428" t="s">
        <v>546</v>
      </c>
      <c r="I29" s="431">
        <v>6740.150065104167</v>
      </c>
      <c r="J29" s="431">
        <v>3</v>
      </c>
      <c r="K29" s="432">
        <v>20220.4501953125</v>
      </c>
    </row>
    <row r="30" spans="1:11" ht="14.45" customHeight="1" x14ac:dyDescent="0.2">
      <c r="A30" s="426" t="s">
        <v>458</v>
      </c>
      <c r="B30" s="427" t="s">
        <v>459</v>
      </c>
      <c r="C30" s="428" t="s">
        <v>464</v>
      </c>
      <c r="D30" s="429" t="s">
        <v>465</v>
      </c>
      <c r="E30" s="428" t="s">
        <v>495</v>
      </c>
      <c r="F30" s="429" t="s">
        <v>496</v>
      </c>
      <c r="G30" s="428" t="s">
        <v>547</v>
      </c>
      <c r="H30" s="428" t="s">
        <v>548</v>
      </c>
      <c r="I30" s="431">
        <v>2530</v>
      </c>
      <c r="J30" s="431">
        <v>2</v>
      </c>
      <c r="K30" s="432">
        <v>5060</v>
      </c>
    </row>
    <row r="31" spans="1:11" ht="14.45" customHeight="1" x14ac:dyDescent="0.2">
      <c r="A31" s="426" t="s">
        <v>458</v>
      </c>
      <c r="B31" s="427" t="s">
        <v>459</v>
      </c>
      <c r="C31" s="428" t="s">
        <v>464</v>
      </c>
      <c r="D31" s="429" t="s">
        <v>465</v>
      </c>
      <c r="E31" s="428" t="s">
        <v>495</v>
      </c>
      <c r="F31" s="429" t="s">
        <v>496</v>
      </c>
      <c r="G31" s="428" t="s">
        <v>549</v>
      </c>
      <c r="H31" s="428" t="s">
        <v>550</v>
      </c>
      <c r="I31" s="431">
        <v>14518.75</v>
      </c>
      <c r="J31" s="431">
        <v>3</v>
      </c>
      <c r="K31" s="432">
        <v>43556.25</v>
      </c>
    </row>
    <row r="32" spans="1:11" ht="14.45" customHeight="1" x14ac:dyDescent="0.2">
      <c r="A32" s="426" t="s">
        <v>458</v>
      </c>
      <c r="B32" s="427" t="s">
        <v>459</v>
      </c>
      <c r="C32" s="428" t="s">
        <v>464</v>
      </c>
      <c r="D32" s="429" t="s">
        <v>465</v>
      </c>
      <c r="E32" s="428" t="s">
        <v>495</v>
      </c>
      <c r="F32" s="429" t="s">
        <v>496</v>
      </c>
      <c r="G32" s="428" t="s">
        <v>551</v>
      </c>
      <c r="H32" s="428" t="s">
        <v>552</v>
      </c>
      <c r="I32" s="431">
        <v>14518.75</v>
      </c>
      <c r="J32" s="431">
        <v>2</v>
      </c>
      <c r="K32" s="432">
        <v>29037.5</v>
      </c>
    </row>
    <row r="33" spans="1:11" ht="14.45" customHeight="1" x14ac:dyDescent="0.2">
      <c r="A33" s="426" t="s">
        <v>458</v>
      </c>
      <c r="B33" s="427" t="s">
        <v>459</v>
      </c>
      <c r="C33" s="428" t="s">
        <v>464</v>
      </c>
      <c r="D33" s="429" t="s">
        <v>465</v>
      </c>
      <c r="E33" s="428" t="s">
        <v>495</v>
      </c>
      <c r="F33" s="429" t="s">
        <v>496</v>
      </c>
      <c r="G33" s="428" t="s">
        <v>553</v>
      </c>
      <c r="H33" s="428" t="s">
        <v>554</v>
      </c>
      <c r="I33" s="431">
        <v>14518.75</v>
      </c>
      <c r="J33" s="431">
        <v>4</v>
      </c>
      <c r="K33" s="432">
        <v>58075</v>
      </c>
    </row>
    <row r="34" spans="1:11" ht="14.45" customHeight="1" x14ac:dyDescent="0.2">
      <c r="A34" s="426" t="s">
        <v>458</v>
      </c>
      <c r="B34" s="427" t="s">
        <v>459</v>
      </c>
      <c r="C34" s="428" t="s">
        <v>464</v>
      </c>
      <c r="D34" s="429" t="s">
        <v>465</v>
      </c>
      <c r="E34" s="428" t="s">
        <v>495</v>
      </c>
      <c r="F34" s="429" t="s">
        <v>496</v>
      </c>
      <c r="G34" s="428" t="s">
        <v>555</v>
      </c>
      <c r="H34" s="428" t="s">
        <v>556</v>
      </c>
      <c r="I34" s="431">
        <v>14518.75</v>
      </c>
      <c r="J34" s="431">
        <v>3</v>
      </c>
      <c r="K34" s="432">
        <v>43556.25</v>
      </c>
    </row>
    <row r="35" spans="1:11" ht="14.45" customHeight="1" x14ac:dyDescent="0.2">
      <c r="A35" s="426" t="s">
        <v>458</v>
      </c>
      <c r="B35" s="427" t="s">
        <v>459</v>
      </c>
      <c r="C35" s="428" t="s">
        <v>464</v>
      </c>
      <c r="D35" s="429" t="s">
        <v>465</v>
      </c>
      <c r="E35" s="428" t="s">
        <v>495</v>
      </c>
      <c r="F35" s="429" t="s">
        <v>496</v>
      </c>
      <c r="G35" s="428" t="s">
        <v>557</v>
      </c>
      <c r="H35" s="428" t="s">
        <v>558</v>
      </c>
      <c r="I35" s="431">
        <v>2662</v>
      </c>
      <c r="J35" s="431">
        <v>2</v>
      </c>
      <c r="K35" s="432">
        <v>5324</v>
      </c>
    </row>
    <row r="36" spans="1:11" ht="14.45" customHeight="1" x14ac:dyDescent="0.2">
      <c r="A36" s="426" t="s">
        <v>458</v>
      </c>
      <c r="B36" s="427" t="s">
        <v>459</v>
      </c>
      <c r="C36" s="428" t="s">
        <v>464</v>
      </c>
      <c r="D36" s="429" t="s">
        <v>465</v>
      </c>
      <c r="E36" s="428" t="s">
        <v>495</v>
      </c>
      <c r="F36" s="429" t="s">
        <v>496</v>
      </c>
      <c r="G36" s="428" t="s">
        <v>559</v>
      </c>
      <c r="H36" s="428" t="s">
        <v>560</v>
      </c>
      <c r="I36" s="431">
        <v>2662</v>
      </c>
      <c r="J36" s="431">
        <v>2</v>
      </c>
      <c r="K36" s="432">
        <v>5324</v>
      </c>
    </row>
    <row r="37" spans="1:11" ht="14.45" customHeight="1" x14ac:dyDescent="0.2">
      <c r="A37" s="426" t="s">
        <v>458</v>
      </c>
      <c r="B37" s="427" t="s">
        <v>459</v>
      </c>
      <c r="C37" s="428" t="s">
        <v>464</v>
      </c>
      <c r="D37" s="429" t="s">
        <v>465</v>
      </c>
      <c r="E37" s="428" t="s">
        <v>495</v>
      </c>
      <c r="F37" s="429" t="s">
        <v>496</v>
      </c>
      <c r="G37" s="428" t="s">
        <v>561</v>
      </c>
      <c r="H37" s="428" t="s">
        <v>562</v>
      </c>
      <c r="I37" s="431">
        <v>2662</v>
      </c>
      <c r="J37" s="431">
        <v>2</v>
      </c>
      <c r="K37" s="432">
        <v>5324</v>
      </c>
    </row>
    <row r="38" spans="1:11" ht="14.45" customHeight="1" x14ac:dyDescent="0.2">
      <c r="A38" s="426" t="s">
        <v>458</v>
      </c>
      <c r="B38" s="427" t="s">
        <v>459</v>
      </c>
      <c r="C38" s="428" t="s">
        <v>464</v>
      </c>
      <c r="D38" s="429" t="s">
        <v>465</v>
      </c>
      <c r="E38" s="428" t="s">
        <v>495</v>
      </c>
      <c r="F38" s="429" t="s">
        <v>496</v>
      </c>
      <c r="G38" s="428" t="s">
        <v>563</v>
      </c>
      <c r="H38" s="428" t="s">
        <v>564</v>
      </c>
      <c r="I38" s="431">
        <v>2662</v>
      </c>
      <c r="J38" s="431">
        <v>2</v>
      </c>
      <c r="K38" s="432">
        <v>5324</v>
      </c>
    </row>
    <row r="39" spans="1:11" ht="14.45" customHeight="1" x14ac:dyDescent="0.2">
      <c r="A39" s="426" t="s">
        <v>458</v>
      </c>
      <c r="B39" s="427" t="s">
        <v>459</v>
      </c>
      <c r="C39" s="428" t="s">
        <v>464</v>
      </c>
      <c r="D39" s="429" t="s">
        <v>465</v>
      </c>
      <c r="E39" s="428" t="s">
        <v>495</v>
      </c>
      <c r="F39" s="429" t="s">
        <v>496</v>
      </c>
      <c r="G39" s="428" t="s">
        <v>565</v>
      </c>
      <c r="H39" s="428" t="s">
        <v>566</v>
      </c>
      <c r="I39" s="431">
        <v>2662</v>
      </c>
      <c r="J39" s="431">
        <v>2</v>
      </c>
      <c r="K39" s="432">
        <v>5324</v>
      </c>
    </row>
    <row r="40" spans="1:11" ht="14.45" customHeight="1" x14ac:dyDescent="0.2">
      <c r="A40" s="426" t="s">
        <v>458</v>
      </c>
      <c r="B40" s="427" t="s">
        <v>459</v>
      </c>
      <c r="C40" s="428" t="s">
        <v>464</v>
      </c>
      <c r="D40" s="429" t="s">
        <v>465</v>
      </c>
      <c r="E40" s="428" t="s">
        <v>495</v>
      </c>
      <c r="F40" s="429" t="s">
        <v>496</v>
      </c>
      <c r="G40" s="428" t="s">
        <v>567</v>
      </c>
      <c r="H40" s="428" t="s">
        <v>568</v>
      </c>
      <c r="I40" s="431">
        <v>2662</v>
      </c>
      <c r="J40" s="431">
        <v>2</v>
      </c>
      <c r="K40" s="432">
        <v>5324</v>
      </c>
    </row>
    <row r="41" spans="1:11" ht="14.45" customHeight="1" x14ac:dyDescent="0.2">
      <c r="A41" s="426" t="s">
        <v>458</v>
      </c>
      <c r="B41" s="427" t="s">
        <v>459</v>
      </c>
      <c r="C41" s="428" t="s">
        <v>464</v>
      </c>
      <c r="D41" s="429" t="s">
        <v>465</v>
      </c>
      <c r="E41" s="428" t="s">
        <v>495</v>
      </c>
      <c r="F41" s="429" t="s">
        <v>496</v>
      </c>
      <c r="G41" s="428" t="s">
        <v>569</v>
      </c>
      <c r="H41" s="428" t="s">
        <v>570</v>
      </c>
      <c r="I41" s="431">
        <v>14518.75</v>
      </c>
      <c r="J41" s="431">
        <v>2</v>
      </c>
      <c r="K41" s="432">
        <v>29037.5</v>
      </c>
    </row>
    <row r="42" spans="1:11" ht="14.45" customHeight="1" x14ac:dyDescent="0.2">
      <c r="A42" s="426" t="s">
        <v>458</v>
      </c>
      <c r="B42" s="427" t="s">
        <v>459</v>
      </c>
      <c r="C42" s="428" t="s">
        <v>464</v>
      </c>
      <c r="D42" s="429" t="s">
        <v>465</v>
      </c>
      <c r="E42" s="428" t="s">
        <v>495</v>
      </c>
      <c r="F42" s="429" t="s">
        <v>496</v>
      </c>
      <c r="G42" s="428" t="s">
        <v>571</v>
      </c>
      <c r="H42" s="428" t="s">
        <v>572</v>
      </c>
      <c r="I42" s="431">
        <v>2662</v>
      </c>
      <c r="J42" s="431">
        <v>1</v>
      </c>
      <c r="K42" s="432">
        <v>2662</v>
      </c>
    </row>
    <row r="43" spans="1:11" ht="14.45" customHeight="1" x14ac:dyDescent="0.2">
      <c r="A43" s="426" t="s">
        <v>458</v>
      </c>
      <c r="B43" s="427" t="s">
        <v>459</v>
      </c>
      <c r="C43" s="428" t="s">
        <v>464</v>
      </c>
      <c r="D43" s="429" t="s">
        <v>465</v>
      </c>
      <c r="E43" s="428" t="s">
        <v>495</v>
      </c>
      <c r="F43" s="429" t="s">
        <v>496</v>
      </c>
      <c r="G43" s="428" t="s">
        <v>573</v>
      </c>
      <c r="H43" s="428" t="s">
        <v>574</v>
      </c>
      <c r="I43" s="431">
        <v>2662</v>
      </c>
      <c r="J43" s="431">
        <v>1</v>
      </c>
      <c r="K43" s="432">
        <v>2662</v>
      </c>
    </row>
    <row r="44" spans="1:11" ht="14.45" customHeight="1" x14ac:dyDescent="0.2">
      <c r="A44" s="426" t="s">
        <v>458</v>
      </c>
      <c r="B44" s="427" t="s">
        <v>459</v>
      </c>
      <c r="C44" s="428" t="s">
        <v>464</v>
      </c>
      <c r="D44" s="429" t="s">
        <v>465</v>
      </c>
      <c r="E44" s="428" t="s">
        <v>495</v>
      </c>
      <c r="F44" s="429" t="s">
        <v>496</v>
      </c>
      <c r="G44" s="428" t="s">
        <v>575</v>
      </c>
      <c r="H44" s="428" t="s">
        <v>576</v>
      </c>
      <c r="I44" s="431">
        <v>2662</v>
      </c>
      <c r="J44" s="431">
        <v>1</v>
      </c>
      <c r="K44" s="432">
        <v>2662</v>
      </c>
    </row>
    <row r="45" spans="1:11" ht="14.45" customHeight="1" x14ac:dyDescent="0.2">
      <c r="A45" s="426" t="s">
        <v>458</v>
      </c>
      <c r="B45" s="427" t="s">
        <v>459</v>
      </c>
      <c r="C45" s="428" t="s">
        <v>464</v>
      </c>
      <c r="D45" s="429" t="s">
        <v>465</v>
      </c>
      <c r="E45" s="428" t="s">
        <v>495</v>
      </c>
      <c r="F45" s="429" t="s">
        <v>496</v>
      </c>
      <c r="G45" s="428" t="s">
        <v>577</v>
      </c>
      <c r="H45" s="428" t="s">
        <v>578</v>
      </c>
      <c r="I45" s="431">
        <v>2662</v>
      </c>
      <c r="J45" s="431">
        <v>1</v>
      </c>
      <c r="K45" s="432">
        <v>2662</v>
      </c>
    </row>
    <row r="46" spans="1:11" ht="14.45" customHeight="1" x14ac:dyDescent="0.2">
      <c r="A46" s="426" t="s">
        <v>458</v>
      </c>
      <c r="B46" s="427" t="s">
        <v>459</v>
      </c>
      <c r="C46" s="428" t="s">
        <v>464</v>
      </c>
      <c r="D46" s="429" t="s">
        <v>465</v>
      </c>
      <c r="E46" s="428" t="s">
        <v>495</v>
      </c>
      <c r="F46" s="429" t="s">
        <v>496</v>
      </c>
      <c r="G46" s="428" t="s">
        <v>579</v>
      </c>
      <c r="H46" s="428" t="s">
        <v>580</v>
      </c>
      <c r="I46" s="431">
        <v>2662</v>
      </c>
      <c r="J46" s="431">
        <v>1</v>
      </c>
      <c r="K46" s="432">
        <v>2662</v>
      </c>
    </row>
    <row r="47" spans="1:11" ht="14.45" customHeight="1" x14ac:dyDescent="0.2">
      <c r="A47" s="426" t="s">
        <v>458</v>
      </c>
      <c r="B47" s="427" t="s">
        <v>459</v>
      </c>
      <c r="C47" s="428" t="s">
        <v>464</v>
      </c>
      <c r="D47" s="429" t="s">
        <v>465</v>
      </c>
      <c r="E47" s="428" t="s">
        <v>495</v>
      </c>
      <c r="F47" s="429" t="s">
        <v>496</v>
      </c>
      <c r="G47" s="428" t="s">
        <v>581</v>
      </c>
      <c r="H47" s="428" t="s">
        <v>582</v>
      </c>
      <c r="I47" s="431">
        <v>2662</v>
      </c>
      <c r="J47" s="431">
        <v>4</v>
      </c>
      <c r="K47" s="432">
        <v>10648</v>
      </c>
    </row>
    <row r="48" spans="1:11" ht="14.45" customHeight="1" x14ac:dyDescent="0.2">
      <c r="A48" s="426" t="s">
        <v>458</v>
      </c>
      <c r="B48" s="427" t="s">
        <v>459</v>
      </c>
      <c r="C48" s="428" t="s">
        <v>464</v>
      </c>
      <c r="D48" s="429" t="s">
        <v>465</v>
      </c>
      <c r="E48" s="428" t="s">
        <v>495</v>
      </c>
      <c r="F48" s="429" t="s">
        <v>496</v>
      </c>
      <c r="G48" s="428" t="s">
        <v>583</v>
      </c>
      <c r="H48" s="428" t="s">
        <v>584</v>
      </c>
      <c r="I48" s="431">
        <v>614.67999267578125</v>
      </c>
      <c r="J48" s="431">
        <v>1</v>
      </c>
      <c r="K48" s="432">
        <v>614.67999267578125</v>
      </c>
    </row>
    <row r="49" spans="1:11" ht="14.45" customHeight="1" x14ac:dyDescent="0.2">
      <c r="A49" s="426" t="s">
        <v>458</v>
      </c>
      <c r="B49" s="427" t="s">
        <v>459</v>
      </c>
      <c r="C49" s="428" t="s">
        <v>464</v>
      </c>
      <c r="D49" s="429" t="s">
        <v>465</v>
      </c>
      <c r="E49" s="428" t="s">
        <v>495</v>
      </c>
      <c r="F49" s="429" t="s">
        <v>496</v>
      </c>
      <c r="G49" s="428" t="s">
        <v>585</v>
      </c>
      <c r="H49" s="428" t="s">
        <v>586</v>
      </c>
      <c r="I49" s="431">
        <v>768.86001586914063</v>
      </c>
      <c r="J49" s="431">
        <v>5</v>
      </c>
      <c r="K49" s="432">
        <v>4135.2000732421875</v>
      </c>
    </row>
    <row r="50" spans="1:11" ht="14.45" customHeight="1" x14ac:dyDescent="0.2">
      <c r="A50" s="426" t="s">
        <v>458</v>
      </c>
      <c r="B50" s="427" t="s">
        <v>459</v>
      </c>
      <c r="C50" s="428" t="s">
        <v>464</v>
      </c>
      <c r="D50" s="429" t="s">
        <v>465</v>
      </c>
      <c r="E50" s="428" t="s">
        <v>495</v>
      </c>
      <c r="F50" s="429" t="s">
        <v>496</v>
      </c>
      <c r="G50" s="428" t="s">
        <v>587</v>
      </c>
      <c r="H50" s="428" t="s">
        <v>588</v>
      </c>
      <c r="I50" s="431">
        <v>367.239990234375</v>
      </c>
      <c r="J50" s="431">
        <v>12</v>
      </c>
      <c r="K50" s="432">
        <v>4406.81982421875</v>
      </c>
    </row>
    <row r="51" spans="1:11" ht="14.45" customHeight="1" x14ac:dyDescent="0.2">
      <c r="A51" s="426" t="s">
        <v>458</v>
      </c>
      <c r="B51" s="427" t="s">
        <v>459</v>
      </c>
      <c r="C51" s="428" t="s">
        <v>464</v>
      </c>
      <c r="D51" s="429" t="s">
        <v>465</v>
      </c>
      <c r="E51" s="428" t="s">
        <v>495</v>
      </c>
      <c r="F51" s="429" t="s">
        <v>496</v>
      </c>
      <c r="G51" s="428" t="s">
        <v>589</v>
      </c>
      <c r="H51" s="428" t="s">
        <v>590</v>
      </c>
      <c r="I51" s="431">
        <v>602.93588974896602</v>
      </c>
      <c r="J51" s="431">
        <v>66</v>
      </c>
      <c r="K51" s="432">
        <v>38386.040710449219</v>
      </c>
    </row>
    <row r="52" spans="1:11" ht="14.45" customHeight="1" x14ac:dyDescent="0.2">
      <c r="A52" s="426" t="s">
        <v>458</v>
      </c>
      <c r="B52" s="427" t="s">
        <v>459</v>
      </c>
      <c r="C52" s="428" t="s">
        <v>464</v>
      </c>
      <c r="D52" s="429" t="s">
        <v>465</v>
      </c>
      <c r="E52" s="428" t="s">
        <v>495</v>
      </c>
      <c r="F52" s="429" t="s">
        <v>496</v>
      </c>
      <c r="G52" s="428" t="s">
        <v>591</v>
      </c>
      <c r="H52" s="428" t="s">
        <v>592</v>
      </c>
      <c r="I52" s="431">
        <v>117.7866694132487</v>
      </c>
      <c r="J52" s="431">
        <v>12</v>
      </c>
      <c r="K52" s="432">
        <v>1415.9399871826172</v>
      </c>
    </row>
    <row r="53" spans="1:11" ht="14.45" customHeight="1" x14ac:dyDescent="0.2">
      <c r="A53" s="426" t="s">
        <v>458</v>
      </c>
      <c r="B53" s="427" t="s">
        <v>459</v>
      </c>
      <c r="C53" s="428" t="s">
        <v>464</v>
      </c>
      <c r="D53" s="429" t="s">
        <v>465</v>
      </c>
      <c r="E53" s="428" t="s">
        <v>495</v>
      </c>
      <c r="F53" s="429" t="s">
        <v>496</v>
      </c>
      <c r="G53" s="428" t="s">
        <v>593</v>
      </c>
      <c r="H53" s="428" t="s">
        <v>594</v>
      </c>
      <c r="I53" s="431">
        <v>81.069999694824219</v>
      </c>
      <c r="J53" s="431">
        <v>360</v>
      </c>
      <c r="K53" s="432">
        <v>29185.2001953125</v>
      </c>
    </row>
    <row r="54" spans="1:11" ht="14.45" customHeight="1" x14ac:dyDescent="0.2">
      <c r="A54" s="426" t="s">
        <v>458</v>
      </c>
      <c r="B54" s="427" t="s">
        <v>459</v>
      </c>
      <c r="C54" s="428" t="s">
        <v>464</v>
      </c>
      <c r="D54" s="429" t="s">
        <v>465</v>
      </c>
      <c r="E54" s="428" t="s">
        <v>495</v>
      </c>
      <c r="F54" s="429" t="s">
        <v>496</v>
      </c>
      <c r="G54" s="428" t="s">
        <v>595</v>
      </c>
      <c r="H54" s="428" t="s">
        <v>596</v>
      </c>
      <c r="I54" s="431">
        <v>800.67752075195313</v>
      </c>
      <c r="J54" s="431">
        <v>50</v>
      </c>
      <c r="K54" s="432">
        <v>38901.669921875</v>
      </c>
    </row>
    <row r="55" spans="1:11" ht="14.45" customHeight="1" x14ac:dyDescent="0.2">
      <c r="A55" s="426" t="s">
        <v>458</v>
      </c>
      <c r="B55" s="427" t="s">
        <v>459</v>
      </c>
      <c r="C55" s="428" t="s">
        <v>464</v>
      </c>
      <c r="D55" s="429" t="s">
        <v>465</v>
      </c>
      <c r="E55" s="428" t="s">
        <v>495</v>
      </c>
      <c r="F55" s="429" t="s">
        <v>496</v>
      </c>
      <c r="G55" s="428" t="s">
        <v>597</v>
      </c>
      <c r="H55" s="428" t="s">
        <v>598</v>
      </c>
      <c r="I55" s="431">
        <v>4075.280029296875</v>
      </c>
      <c r="J55" s="431">
        <v>1</v>
      </c>
      <c r="K55" s="432">
        <v>4075.280029296875</v>
      </c>
    </row>
    <row r="56" spans="1:11" ht="14.45" customHeight="1" x14ac:dyDescent="0.2">
      <c r="A56" s="426" t="s">
        <v>458</v>
      </c>
      <c r="B56" s="427" t="s">
        <v>459</v>
      </c>
      <c r="C56" s="428" t="s">
        <v>464</v>
      </c>
      <c r="D56" s="429" t="s">
        <v>465</v>
      </c>
      <c r="E56" s="428" t="s">
        <v>495</v>
      </c>
      <c r="F56" s="429" t="s">
        <v>496</v>
      </c>
      <c r="G56" s="428" t="s">
        <v>599</v>
      </c>
      <c r="H56" s="428" t="s">
        <v>600</v>
      </c>
      <c r="I56" s="431">
        <v>4743.2001953125</v>
      </c>
      <c r="J56" s="431">
        <v>1</v>
      </c>
      <c r="K56" s="432">
        <v>4743.2001953125</v>
      </c>
    </row>
    <row r="57" spans="1:11" ht="14.45" customHeight="1" x14ac:dyDescent="0.2">
      <c r="A57" s="426" t="s">
        <v>458</v>
      </c>
      <c r="B57" s="427" t="s">
        <v>459</v>
      </c>
      <c r="C57" s="428" t="s">
        <v>464</v>
      </c>
      <c r="D57" s="429" t="s">
        <v>465</v>
      </c>
      <c r="E57" s="428" t="s">
        <v>495</v>
      </c>
      <c r="F57" s="429" t="s">
        <v>496</v>
      </c>
      <c r="G57" s="428" t="s">
        <v>601</v>
      </c>
      <c r="H57" s="428" t="s">
        <v>602</v>
      </c>
      <c r="I57" s="431">
        <v>2684.419921875</v>
      </c>
      <c r="J57" s="431">
        <v>1</v>
      </c>
      <c r="K57" s="432">
        <v>2684.419921875</v>
      </c>
    </row>
    <row r="58" spans="1:11" ht="14.45" customHeight="1" x14ac:dyDescent="0.2">
      <c r="A58" s="426" t="s">
        <v>458</v>
      </c>
      <c r="B58" s="427" t="s">
        <v>459</v>
      </c>
      <c r="C58" s="428" t="s">
        <v>464</v>
      </c>
      <c r="D58" s="429" t="s">
        <v>465</v>
      </c>
      <c r="E58" s="428" t="s">
        <v>495</v>
      </c>
      <c r="F58" s="429" t="s">
        <v>496</v>
      </c>
      <c r="G58" s="428" t="s">
        <v>603</v>
      </c>
      <c r="H58" s="428" t="s">
        <v>604</v>
      </c>
      <c r="I58" s="431">
        <v>6849.85986328125</v>
      </c>
      <c r="J58" s="431">
        <v>1</v>
      </c>
      <c r="K58" s="432">
        <v>6849.85986328125</v>
      </c>
    </row>
    <row r="59" spans="1:11" ht="14.45" customHeight="1" x14ac:dyDescent="0.2">
      <c r="A59" s="426" t="s">
        <v>458</v>
      </c>
      <c r="B59" s="427" t="s">
        <v>459</v>
      </c>
      <c r="C59" s="428" t="s">
        <v>464</v>
      </c>
      <c r="D59" s="429" t="s">
        <v>465</v>
      </c>
      <c r="E59" s="428" t="s">
        <v>495</v>
      </c>
      <c r="F59" s="429" t="s">
        <v>496</v>
      </c>
      <c r="G59" s="428" t="s">
        <v>605</v>
      </c>
      <c r="H59" s="428" t="s">
        <v>606</v>
      </c>
      <c r="I59" s="431">
        <v>7499.580078125</v>
      </c>
      <c r="J59" s="431">
        <v>1</v>
      </c>
      <c r="K59" s="432">
        <v>7499.580078125</v>
      </c>
    </row>
    <row r="60" spans="1:11" ht="14.45" customHeight="1" x14ac:dyDescent="0.2">
      <c r="A60" s="426" t="s">
        <v>458</v>
      </c>
      <c r="B60" s="427" t="s">
        <v>459</v>
      </c>
      <c r="C60" s="428" t="s">
        <v>464</v>
      </c>
      <c r="D60" s="429" t="s">
        <v>465</v>
      </c>
      <c r="E60" s="428" t="s">
        <v>495</v>
      </c>
      <c r="F60" s="429" t="s">
        <v>496</v>
      </c>
      <c r="G60" s="428" t="s">
        <v>607</v>
      </c>
      <c r="H60" s="428" t="s">
        <v>608</v>
      </c>
      <c r="I60" s="431">
        <v>208.1199951171875</v>
      </c>
      <c r="J60" s="431">
        <v>25</v>
      </c>
      <c r="K60" s="432">
        <v>5203</v>
      </c>
    </row>
    <row r="61" spans="1:11" ht="14.45" customHeight="1" x14ac:dyDescent="0.2">
      <c r="A61" s="426" t="s">
        <v>458</v>
      </c>
      <c r="B61" s="427" t="s">
        <v>459</v>
      </c>
      <c r="C61" s="428" t="s">
        <v>464</v>
      </c>
      <c r="D61" s="429" t="s">
        <v>465</v>
      </c>
      <c r="E61" s="428" t="s">
        <v>495</v>
      </c>
      <c r="F61" s="429" t="s">
        <v>496</v>
      </c>
      <c r="G61" s="428" t="s">
        <v>609</v>
      </c>
      <c r="H61" s="428" t="s">
        <v>610</v>
      </c>
      <c r="I61" s="431">
        <v>992.20001220703125</v>
      </c>
      <c r="J61" s="431">
        <v>1</v>
      </c>
      <c r="K61" s="432">
        <v>992.20001220703125</v>
      </c>
    </row>
    <row r="62" spans="1:11" ht="14.45" customHeight="1" x14ac:dyDescent="0.2">
      <c r="A62" s="426" t="s">
        <v>458</v>
      </c>
      <c r="B62" s="427" t="s">
        <v>459</v>
      </c>
      <c r="C62" s="428" t="s">
        <v>464</v>
      </c>
      <c r="D62" s="429" t="s">
        <v>465</v>
      </c>
      <c r="E62" s="428" t="s">
        <v>495</v>
      </c>
      <c r="F62" s="429" t="s">
        <v>496</v>
      </c>
      <c r="G62" s="428" t="s">
        <v>611</v>
      </c>
      <c r="H62" s="428" t="s">
        <v>612</v>
      </c>
      <c r="I62" s="431">
        <v>102.64999898274739</v>
      </c>
      <c r="J62" s="431">
        <v>6</v>
      </c>
      <c r="K62" s="432">
        <v>615.88999938964844</v>
      </c>
    </row>
    <row r="63" spans="1:11" ht="14.45" customHeight="1" x14ac:dyDescent="0.2">
      <c r="A63" s="426" t="s">
        <v>458</v>
      </c>
      <c r="B63" s="427" t="s">
        <v>459</v>
      </c>
      <c r="C63" s="428" t="s">
        <v>464</v>
      </c>
      <c r="D63" s="429" t="s">
        <v>465</v>
      </c>
      <c r="E63" s="428" t="s">
        <v>495</v>
      </c>
      <c r="F63" s="429" t="s">
        <v>496</v>
      </c>
      <c r="G63" s="428" t="s">
        <v>613</v>
      </c>
      <c r="H63" s="428" t="s">
        <v>614</v>
      </c>
      <c r="I63" s="431">
        <v>460.65198974609376</v>
      </c>
      <c r="J63" s="431">
        <v>10</v>
      </c>
      <c r="K63" s="432">
        <v>4606.5199279785156</v>
      </c>
    </row>
    <row r="64" spans="1:11" ht="14.45" customHeight="1" x14ac:dyDescent="0.2">
      <c r="A64" s="426" t="s">
        <v>458</v>
      </c>
      <c r="B64" s="427" t="s">
        <v>459</v>
      </c>
      <c r="C64" s="428" t="s">
        <v>464</v>
      </c>
      <c r="D64" s="429" t="s">
        <v>465</v>
      </c>
      <c r="E64" s="428" t="s">
        <v>495</v>
      </c>
      <c r="F64" s="429" t="s">
        <v>496</v>
      </c>
      <c r="G64" s="428" t="s">
        <v>615</v>
      </c>
      <c r="H64" s="428" t="s">
        <v>616</v>
      </c>
      <c r="I64" s="431">
        <v>125.83999633789063</v>
      </c>
      <c r="J64" s="431">
        <v>3</v>
      </c>
      <c r="K64" s="432">
        <v>377.51998901367188</v>
      </c>
    </row>
    <row r="65" spans="1:11" ht="14.45" customHeight="1" x14ac:dyDescent="0.2">
      <c r="A65" s="426" t="s">
        <v>458</v>
      </c>
      <c r="B65" s="427" t="s">
        <v>459</v>
      </c>
      <c r="C65" s="428" t="s">
        <v>464</v>
      </c>
      <c r="D65" s="429" t="s">
        <v>465</v>
      </c>
      <c r="E65" s="428" t="s">
        <v>495</v>
      </c>
      <c r="F65" s="429" t="s">
        <v>496</v>
      </c>
      <c r="G65" s="428" t="s">
        <v>617</v>
      </c>
      <c r="H65" s="428" t="s">
        <v>618</v>
      </c>
      <c r="I65" s="431">
        <v>136.72999572753906</v>
      </c>
      <c r="J65" s="431">
        <v>1</v>
      </c>
      <c r="K65" s="432">
        <v>136.72999572753906</v>
      </c>
    </row>
    <row r="66" spans="1:11" ht="14.45" customHeight="1" x14ac:dyDescent="0.2">
      <c r="A66" s="426" t="s">
        <v>458</v>
      </c>
      <c r="B66" s="427" t="s">
        <v>459</v>
      </c>
      <c r="C66" s="428" t="s">
        <v>464</v>
      </c>
      <c r="D66" s="429" t="s">
        <v>465</v>
      </c>
      <c r="E66" s="428" t="s">
        <v>495</v>
      </c>
      <c r="F66" s="429" t="s">
        <v>496</v>
      </c>
      <c r="G66" s="428" t="s">
        <v>619</v>
      </c>
      <c r="H66" s="428" t="s">
        <v>620</v>
      </c>
      <c r="I66" s="431">
        <v>68.970001220703125</v>
      </c>
      <c r="J66" s="431">
        <v>1</v>
      </c>
      <c r="K66" s="432">
        <v>68.970001220703125</v>
      </c>
    </row>
    <row r="67" spans="1:11" ht="14.45" customHeight="1" x14ac:dyDescent="0.2">
      <c r="A67" s="426" t="s">
        <v>458</v>
      </c>
      <c r="B67" s="427" t="s">
        <v>459</v>
      </c>
      <c r="C67" s="428" t="s">
        <v>464</v>
      </c>
      <c r="D67" s="429" t="s">
        <v>465</v>
      </c>
      <c r="E67" s="428" t="s">
        <v>495</v>
      </c>
      <c r="F67" s="429" t="s">
        <v>496</v>
      </c>
      <c r="G67" s="428" t="s">
        <v>621</v>
      </c>
      <c r="H67" s="428" t="s">
        <v>622</v>
      </c>
      <c r="I67" s="431">
        <v>93.169998168945313</v>
      </c>
      <c r="J67" s="431">
        <v>21</v>
      </c>
      <c r="K67" s="432">
        <v>1956.5700225830078</v>
      </c>
    </row>
    <row r="68" spans="1:11" ht="14.45" customHeight="1" x14ac:dyDescent="0.2">
      <c r="A68" s="426" t="s">
        <v>458</v>
      </c>
      <c r="B68" s="427" t="s">
        <v>459</v>
      </c>
      <c r="C68" s="428" t="s">
        <v>464</v>
      </c>
      <c r="D68" s="429" t="s">
        <v>465</v>
      </c>
      <c r="E68" s="428" t="s">
        <v>495</v>
      </c>
      <c r="F68" s="429" t="s">
        <v>496</v>
      </c>
      <c r="G68" s="428" t="s">
        <v>623</v>
      </c>
      <c r="H68" s="428" t="s">
        <v>624</v>
      </c>
      <c r="I68" s="431">
        <v>2869.530029296875</v>
      </c>
      <c r="J68" s="431">
        <v>1</v>
      </c>
      <c r="K68" s="432">
        <v>2869.530029296875</v>
      </c>
    </row>
    <row r="69" spans="1:11" ht="14.45" customHeight="1" x14ac:dyDescent="0.2">
      <c r="A69" s="426" t="s">
        <v>458</v>
      </c>
      <c r="B69" s="427" t="s">
        <v>459</v>
      </c>
      <c r="C69" s="428" t="s">
        <v>464</v>
      </c>
      <c r="D69" s="429" t="s">
        <v>465</v>
      </c>
      <c r="E69" s="428" t="s">
        <v>495</v>
      </c>
      <c r="F69" s="429" t="s">
        <v>496</v>
      </c>
      <c r="G69" s="428" t="s">
        <v>625</v>
      </c>
      <c r="H69" s="428" t="s">
        <v>626</v>
      </c>
      <c r="I69" s="431">
        <v>30.25</v>
      </c>
      <c r="J69" s="431">
        <v>25</v>
      </c>
      <c r="K69" s="432">
        <v>756.25</v>
      </c>
    </row>
    <row r="70" spans="1:11" ht="14.45" customHeight="1" x14ac:dyDescent="0.2">
      <c r="A70" s="426" t="s">
        <v>458</v>
      </c>
      <c r="B70" s="427" t="s">
        <v>459</v>
      </c>
      <c r="C70" s="428" t="s">
        <v>464</v>
      </c>
      <c r="D70" s="429" t="s">
        <v>465</v>
      </c>
      <c r="E70" s="428" t="s">
        <v>495</v>
      </c>
      <c r="F70" s="429" t="s">
        <v>496</v>
      </c>
      <c r="G70" s="428" t="s">
        <v>627</v>
      </c>
      <c r="H70" s="428" t="s">
        <v>628</v>
      </c>
      <c r="I70" s="431">
        <v>2151.3798828125</v>
      </c>
      <c r="J70" s="431">
        <v>2</v>
      </c>
      <c r="K70" s="432">
        <v>4302.759765625</v>
      </c>
    </row>
    <row r="71" spans="1:11" ht="14.45" customHeight="1" x14ac:dyDescent="0.2">
      <c r="A71" s="426" t="s">
        <v>458</v>
      </c>
      <c r="B71" s="427" t="s">
        <v>459</v>
      </c>
      <c r="C71" s="428" t="s">
        <v>464</v>
      </c>
      <c r="D71" s="429" t="s">
        <v>465</v>
      </c>
      <c r="E71" s="428" t="s">
        <v>495</v>
      </c>
      <c r="F71" s="429" t="s">
        <v>496</v>
      </c>
      <c r="G71" s="428" t="s">
        <v>629</v>
      </c>
      <c r="H71" s="428" t="s">
        <v>630</v>
      </c>
      <c r="I71" s="431">
        <v>70.208571297781802</v>
      </c>
      <c r="J71" s="431">
        <v>25</v>
      </c>
      <c r="K71" s="432">
        <v>1759.9500427246094</v>
      </c>
    </row>
    <row r="72" spans="1:11" ht="14.45" customHeight="1" x14ac:dyDescent="0.2">
      <c r="A72" s="426" t="s">
        <v>458</v>
      </c>
      <c r="B72" s="427" t="s">
        <v>459</v>
      </c>
      <c r="C72" s="428" t="s">
        <v>464</v>
      </c>
      <c r="D72" s="429" t="s">
        <v>465</v>
      </c>
      <c r="E72" s="428" t="s">
        <v>495</v>
      </c>
      <c r="F72" s="429" t="s">
        <v>496</v>
      </c>
      <c r="G72" s="428" t="s">
        <v>631</v>
      </c>
      <c r="H72" s="428" t="s">
        <v>632</v>
      </c>
      <c r="I72" s="431">
        <v>5683.990234375</v>
      </c>
      <c r="J72" s="431">
        <v>1</v>
      </c>
      <c r="K72" s="432">
        <v>5683.990234375</v>
      </c>
    </row>
    <row r="73" spans="1:11" ht="14.45" customHeight="1" x14ac:dyDescent="0.2">
      <c r="A73" s="426" t="s">
        <v>458</v>
      </c>
      <c r="B73" s="427" t="s">
        <v>459</v>
      </c>
      <c r="C73" s="428" t="s">
        <v>464</v>
      </c>
      <c r="D73" s="429" t="s">
        <v>465</v>
      </c>
      <c r="E73" s="428" t="s">
        <v>495</v>
      </c>
      <c r="F73" s="429" t="s">
        <v>496</v>
      </c>
      <c r="G73" s="428" t="s">
        <v>633</v>
      </c>
      <c r="H73" s="428" t="s">
        <v>634</v>
      </c>
      <c r="I73" s="431">
        <v>30.25</v>
      </c>
      <c r="J73" s="431">
        <v>60</v>
      </c>
      <c r="K73" s="432">
        <v>1815</v>
      </c>
    </row>
    <row r="74" spans="1:11" ht="14.45" customHeight="1" x14ac:dyDescent="0.2">
      <c r="A74" s="426" t="s">
        <v>458</v>
      </c>
      <c r="B74" s="427" t="s">
        <v>459</v>
      </c>
      <c r="C74" s="428" t="s">
        <v>464</v>
      </c>
      <c r="D74" s="429" t="s">
        <v>465</v>
      </c>
      <c r="E74" s="428" t="s">
        <v>495</v>
      </c>
      <c r="F74" s="429" t="s">
        <v>496</v>
      </c>
      <c r="G74" s="428" t="s">
        <v>635</v>
      </c>
      <c r="H74" s="428" t="s">
        <v>636</v>
      </c>
      <c r="I74" s="431">
        <v>7257.580078125</v>
      </c>
      <c r="J74" s="431">
        <v>1</v>
      </c>
      <c r="K74" s="432">
        <v>7257.580078125</v>
      </c>
    </row>
    <row r="75" spans="1:11" ht="14.45" customHeight="1" x14ac:dyDescent="0.2">
      <c r="A75" s="426" t="s">
        <v>458</v>
      </c>
      <c r="B75" s="427" t="s">
        <v>459</v>
      </c>
      <c r="C75" s="428" t="s">
        <v>464</v>
      </c>
      <c r="D75" s="429" t="s">
        <v>465</v>
      </c>
      <c r="E75" s="428" t="s">
        <v>495</v>
      </c>
      <c r="F75" s="429" t="s">
        <v>496</v>
      </c>
      <c r="G75" s="428" t="s">
        <v>637</v>
      </c>
      <c r="H75" s="428" t="s">
        <v>638</v>
      </c>
      <c r="I75" s="431">
        <v>3388</v>
      </c>
      <c r="J75" s="431">
        <v>1</v>
      </c>
      <c r="K75" s="432">
        <v>3388</v>
      </c>
    </row>
    <row r="76" spans="1:11" ht="14.45" customHeight="1" x14ac:dyDescent="0.2">
      <c r="A76" s="426" t="s">
        <v>458</v>
      </c>
      <c r="B76" s="427" t="s">
        <v>459</v>
      </c>
      <c r="C76" s="428" t="s">
        <v>464</v>
      </c>
      <c r="D76" s="429" t="s">
        <v>465</v>
      </c>
      <c r="E76" s="428" t="s">
        <v>495</v>
      </c>
      <c r="F76" s="429" t="s">
        <v>496</v>
      </c>
      <c r="G76" s="428" t="s">
        <v>639</v>
      </c>
      <c r="H76" s="428" t="s">
        <v>640</v>
      </c>
      <c r="I76" s="431">
        <v>3388</v>
      </c>
      <c r="J76" s="431">
        <v>1</v>
      </c>
      <c r="K76" s="432">
        <v>3388</v>
      </c>
    </row>
    <row r="77" spans="1:11" ht="14.45" customHeight="1" x14ac:dyDescent="0.2">
      <c r="A77" s="426" t="s">
        <v>458</v>
      </c>
      <c r="B77" s="427" t="s">
        <v>459</v>
      </c>
      <c r="C77" s="428" t="s">
        <v>464</v>
      </c>
      <c r="D77" s="429" t="s">
        <v>465</v>
      </c>
      <c r="E77" s="428" t="s">
        <v>495</v>
      </c>
      <c r="F77" s="429" t="s">
        <v>496</v>
      </c>
      <c r="G77" s="428" t="s">
        <v>641</v>
      </c>
      <c r="H77" s="428" t="s">
        <v>642</v>
      </c>
      <c r="I77" s="431">
        <v>1127.0699462890625</v>
      </c>
      <c r="J77" s="431">
        <v>18</v>
      </c>
      <c r="K77" s="432">
        <v>20287.209716796875</v>
      </c>
    </row>
    <row r="78" spans="1:11" ht="14.45" customHeight="1" x14ac:dyDescent="0.2">
      <c r="A78" s="426" t="s">
        <v>458</v>
      </c>
      <c r="B78" s="427" t="s">
        <v>459</v>
      </c>
      <c r="C78" s="428" t="s">
        <v>464</v>
      </c>
      <c r="D78" s="429" t="s">
        <v>465</v>
      </c>
      <c r="E78" s="428" t="s">
        <v>495</v>
      </c>
      <c r="F78" s="429" t="s">
        <v>496</v>
      </c>
      <c r="G78" s="428" t="s">
        <v>643</v>
      </c>
      <c r="H78" s="428" t="s">
        <v>644</v>
      </c>
      <c r="I78" s="431">
        <v>95.596549987792969</v>
      </c>
      <c r="J78" s="431">
        <v>45</v>
      </c>
      <c r="K78" s="432">
        <v>4301.8699951171875</v>
      </c>
    </row>
    <row r="79" spans="1:11" ht="14.45" customHeight="1" x14ac:dyDescent="0.2">
      <c r="A79" s="426" t="s">
        <v>458</v>
      </c>
      <c r="B79" s="427" t="s">
        <v>459</v>
      </c>
      <c r="C79" s="428" t="s">
        <v>464</v>
      </c>
      <c r="D79" s="429" t="s">
        <v>465</v>
      </c>
      <c r="E79" s="428" t="s">
        <v>495</v>
      </c>
      <c r="F79" s="429" t="s">
        <v>496</v>
      </c>
      <c r="G79" s="428" t="s">
        <v>645</v>
      </c>
      <c r="H79" s="428" t="s">
        <v>646</v>
      </c>
      <c r="I79" s="431">
        <v>12342</v>
      </c>
      <c r="J79" s="431">
        <v>1</v>
      </c>
      <c r="K79" s="432">
        <v>12342</v>
      </c>
    </row>
    <row r="80" spans="1:11" ht="14.45" customHeight="1" x14ac:dyDescent="0.2">
      <c r="A80" s="426" t="s">
        <v>458</v>
      </c>
      <c r="B80" s="427" t="s">
        <v>459</v>
      </c>
      <c r="C80" s="428" t="s">
        <v>464</v>
      </c>
      <c r="D80" s="429" t="s">
        <v>465</v>
      </c>
      <c r="E80" s="428" t="s">
        <v>495</v>
      </c>
      <c r="F80" s="429" t="s">
        <v>496</v>
      </c>
      <c r="G80" s="428" t="s">
        <v>647</v>
      </c>
      <c r="H80" s="428" t="s">
        <v>648</v>
      </c>
      <c r="I80" s="431">
        <v>1694</v>
      </c>
      <c r="J80" s="431">
        <v>3</v>
      </c>
      <c r="K80" s="432">
        <v>5082</v>
      </c>
    </row>
    <row r="81" spans="1:11" ht="14.45" customHeight="1" x14ac:dyDescent="0.2">
      <c r="A81" s="426" t="s">
        <v>458</v>
      </c>
      <c r="B81" s="427" t="s">
        <v>459</v>
      </c>
      <c r="C81" s="428" t="s">
        <v>464</v>
      </c>
      <c r="D81" s="429" t="s">
        <v>465</v>
      </c>
      <c r="E81" s="428" t="s">
        <v>495</v>
      </c>
      <c r="F81" s="429" t="s">
        <v>496</v>
      </c>
      <c r="G81" s="428" t="s">
        <v>649</v>
      </c>
      <c r="H81" s="428" t="s">
        <v>650</v>
      </c>
      <c r="I81" s="431">
        <v>0.18600000441074371</v>
      </c>
      <c r="J81" s="431">
        <v>8000</v>
      </c>
      <c r="K81" s="432">
        <v>1515.5099945068359</v>
      </c>
    </row>
    <row r="82" spans="1:11" ht="14.45" customHeight="1" x14ac:dyDescent="0.2">
      <c r="A82" s="426" t="s">
        <v>458</v>
      </c>
      <c r="B82" s="427" t="s">
        <v>459</v>
      </c>
      <c r="C82" s="428" t="s">
        <v>464</v>
      </c>
      <c r="D82" s="429" t="s">
        <v>465</v>
      </c>
      <c r="E82" s="428" t="s">
        <v>495</v>
      </c>
      <c r="F82" s="429" t="s">
        <v>496</v>
      </c>
      <c r="G82" s="428" t="s">
        <v>651</v>
      </c>
      <c r="H82" s="428" t="s">
        <v>652</v>
      </c>
      <c r="I82" s="431">
        <v>8.7692310030643761E-2</v>
      </c>
      <c r="J82" s="431">
        <v>57000</v>
      </c>
      <c r="K82" s="432">
        <v>4997.3999786376953</v>
      </c>
    </row>
    <row r="83" spans="1:11" ht="14.45" customHeight="1" x14ac:dyDescent="0.2">
      <c r="A83" s="426" t="s">
        <v>458</v>
      </c>
      <c r="B83" s="427" t="s">
        <v>459</v>
      </c>
      <c r="C83" s="428" t="s">
        <v>464</v>
      </c>
      <c r="D83" s="429" t="s">
        <v>465</v>
      </c>
      <c r="E83" s="428" t="s">
        <v>495</v>
      </c>
      <c r="F83" s="429" t="s">
        <v>496</v>
      </c>
      <c r="G83" s="428" t="s">
        <v>653</v>
      </c>
      <c r="H83" s="428" t="s">
        <v>654</v>
      </c>
      <c r="I83" s="431">
        <v>30.25</v>
      </c>
      <c r="J83" s="431">
        <v>20</v>
      </c>
      <c r="K83" s="432">
        <v>605</v>
      </c>
    </row>
    <row r="84" spans="1:11" ht="14.45" customHeight="1" x14ac:dyDescent="0.2">
      <c r="A84" s="426" t="s">
        <v>458</v>
      </c>
      <c r="B84" s="427" t="s">
        <v>459</v>
      </c>
      <c r="C84" s="428" t="s">
        <v>464</v>
      </c>
      <c r="D84" s="429" t="s">
        <v>465</v>
      </c>
      <c r="E84" s="428" t="s">
        <v>495</v>
      </c>
      <c r="F84" s="429" t="s">
        <v>496</v>
      </c>
      <c r="G84" s="428" t="s">
        <v>655</v>
      </c>
      <c r="H84" s="428" t="s">
        <v>656</v>
      </c>
      <c r="I84" s="431">
        <v>807.3800048828125</v>
      </c>
      <c r="J84" s="431">
        <v>1</v>
      </c>
      <c r="K84" s="432">
        <v>807.3800048828125</v>
      </c>
    </row>
    <row r="85" spans="1:11" ht="14.45" customHeight="1" x14ac:dyDescent="0.2">
      <c r="A85" s="426" t="s">
        <v>458</v>
      </c>
      <c r="B85" s="427" t="s">
        <v>459</v>
      </c>
      <c r="C85" s="428" t="s">
        <v>464</v>
      </c>
      <c r="D85" s="429" t="s">
        <v>465</v>
      </c>
      <c r="E85" s="428" t="s">
        <v>495</v>
      </c>
      <c r="F85" s="429" t="s">
        <v>496</v>
      </c>
      <c r="G85" s="428" t="s">
        <v>657</v>
      </c>
      <c r="H85" s="428" t="s">
        <v>658</v>
      </c>
      <c r="I85" s="431">
        <v>1222.0999755859375</v>
      </c>
      <c r="J85" s="431">
        <v>1</v>
      </c>
      <c r="K85" s="432">
        <v>1222.0999755859375</v>
      </c>
    </row>
    <row r="86" spans="1:11" ht="14.45" customHeight="1" x14ac:dyDescent="0.2">
      <c r="A86" s="426" t="s">
        <v>458</v>
      </c>
      <c r="B86" s="427" t="s">
        <v>459</v>
      </c>
      <c r="C86" s="428" t="s">
        <v>464</v>
      </c>
      <c r="D86" s="429" t="s">
        <v>465</v>
      </c>
      <c r="E86" s="428" t="s">
        <v>495</v>
      </c>
      <c r="F86" s="429" t="s">
        <v>496</v>
      </c>
      <c r="G86" s="428" t="s">
        <v>659</v>
      </c>
      <c r="H86" s="428" t="s">
        <v>660</v>
      </c>
      <c r="I86" s="431">
        <v>497.30999755859375</v>
      </c>
      <c r="J86" s="431">
        <v>1</v>
      </c>
      <c r="K86" s="432">
        <v>497.30999755859375</v>
      </c>
    </row>
    <row r="87" spans="1:11" ht="14.45" customHeight="1" x14ac:dyDescent="0.2">
      <c r="A87" s="426" t="s">
        <v>458</v>
      </c>
      <c r="B87" s="427" t="s">
        <v>459</v>
      </c>
      <c r="C87" s="428" t="s">
        <v>464</v>
      </c>
      <c r="D87" s="429" t="s">
        <v>465</v>
      </c>
      <c r="E87" s="428" t="s">
        <v>495</v>
      </c>
      <c r="F87" s="429" t="s">
        <v>496</v>
      </c>
      <c r="G87" s="428" t="s">
        <v>661</v>
      </c>
      <c r="H87" s="428" t="s">
        <v>662</v>
      </c>
      <c r="I87" s="431">
        <v>0.46000000834465027</v>
      </c>
      <c r="J87" s="431">
        <v>1000</v>
      </c>
      <c r="K87" s="432">
        <v>456.29000854492188</v>
      </c>
    </row>
    <row r="88" spans="1:11" ht="14.45" customHeight="1" x14ac:dyDescent="0.2">
      <c r="A88" s="426" t="s">
        <v>458</v>
      </c>
      <c r="B88" s="427" t="s">
        <v>459</v>
      </c>
      <c r="C88" s="428" t="s">
        <v>464</v>
      </c>
      <c r="D88" s="429" t="s">
        <v>465</v>
      </c>
      <c r="E88" s="428" t="s">
        <v>495</v>
      </c>
      <c r="F88" s="429" t="s">
        <v>496</v>
      </c>
      <c r="G88" s="428" t="s">
        <v>663</v>
      </c>
      <c r="H88" s="428" t="s">
        <v>664</v>
      </c>
      <c r="I88" s="431">
        <v>87.599998474121094</v>
      </c>
      <c r="J88" s="431">
        <v>10</v>
      </c>
      <c r="K88" s="432">
        <v>876.03997802734375</v>
      </c>
    </row>
    <row r="89" spans="1:11" ht="14.45" customHeight="1" x14ac:dyDescent="0.2">
      <c r="A89" s="426" t="s">
        <v>458</v>
      </c>
      <c r="B89" s="427" t="s">
        <v>459</v>
      </c>
      <c r="C89" s="428" t="s">
        <v>464</v>
      </c>
      <c r="D89" s="429" t="s">
        <v>465</v>
      </c>
      <c r="E89" s="428" t="s">
        <v>495</v>
      </c>
      <c r="F89" s="429" t="s">
        <v>496</v>
      </c>
      <c r="G89" s="428" t="s">
        <v>665</v>
      </c>
      <c r="H89" s="428" t="s">
        <v>666</v>
      </c>
      <c r="I89" s="431">
        <v>387.20001220703125</v>
      </c>
      <c r="J89" s="431">
        <v>1</v>
      </c>
      <c r="K89" s="432">
        <v>387.20001220703125</v>
      </c>
    </row>
    <row r="90" spans="1:11" ht="14.45" customHeight="1" x14ac:dyDescent="0.2">
      <c r="A90" s="426" t="s">
        <v>458</v>
      </c>
      <c r="B90" s="427" t="s">
        <v>459</v>
      </c>
      <c r="C90" s="428" t="s">
        <v>464</v>
      </c>
      <c r="D90" s="429" t="s">
        <v>465</v>
      </c>
      <c r="E90" s="428" t="s">
        <v>495</v>
      </c>
      <c r="F90" s="429" t="s">
        <v>496</v>
      </c>
      <c r="G90" s="428" t="s">
        <v>667</v>
      </c>
      <c r="H90" s="428" t="s">
        <v>668</v>
      </c>
      <c r="I90" s="431">
        <v>2172.5466512044272</v>
      </c>
      <c r="J90" s="431">
        <v>12</v>
      </c>
      <c r="K90" s="432">
        <v>25606.2099609375</v>
      </c>
    </row>
    <row r="91" spans="1:11" ht="14.45" customHeight="1" x14ac:dyDescent="0.2">
      <c r="A91" s="426" t="s">
        <v>458</v>
      </c>
      <c r="B91" s="427" t="s">
        <v>459</v>
      </c>
      <c r="C91" s="428" t="s">
        <v>464</v>
      </c>
      <c r="D91" s="429" t="s">
        <v>465</v>
      </c>
      <c r="E91" s="428" t="s">
        <v>669</v>
      </c>
      <c r="F91" s="429" t="s">
        <v>670</v>
      </c>
      <c r="G91" s="428" t="s">
        <v>671</v>
      </c>
      <c r="H91" s="428" t="s">
        <v>672</v>
      </c>
      <c r="I91" s="431">
        <v>21.239999771118164</v>
      </c>
      <c r="J91" s="431">
        <v>70</v>
      </c>
      <c r="K91" s="432">
        <v>1486.7999877929688</v>
      </c>
    </row>
    <row r="92" spans="1:11" ht="14.45" customHeight="1" x14ac:dyDescent="0.2">
      <c r="A92" s="426" t="s">
        <v>458</v>
      </c>
      <c r="B92" s="427" t="s">
        <v>459</v>
      </c>
      <c r="C92" s="428" t="s">
        <v>464</v>
      </c>
      <c r="D92" s="429" t="s">
        <v>465</v>
      </c>
      <c r="E92" s="428" t="s">
        <v>673</v>
      </c>
      <c r="F92" s="429" t="s">
        <v>674</v>
      </c>
      <c r="G92" s="428" t="s">
        <v>675</v>
      </c>
      <c r="H92" s="428" t="s">
        <v>676</v>
      </c>
      <c r="I92" s="431">
        <v>53.240001678466797</v>
      </c>
      <c r="J92" s="431">
        <v>10</v>
      </c>
      <c r="K92" s="432">
        <v>532.4000244140625</v>
      </c>
    </row>
    <row r="93" spans="1:11" ht="14.45" customHeight="1" x14ac:dyDescent="0.2">
      <c r="A93" s="426" t="s">
        <v>458</v>
      </c>
      <c r="B93" s="427" t="s">
        <v>459</v>
      </c>
      <c r="C93" s="428" t="s">
        <v>464</v>
      </c>
      <c r="D93" s="429" t="s">
        <v>465</v>
      </c>
      <c r="E93" s="428" t="s">
        <v>673</v>
      </c>
      <c r="F93" s="429" t="s">
        <v>674</v>
      </c>
      <c r="G93" s="428" t="s">
        <v>677</v>
      </c>
      <c r="H93" s="428" t="s">
        <v>678</v>
      </c>
      <c r="I93" s="431">
        <v>320.64999389648438</v>
      </c>
      <c r="J93" s="431">
        <v>50</v>
      </c>
      <c r="K93" s="432">
        <v>16032.5</v>
      </c>
    </row>
    <row r="94" spans="1:11" ht="14.45" customHeight="1" x14ac:dyDescent="0.2">
      <c r="A94" s="426" t="s">
        <v>458</v>
      </c>
      <c r="B94" s="427" t="s">
        <v>459</v>
      </c>
      <c r="C94" s="428" t="s">
        <v>464</v>
      </c>
      <c r="D94" s="429" t="s">
        <v>465</v>
      </c>
      <c r="E94" s="428" t="s">
        <v>673</v>
      </c>
      <c r="F94" s="429" t="s">
        <v>674</v>
      </c>
      <c r="G94" s="428" t="s">
        <v>679</v>
      </c>
      <c r="H94" s="428" t="s">
        <v>680</v>
      </c>
      <c r="I94" s="431">
        <v>3267</v>
      </c>
      <c r="J94" s="431">
        <v>1</v>
      </c>
      <c r="K94" s="432">
        <v>3267</v>
      </c>
    </row>
    <row r="95" spans="1:11" ht="14.45" customHeight="1" x14ac:dyDescent="0.2">
      <c r="A95" s="426" t="s">
        <v>458</v>
      </c>
      <c r="B95" s="427" t="s">
        <v>459</v>
      </c>
      <c r="C95" s="428" t="s">
        <v>464</v>
      </c>
      <c r="D95" s="429" t="s">
        <v>465</v>
      </c>
      <c r="E95" s="428" t="s">
        <v>673</v>
      </c>
      <c r="F95" s="429" t="s">
        <v>674</v>
      </c>
      <c r="G95" s="428" t="s">
        <v>681</v>
      </c>
      <c r="H95" s="428" t="s">
        <v>682</v>
      </c>
      <c r="I95" s="431">
        <v>52.029998779296875</v>
      </c>
      <c r="J95" s="431">
        <v>3</v>
      </c>
      <c r="K95" s="432">
        <v>156.08999633789063</v>
      </c>
    </row>
    <row r="96" spans="1:11" ht="14.45" customHeight="1" x14ac:dyDescent="0.2">
      <c r="A96" s="426" t="s">
        <v>458</v>
      </c>
      <c r="B96" s="427" t="s">
        <v>459</v>
      </c>
      <c r="C96" s="428" t="s">
        <v>464</v>
      </c>
      <c r="D96" s="429" t="s">
        <v>465</v>
      </c>
      <c r="E96" s="428" t="s">
        <v>673</v>
      </c>
      <c r="F96" s="429" t="s">
        <v>674</v>
      </c>
      <c r="G96" s="428" t="s">
        <v>683</v>
      </c>
      <c r="H96" s="428" t="s">
        <v>684</v>
      </c>
      <c r="I96" s="431">
        <v>40.900001525878906</v>
      </c>
      <c r="J96" s="431">
        <v>3</v>
      </c>
      <c r="K96" s="432">
        <v>122.69000244140625</v>
      </c>
    </row>
    <row r="97" spans="1:11" ht="14.45" customHeight="1" x14ac:dyDescent="0.2">
      <c r="A97" s="426" t="s">
        <v>458</v>
      </c>
      <c r="B97" s="427" t="s">
        <v>459</v>
      </c>
      <c r="C97" s="428" t="s">
        <v>464</v>
      </c>
      <c r="D97" s="429" t="s">
        <v>465</v>
      </c>
      <c r="E97" s="428" t="s">
        <v>673</v>
      </c>
      <c r="F97" s="429" t="s">
        <v>674</v>
      </c>
      <c r="G97" s="428" t="s">
        <v>685</v>
      </c>
      <c r="H97" s="428" t="s">
        <v>686</v>
      </c>
      <c r="I97" s="431">
        <v>64.129997253417969</v>
      </c>
      <c r="J97" s="431">
        <v>3</v>
      </c>
      <c r="K97" s="432">
        <v>192.38999938964844</v>
      </c>
    </row>
    <row r="98" spans="1:11" ht="14.45" customHeight="1" x14ac:dyDescent="0.2">
      <c r="A98" s="426" t="s">
        <v>458</v>
      </c>
      <c r="B98" s="427" t="s">
        <v>459</v>
      </c>
      <c r="C98" s="428" t="s">
        <v>464</v>
      </c>
      <c r="D98" s="429" t="s">
        <v>465</v>
      </c>
      <c r="E98" s="428" t="s">
        <v>673</v>
      </c>
      <c r="F98" s="429" t="s">
        <v>674</v>
      </c>
      <c r="G98" s="428" t="s">
        <v>687</v>
      </c>
      <c r="H98" s="428" t="s">
        <v>688</v>
      </c>
      <c r="I98" s="431">
        <v>250.47000122070313</v>
      </c>
      <c r="J98" s="431">
        <v>5</v>
      </c>
      <c r="K98" s="432">
        <v>1252.3499755859375</v>
      </c>
    </row>
    <row r="99" spans="1:11" ht="14.45" customHeight="1" x14ac:dyDescent="0.2">
      <c r="A99" s="426" t="s">
        <v>458</v>
      </c>
      <c r="B99" s="427" t="s">
        <v>459</v>
      </c>
      <c r="C99" s="428" t="s">
        <v>464</v>
      </c>
      <c r="D99" s="429" t="s">
        <v>465</v>
      </c>
      <c r="E99" s="428" t="s">
        <v>673</v>
      </c>
      <c r="F99" s="429" t="s">
        <v>674</v>
      </c>
      <c r="G99" s="428" t="s">
        <v>689</v>
      </c>
      <c r="H99" s="428" t="s">
        <v>690</v>
      </c>
      <c r="I99" s="431">
        <v>250.47000122070313</v>
      </c>
      <c r="J99" s="431">
        <v>5</v>
      </c>
      <c r="K99" s="432">
        <v>1252.3499755859375</v>
      </c>
    </row>
    <row r="100" spans="1:11" ht="14.45" customHeight="1" x14ac:dyDescent="0.2">
      <c r="A100" s="426" t="s">
        <v>458</v>
      </c>
      <c r="B100" s="427" t="s">
        <v>459</v>
      </c>
      <c r="C100" s="428" t="s">
        <v>464</v>
      </c>
      <c r="D100" s="429" t="s">
        <v>465</v>
      </c>
      <c r="E100" s="428" t="s">
        <v>673</v>
      </c>
      <c r="F100" s="429" t="s">
        <v>674</v>
      </c>
      <c r="G100" s="428" t="s">
        <v>691</v>
      </c>
      <c r="H100" s="428" t="s">
        <v>692</v>
      </c>
      <c r="I100" s="431">
        <v>250.47000122070313</v>
      </c>
      <c r="J100" s="431">
        <v>5</v>
      </c>
      <c r="K100" s="432">
        <v>1252.3499755859375</v>
      </c>
    </row>
    <row r="101" spans="1:11" ht="14.45" customHeight="1" x14ac:dyDescent="0.2">
      <c r="A101" s="426" t="s">
        <v>458</v>
      </c>
      <c r="B101" s="427" t="s">
        <v>459</v>
      </c>
      <c r="C101" s="428" t="s">
        <v>464</v>
      </c>
      <c r="D101" s="429" t="s">
        <v>465</v>
      </c>
      <c r="E101" s="428" t="s">
        <v>673</v>
      </c>
      <c r="F101" s="429" t="s">
        <v>674</v>
      </c>
      <c r="G101" s="428" t="s">
        <v>693</v>
      </c>
      <c r="H101" s="428" t="s">
        <v>694</v>
      </c>
      <c r="I101" s="431">
        <v>5.8383332888285322</v>
      </c>
      <c r="J101" s="431">
        <v>3600</v>
      </c>
      <c r="K101" s="432">
        <v>20996.18994140625</v>
      </c>
    </row>
    <row r="102" spans="1:11" ht="14.45" customHeight="1" x14ac:dyDescent="0.2">
      <c r="A102" s="426" t="s">
        <v>458</v>
      </c>
      <c r="B102" s="427" t="s">
        <v>459</v>
      </c>
      <c r="C102" s="428" t="s">
        <v>464</v>
      </c>
      <c r="D102" s="429" t="s">
        <v>465</v>
      </c>
      <c r="E102" s="428" t="s">
        <v>673</v>
      </c>
      <c r="F102" s="429" t="s">
        <v>674</v>
      </c>
      <c r="G102" s="428" t="s">
        <v>695</v>
      </c>
      <c r="H102" s="428" t="s">
        <v>696</v>
      </c>
      <c r="I102" s="431">
        <v>0.27000001072883606</v>
      </c>
      <c r="J102" s="431">
        <v>18000</v>
      </c>
      <c r="K102" s="432">
        <v>4791.60009765625</v>
      </c>
    </row>
    <row r="103" spans="1:11" ht="14.45" customHeight="1" x14ac:dyDescent="0.2">
      <c r="A103" s="426" t="s">
        <v>458</v>
      </c>
      <c r="B103" s="427" t="s">
        <v>459</v>
      </c>
      <c r="C103" s="428" t="s">
        <v>464</v>
      </c>
      <c r="D103" s="429" t="s">
        <v>465</v>
      </c>
      <c r="E103" s="428" t="s">
        <v>673</v>
      </c>
      <c r="F103" s="429" t="s">
        <v>674</v>
      </c>
      <c r="G103" s="428" t="s">
        <v>697</v>
      </c>
      <c r="H103" s="428" t="s">
        <v>698</v>
      </c>
      <c r="I103" s="431">
        <v>0.12999999523162842</v>
      </c>
      <c r="J103" s="431">
        <v>2000</v>
      </c>
      <c r="K103" s="432">
        <v>260</v>
      </c>
    </row>
    <row r="104" spans="1:11" ht="14.45" customHeight="1" x14ac:dyDescent="0.2">
      <c r="A104" s="426" t="s">
        <v>458</v>
      </c>
      <c r="B104" s="427" t="s">
        <v>459</v>
      </c>
      <c r="C104" s="428" t="s">
        <v>464</v>
      </c>
      <c r="D104" s="429" t="s">
        <v>465</v>
      </c>
      <c r="E104" s="428" t="s">
        <v>673</v>
      </c>
      <c r="F104" s="429" t="s">
        <v>674</v>
      </c>
      <c r="G104" s="428" t="s">
        <v>699</v>
      </c>
      <c r="H104" s="428" t="s">
        <v>700</v>
      </c>
      <c r="I104" s="431">
        <v>0.2800000011920929</v>
      </c>
      <c r="J104" s="431">
        <v>11000</v>
      </c>
      <c r="K104" s="432">
        <v>3066.39990234375</v>
      </c>
    </row>
    <row r="105" spans="1:11" ht="14.45" customHeight="1" x14ac:dyDescent="0.2">
      <c r="A105" s="426" t="s">
        <v>458</v>
      </c>
      <c r="B105" s="427" t="s">
        <v>459</v>
      </c>
      <c r="C105" s="428" t="s">
        <v>464</v>
      </c>
      <c r="D105" s="429" t="s">
        <v>465</v>
      </c>
      <c r="E105" s="428" t="s">
        <v>673</v>
      </c>
      <c r="F105" s="429" t="s">
        <v>674</v>
      </c>
      <c r="G105" s="428" t="s">
        <v>701</v>
      </c>
      <c r="H105" s="428" t="s">
        <v>702</v>
      </c>
      <c r="I105" s="431">
        <v>0.92000001668930054</v>
      </c>
      <c r="J105" s="431">
        <v>1000</v>
      </c>
      <c r="K105" s="432">
        <v>919.6500244140625</v>
      </c>
    </row>
    <row r="106" spans="1:11" ht="14.45" customHeight="1" x14ac:dyDescent="0.2">
      <c r="A106" s="426" t="s">
        <v>458</v>
      </c>
      <c r="B106" s="427" t="s">
        <v>459</v>
      </c>
      <c r="C106" s="428" t="s">
        <v>464</v>
      </c>
      <c r="D106" s="429" t="s">
        <v>465</v>
      </c>
      <c r="E106" s="428" t="s">
        <v>673</v>
      </c>
      <c r="F106" s="429" t="s">
        <v>674</v>
      </c>
      <c r="G106" s="428" t="s">
        <v>703</v>
      </c>
      <c r="H106" s="428" t="s">
        <v>704</v>
      </c>
      <c r="I106" s="431">
        <v>0.34000000357627869</v>
      </c>
      <c r="J106" s="431">
        <v>3500</v>
      </c>
      <c r="K106" s="432">
        <v>1174.739990234375</v>
      </c>
    </row>
    <row r="107" spans="1:11" ht="14.45" customHeight="1" x14ac:dyDescent="0.2">
      <c r="A107" s="426" t="s">
        <v>458</v>
      </c>
      <c r="B107" s="427" t="s">
        <v>459</v>
      </c>
      <c r="C107" s="428" t="s">
        <v>464</v>
      </c>
      <c r="D107" s="429" t="s">
        <v>465</v>
      </c>
      <c r="E107" s="428" t="s">
        <v>673</v>
      </c>
      <c r="F107" s="429" t="s">
        <v>674</v>
      </c>
      <c r="G107" s="428" t="s">
        <v>705</v>
      </c>
      <c r="H107" s="428" t="s">
        <v>706</v>
      </c>
      <c r="I107" s="431">
        <v>113.73999786376953</v>
      </c>
      <c r="J107" s="431">
        <v>20</v>
      </c>
      <c r="K107" s="432">
        <v>2274.800048828125</v>
      </c>
    </row>
    <row r="108" spans="1:11" ht="14.45" customHeight="1" x14ac:dyDescent="0.2">
      <c r="A108" s="426" t="s">
        <v>458</v>
      </c>
      <c r="B108" s="427" t="s">
        <v>459</v>
      </c>
      <c r="C108" s="428" t="s">
        <v>464</v>
      </c>
      <c r="D108" s="429" t="s">
        <v>465</v>
      </c>
      <c r="E108" s="428" t="s">
        <v>673</v>
      </c>
      <c r="F108" s="429" t="s">
        <v>674</v>
      </c>
      <c r="G108" s="428" t="s">
        <v>707</v>
      </c>
      <c r="H108" s="428" t="s">
        <v>708</v>
      </c>
      <c r="I108" s="431">
        <v>2.1400001049041748</v>
      </c>
      <c r="J108" s="431">
        <v>480</v>
      </c>
      <c r="K108" s="432">
        <v>1027.43994140625</v>
      </c>
    </row>
    <row r="109" spans="1:11" ht="14.45" customHeight="1" x14ac:dyDescent="0.2">
      <c r="A109" s="426" t="s">
        <v>458</v>
      </c>
      <c r="B109" s="427" t="s">
        <v>459</v>
      </c>
      <c r="C109" s="428" t="s">
        <v>464</v>
      </c>
      <c r="D109" s="429" t="s">
        <v>465</v>
      </c>
      <c r="E109" s="428" t="s">
        <v>673</v>
      </c>
      <c r="F109" s="429" t="s">
        <v>674</v>
      </c>
      <c r="G109" s="428" t="s">
        <v>709</v>
      </c>
      <c r="H109" s="428" t="s">
        <v>710</v>
      </c>
      <c r="I109" s="431">
        <v>747.780029296875</v>
      </c>
      <c r="J109" s="431">
        <v>2</v>
      </c>
      <c r="K109" s="432">
        <v>1495.56005859375</v>
      </c>
    </row>
    <row r="110" spans="1:11" ht="14.45" customHeight="1" x14ac:dyDescent="0.2">
      <c r="A110" s="426" t="s">
        <v>458</v>
      </c>
      <c r="B110" s="427" t="s">
        <v>459</v>
      </c>
      <c r="C110" s="428" t="s">
        <v>464</v>
      </c>
      <c r="D110" s="429" t="s">
        <v>465</v>
      </c>
      <c r="E110" s="428" t="s">
        <v>673</v>
      </c>
      <c r="F110" s="429" t="s">
        <v>674</v>
      </c>
      <c r="G110" s="428" t="s">
        <v>711</v>
      </c>
      <c r="H110" s="428" t="s">
        <v>712</v>
      </c>
      <c r="I110" s="431">
        <v>289.79000854492188</v>
      </c>
      <c r="J110" s="431">
        <v>5</v>
      </c>
      <c r="K110" s="432">
        <v>1448.969970703125</v>
      </c>
    </row>
    <row r="111" spans="1:11" ht="14.45" customHeight="1" x14ac:dyDescent="0.2">
      <c r="A111" s="426" t="s">
        <v>458</v>
      </c>
      <c r="B111" s="427" t="s">
        <v>459</v>
      </c>
      <c r="C111" s="428" t="s">
        <v>464</v>
      </c>
      <c r="D111" s="429" t="s">
        <v>465</v>
      </c>
      <c r="E111" s="428" t="s">
        <v>673</v>
      </c>
      <c r="F111" s="429" t="s">
        <v>674</v>
      </c>
      <c r="G111" s="428" t="s">
        <v>713</v>
      </c>
      <c r="H111" s="428" t="s">
        <v>714</v>
      </c>
      <c r="I111" s="431">
        <v>243.21000671386719</v>
      </c>
      <c r="J111" s="431">
        <v>5</v>
      </c>
      <c r="K111" s="432">
        <v>1216.050048828125</v>
      </c>
    </row>
    <row r="112" spans="1:11" ht="14.45" customHeight="1" x14ac:dyDescent="0.2">
      <c r="A112" s="426" t="s">
        <v>458</v>
      </c>
      <c r="B112" s="427" t="s">
        <v>459</v>
      </c>
      <c r="C112" s="428" t="s">
        <v>464</v>
      </c>
      <c r="D112" s="429" t="s">
        <v>465</v>
      </c>
      <c r="E112" s="428" t="s">
        <v>673</v>
      </c>
      <c r="F112" s="429" t="s">
        <v>674</v>
      </c>
      <c r="G112" s="428" t="s">
        <v>715</v>
      </c>
      <c r="H112" s="428" t="s">
        <v>716</v>
      </c>
      <c r="I112" s="431">
        <v>124.62999725341797</v>
      </c>
      <c r="J112" s="431">
        <v>10</v>
      </c>
      <c r="K112" s="432">
        <v>1246.300048828125</v>
      </c>
    </row>
    <row r="113" spans="1:11" ht="14.45" customHeight="1" x14ac:dyDescent="0.2">
      <c r="A113" s="426" t="s">
        <v>458</v>
      </c>
      <c r="B113" s="427" t="s">
        <v>459</v>
      </c>
      <c r="C113" s="428" t="s">
        <v>464</v>
      </c>
      <c r="D113" s="429" t="s">
        <v>465</v>
      </c>
      <c r="E113" s="428" t="s">
        <v>673</v>
      </c>
      <c r="F113" s="429" t="s">
        <v>674</v>
      </c>
      <c r="G113" s="428" t="s">
        <v>717</v>
      </c>
      <c r="H113" s="428" t="s">
        <v>718</v>
      </c>
      <c r="I113" s="431">
        <v>0.17999999721844992</v>
      </c>
      <c r="J113" s="431">
        <v>9000</v>
      </c>
      <c r="K113" s="432">
        <v>1662.5399780273438</v>
      </c>
    </row>
    <row r="114" spans="1:11" ht="14.45" customHeight="1" x14ac:dyDescent="0.2">
      <c r="A114" s="426" t="s">
        <v>458</v>
      </c>
      <c r="B114" s="427" t="s">
        <v>459</v>
      </c>
      <c r="C114" s="428" t="s">
        <v>464</v>
      </c>
      <c r="D114" s="429" t="s">
        <v>465</v>
      </c>
      <c r="E114" s="428" t="s">
        <v>673</v>
      </c>
      <c r="F114" s="429" t="s">
        <v>674</v>
      </c>
      <c r="G114" s="428" t="s">
        <v>719</v>
      </c>
      <c r="H114" s="428" t="s">
        <v>720</v>
      </c>
      <c r="I114" s="431">
        <v>1.4599999785423279</v>
      </c>
      <c r="J114" s="431">
        <v>6000</v>
      </c>
      <c r="K114" s="432">
        <v>8542.5999755859375</v>
      </c>
    </row>
    <row r="115" spans="1:11" ht="14.45" customHeight="1" x14ac:dyDescent="0.2">
      <c r="A115" s="426" t="s">
        <v>458</v>
      </c>
      <c r="B115" s="427" t="s">
        <v>459</v>
      </c>
      <c r="C115" s="428" t="s">
        <v>464</v>
      </c>
      <c r="D115" s="429" t="s">
        <v>465</v>
      </c>
      <c r="E115" s="428" t="s">
        <v>673</v>
      </c>
      <c r="F115" s="429" t="s">
        <v>674</v>
      </c>
      <c r="G115" s="428" t="s">
        <v>721</v>
      </c>
      <c r="H115" s="428" t="s">
        <v>722</v>
      </c>
      <c r="I115" s="431">
        <v>5.6074999570846558</v>
      </c>
      <c r="J115" s="431">
        <v>1008</v>
      </c>
      <c r="K115" s="432">
        <v>7438.1101171877235</v>
      </c>
    </row>
    <row r="116" spans="1:11" ht="14.45" customHeight="1" x14ac:dyDescent="0.2">
      <c r="A116" s="426" t="s">
        <v>458</v>
      </c>
      <c r="B116" s="427" t="s">
        <v>459</v>
      </c>
      <c r="C116" s="428" t="s">
        <v>464</v>
      </c>
      <c r="D116" s="429" t="s">
        <v>465</v>
      </c>
      <c r="E116" s="428" t="s">
        <v>673</v>
      </c>
      <c r="F116" s="429" t="s">
        <v>674</v>
      </c>
      <c r="G116" s="428" t="s">
        <v>723</v>
      </c>
      <c r="H116" s="428" t="s">
        <v>724</v>
      </c>
      <c r="I116" s="431">
        <v>3345.7750244140625</v>
      </c>
      <c r="J116" s="431">
        <v>3</v>
      </c>
      <c r="K116" s="432">
        <v>9967.619873046875</v>
      </c>
    </row>
    <row r="117" spans="1:11" ht="14.45" customHeight="1" x14ac:dyDescent="0.2">
      <c r="A117" s="426" t="s">
        <v>458</v>
      </c>
      <c r="B117" s="427" t="s">
        <v>459</v>
      </c>
      <c r="C117" s="428" t="s">
        <v>464</v>
      </c>
      <c r="D117" s="429" t="s">
        <v>465</v>
      </c>
      <c r="E117" s="428" t="s">
        <v>673</v>
      </c>
      <c r="F117" s="429" t="s">
        <v>674</v>
      </c>
      <c r="G117" s="428" t="s">
        <v>725</v>
      </c>
      <c r="H117" s="428" t="s">
        <v>726</v>
      </c>
      <c r="I117" s="431">
        <v>1881.550048828125</v>
      </c>
      <c r="J117" s="431">
        <v>2</v>
      </c>
      <c r="K117" s="432">
        <v>3763.10009765625</v>
      </c>
    </row>
    <row r="118" spans="1:11" ht="14.45" customHeight="1" x14ac:dyDescent="0.2">
      <c r="A118" s="426" t="s">
        <v>458</v>
      </c>
      <c r="B118" s="427" t="s">
        <v>459</v>
      </c>
      <c r="C118" s="428" t="s">
        <v>464</v>
      </c>
      <c r="D118" s="429" t="s">
        <v>465</v>
      </c>
      <c r="E118" s="428" t="s">
        <v>673</v>
      </c>
      <c r="F118" s="429" t="s">
        <v>674</v>
      </c>
      <c r="G118" s="428" t="s">
        <v>727</v>
      </c>
      <c r="H118" s="428" t="s">
        <v>728</v>
      </c>
      <c r="I118" s="431">
        <v>5.8312499523162842</v>
      </c>
      <c r="J118" s="431">
        <v>3300</v>
      </c>
      <c r="K118" s="432">
        <v>19236.310241699219</v>
      </c>
    </row>
    <row r="119" spans="1:11" ht="14.45" customHeight="1" x14ac:dyDescent="0.2">
      <c r="A119" s="426" t="s">
        <v>458</v>
      </c>
      <c r="B119" s="427" t="s">
        <v>459</v>
      </c>
      <c r="C119" s="428" t="s">
        <v>464</v>
      </c>
      <c r="D119" s="429" t="s">
        <v>465</v>
      </c>
      <c r="E119" s="428" t="s">
        <v>729</v>
      </c>
      <c r="F119" s="429" t="s">
        <v>730</v>
      </c>
      <c r="G119" s="428" t="s">
        <v>731</v>
      </c>
      <c r="H119" s="428" t="s">
        <v>732</v>
      </c>
      <c r="I119" s="431">
        <v>0.74000000953674316</v>
      </c>
      <c r="J119" s="431">
        <v>1000</v>
      </c>
      <c r="K119" s="432">
        <v>736</v>
      </c>
    </row>
    <row r="120" spans="1:11" ht="14.45" customHeight="1" x14ac:dyDescent="0.2">
      <c r="A120" s="426" t="s">
        <v>458</v>
      </c>
      <c r="B120" s="427" t="s">
        <v>459</v>
      </c>
      <c r="C120" s="428" t="s">
        <v>464</v>
      </c>
      <c r="D120" s="429" t="s">
        <v>465</v>
      </c>
      <c r="E120" s="428" t="s">
        <v>729</v>
      </c>
      <c r="F120" s="429" t="s">
        <v>730</v>
      </c>
      <c r="G120" s="428" t="s">
        <v>733</v>
      </c>
      <c r="H120" s="428" t="s">
        <v>734</v>
      </c>
      <c r="I120" s="431">
        <v>13.020000457763672</v>
      </c>
      <c r="J120" s="431">
        <v>3</v>
      </c>
      <c r="K120" s="432">
        <v>39.060001373291016</v>
      </c>
    </row>
    <row r="121" spans="1:11" ht="14.45" customHeight="1" x14ac:dyDescent="0.2">
      <c r="A121" s="426" t="s">
        <v>458</v>
      </c>
      <c r="B121" s="427" t="s">
        <v>459</v>
      </c>
      <c r="C121" s="428" t="s">
        <v>464</v>
      </c>
      <c r="D121" s="429" t="s">
        <v>465</v>
      </c>
      <c r="E121" s="428" t="s">
        <v>729</v>
      </c>
      <c r="F121" s="429" t="s">
        <v>730</v>
      </c>
      <c r="G121" s="428" t="s">
        <v>735</v>
      </c>
      <c r="H121" s="428" t="s">
        <v>736</v>
      </c>
      <c r="I121" s="431">
        <v>13.119999885559082</v>
      </c>
      <c r="J121" s="431">
        <v>1</v>
      </c>
      <c r="K121" s="432">
        <v>13.119999885559082</v>
      </c>
    </row>
    <row r="122" spans="1:11" ht="14.45" customHeight="1" x14ac:dyDescent="0.2">
      <c r="A122" s="426" t="s">
        <v>458</v>
      </c>
      <c r="B122" s="427" t="s">
        <v>459</v>
      </c>
      <c r="C122" s="428" t="s">
        <v>464</v>
      </c>
      <c r="D122" s="429" t="s">
        <v>465</v>
      </c>
      <c r="E122" s="428" t="s">
        <v>729</v>
      </c>
      <c r="F122" s="429" t="s">
        <v>730</v>
      </c>
      <c r="G122" s="428" t="s">
        <v>737</v>
      </c>
      <c r="H122" s="428" t="s">
        <v>738</v>
      </c>
      <c r="I122" s="431">
        <v>23.920000076293945</v>
      </c>
      <c r="J122" s="431">
        <v>1</v>
      </c>
      <c r="K122" s="432">
        <v>23.920000076293945</v>
      </c>
    </row>
    <row r="123" spans="1:11" ht="14.45" customHeight="1" x14ac:dyDescent="0.2">
      <c r="A123" s="426" t="s">
        <v>458</v>
      </c>
      <c r="B123" s="427" t="s">
        <v>459</v>
      </c>
      <c r="C123" s="428" t="s">
        <v>464</v>
      </c>
      <c r="D123" s="429" t="s">
        <v>465</v>
      </c>
      <c r="E123" s="428" t="s">
        <v>729</v>
      </c>
      <c r="F123" s="429" t="s">
        <v>730</v>
      </c>
      <c r="G123" s="428" t="s">
        <v>739</v>
      </c>
      <c r="H123" s="428" t="s">
        <v>740</v>
      </c>
      <c r="I123" s="431">
        <v>0.37999999523162842</v>
      </c>
      <c r="J123" s="431">
        <v>300</v>
      </c>
      <c r="K123" s="432">
        <v>114</v>
      </c>
    </row>
    <row r="124" spans="1:11" ht="14.45" customHeight="1" x14ac:dyDescent="0.2">
      <c r="A124" s="426" t="s">
        <v>458</v>
      </c>
      <c r="B124" s="427" t="s">
        <v>459</v>
      </c>
      <c r="C124" s="428" t="s">
        <v>464</v>
      </c>
      <c r="D124" s="429" t="s">
        <v>465</v>
      </c>
      <c r="E124" s="428" t="s">
        <v>729</v>
      </c>
      <c r="F124" s="429" t="s">
        <v>730</v>
      </c>
      <c r="G124" s="428" t="s">
        <v>741</v>
      </c>
      <c r="H124" s="428" t="s">
        <v>742</v>
      </c>
      <c r="I124" s="431">
        <v>8.3900003433227539</v>
      </c>
      <c r="J124" s="431">
        <v>1</v>
      </c>
      <c r="K124" s="432">
        <v>8.3900003433227539</v>
      </c>
    </row>
    <row r="125" spans="1:11" ht="14.45" customHeight="1" x14ac:dyDescent="0.2">
      <c r="A125" s="426" t="s">
        <v>458</v>
      </c>
      <c r="B125" s="427" t="s">
        <v>459</v>
      </c>
      <c r="C125" s="428" t="s">
        <v>464</v>
      </c>
      <c r="D125" s="429" t="s">
        <v>465</v>
      </c>
      <c r="E125" s="428" t="s">
        <v>729</v>
      </c>
      <c r="F125" s="429" t="s">
        <v>730</v>
      </c>
      <c r="G125" s="428" t="s">
        <v>743</v>
      </c>
      <c r="H125" s="428" t="s">
        <v>744</v>
      </c>
      <c r="I125" s="431">
        <v>7.5900001525878906</v>
      </c>
      <c r="J125" s="431">
        <v>5</v>
      </c>
      <c r="K125" s="432">
        <v>37.950000762939453</v>
      </c>
    </row>
    <row r="126" spans="1:11" ht="14.45" customHeight="1" x14ac:dyDescent="0.2">
      <c r="A126" s="426" t="s">
        <v>458</v>
      </c>
      <c r="B126" s="427" t="s">
        <v>459</v>
      </c>
      <c r="C126" s="428" t="s">
        <v>464</v>
      </c>
      <c r="D126" s="429" t="s">
        <v>465</v>
      </c>
      <c r="E126" s="428" t="s">
        <v>729</v>
      </c>
      <c r="F126" s="429" t="s">
        <v>730</v>
      </c>
      <c r="G126" s="428" t="s">
        <v>745</v>
      </c>
      <c r="H126" s="428" t="s">
        <v>746</v>
      </c>
      <c r="I126" s="431">
        <v>7.0799999237060547</v>
      </c>
      <c r="J126" s="431">
        <v>10</v>
      </c>
      <c r="K126" s="432">
        <v>70.839996337890625</v>
      </c>
    </row>
    <row r="127" spans="1:11" ht="14.45" customHeight="1" x14ac:dyDescent="0.2">
      <c r="A127" s="426" t="s">
        <v>458</v>
      </c>
      <c r="B127" s="427" t="s">
        <v>459</v>
      </c>
      <c r="C127" s="428" t="s">
        <v>464</v>
      </c>
      <c r="D127" s="429" t="s">
        <v>465</v>
      </c>
      <c r="E127" s="428" t="s">
        <v>729</v>
      </c>
      <c r="F127" s="429" t="s">
        <v>730</v>
      </c>
      <c r="G127" s="428" t="s">
        <v>747</v>
      </c>
      <c r="H127" s="428" t="s">
        <v>748</v>
      </c>
      <c r="I127" s="431">
        <v>9.5900001525878906</v>
      </c>
      <c r="J127" s="431">
        <v>10</v>
      </c>
      <c r="K127" s="432">
        <v>95.910003662109375</v>
      </c>
    </row>
    <row r="128" spans="1:11" ht="14.45" customHeight="1" x14ac:dyDescent="0.2">
      <c r="A128" s="426" t="s">
        <v>458</v>
      </c>
      <c r="B128" s="427" t="s">
        <v>459</v>
      </c>
      <c r="C128" s="428" t="s">
        <v>464</v>
      </c>
      <c r="D128" s="429" t="s">
        <v>465</v>
      </c>
      <c r="E128" s="428" t="s">
        <v>729</v>
      </c>
      <c r="F128" s="429" t="s">
        <v>730</v>
      </c>
      <c r="G128" s="428" t="s">
        <v>749</v>
      </c>
      <c r="H128" s="428" t="s">
        <v>750</v>
      </c>
      <c r="I128" s="431">
        <v>30.616364045576617</v>
      </c>
      <c r="J128" s="431">
        <v>109</v>
      </c>
      <c r="K128" s="432">
        <v>3336.9699878692627</v>
      </c>
    </row>
    <row r="129" spans="1:11" ht="14.45" customHeight="1" x14ac:dyDescent="0.2">
      <c r="A129" s="426" t="s">
        <v>458</v>
      </c>
      <c r="B129" s="427" t="s">
        <v>459</v>
      </c>
      <c r="C129" s="428" t="s">
        <v>464</v>
      </c>
      <c r="D129" s="429" t="s">
        <v>465</v>
      </c>
      <c r="E129" s="428" t="s">
        <v>729</v>
      </c>
      <c r="F129" s="429" t="s">
        <v>730</v>
      </c>
      <c r="G129" s="428" t="s">
        <v>751</v>
      </c>
      <c r="H129" s="428" t="s">
        <v>752</v>
      </c>
      <c r="I129" s="431">
        <v>260.29998779296875</v>
      </c>
      <c r="J129" s="431">
        <v>68</v>
      </c>
      <c r="K129" s="432">
        <v>17700.399719238281</v>
      </c>
    </row>
    <row r="130" spans="1:11" ht="14.45" customHeight="1" x14ac:dyDescent="0.2">
      <c r="A130" s="426" t="s">
        <v>458</v>
      </c>
      <c r="B130" s="427" t="s">
        <v>459</v>
      </c>
      <c r="C130" s="428" t="s">
        <v>464</v>
      </c>
      <c r="D130" s="429" t="s">
        <v>465</v>
      </c>
      <c r="E130" s="428" t="s">
        <v>729</v>
      </c>
      <c r="F130" s="429" t="s">
        <v>730</v>
      </c>
      <c r="G130" s="428" t="s">
        <v>751</v>
      </c>
      <c r="H130" s="428" t="s">
        <v>753</v>
      </c>
      <c r="I130" s="431">
        <v>260.29998779296875</v>
      </c>
      <c r="J130" s="431">
        <v>53</v>
      </c>
      <c r="K130" s="432">
        <v>13795.900024414063</v>
      </c>
    </row>
    <row r="131" spans="1:11" ht="14.45" customHeight="1" x14ac:dyDescent="0.2">
      <c r="A131" s="426" t="s">
        <v>458</v>
      </c>
      <c r="B131" s="427" t="s">
        <v>459</v>
      </c>
      <c r="C131" s="428" t="s">
        <v>464</v>
      </c>
      <c r="D131" s="429" t="s">
        <v>465</v>
      </c>
      <c r="E131" s="428" t="s">
        <v>729</v>
      </c>
      <c r="F131" s="429" t="s">
        <v>730</v>
      </c>
      <c r="G131" s="428" t="s">
        <v>754</v>
      </c>
      <c r="H131" s="428" t="s">
        <v>755</v>
      </c>
      <c r="I131" s="431">
        <v>10.350000381469727</v>
      </c>
      <c r="J131" s="431">
        <v>2</v>
      </c>
      <c r="K131" s="432">
        <v>20.700000762939453</v>
      </c>
    </row>
    <row r="132" spans="1:11" ht="14.45" customHeight="1" x14ac:dyDescent="0.2">
      <c r="A132" s="426" t="s">
        <v>458</v>
      </c>
      <c r="B132" s="427" t="s">
        <v>459</v>
      </c>
      <c r="C132" s="428" t="s">
        <v>464</v>
      </c>
      <c r="D132" s="429" t="s">
        <v>465</v>
      </c>
      <c r="E132" s="428" t="s">
        <v>756</v>
      </c>
      <c r="F132" s="429" t="s">
        <v>757</v>
      </c>
      <c r="G132" s="428" t="s">
        <v>758</v>
      </c>
      <c r="H132" s="428" t="s">
        <v>759</v>
      </c>
      <c r="I132" s="431">
        <v>2.9050000905990601</v>
      </c>
      <c r="J132" s="431">
        <v>300</v>
      </c>
      <c r="K132" s="432">
        <v>871.5999755859375</v>
      </c>
    </row>
    <row r="133" spans="1:11" ht="14.45" customHeight="1" x14ac:dyDescent="0.2">
      <c r="A133" s="426" t="s">
        <v>458</v>
      </c>
      <c r="B133" s="427" t="s">
        <v>459</v>
      </c>
      <c r="C133" s="428" t="s">
        <v>464</v>
      </c>
      <c r="D133" s="429" t="s">
        <v>465</v>
      </c>
      <c r="E133" s="428" t="s">
        <v>756</v>
      </c>
      <c r="F133" s="429" t="s">
        <v>757</v>
      </c>
      <c r="G133" s="428" t="s">
        <v>760</v>
      </c>
      <c r="H133" s="428" t="s">
        <v>761</v>
      </c>
      <c r="I133" s="431">
        <v>2.9060000896453859</v>
      </c>
      <c r="J133" s="431">
        <v>890</v>
      </c>
      <c r="K133" s="432">
        <v>2586.6000061035156</v>
      </c>
    </row>
    <row r="134" spans="1:11" ht="14.45" customHeight="1" x14ac:dyDescent="0.2">
      <c r="A134" s="426" t="s">
        <v>458</v>
      </c>
      <c r="B134" s="427" t="s">
        <v>459</v>
      </c>
      <c r="C134" s="428" t="s">
        <v>464</v>
      </c>
      <c r="D134" s="429" t="s">
        <v>465</v>
      </c>
      <c r="E134" s="428" t="s">
        <v>756</v>
      </c>
      <c r="F134" s="429" t="s">
        <v>757</v>
      </c>
      <c r="G134" s="428" t="s">
        <v>762</v>
      </c>
      <c r="H134" s="428" t="s">
        <v>763</v>
      </c>
      <c r="I134" s="431">
        <v>230.3800048828125</v>
      </c>
      <c r="J134" s="431">
        <v>75</v>
      </c>
      <c r="K134" s="432">
        <v>17278.80029296875</v>
      </c>
    </row>
    <row r="135" spans="1:11" ht="14.45" customHeight="1" x14ac:dyDescent="0.2">
      <c r="A135" s="426" t="s">
        <v>458</v>
      </c>
      <c r="B135" s="427" t="s">
        <v>459</v>
      </c>
      <c r="C135" s="428" t="s">
        <v>464</v>
      </c>
      <c r="D135" s="429" t="s">
        <v>465</v>
      </c>
      <c r="E135" s="428" t="s">
        <v>756</v>
      </c>
      <c r="F135" s="429" t="s">
        <v>757</v>
      </c>
      <c r="G135" s="428" t="s">
        <v>764</v>
      </c>
      <c r="H135" s="428" t="s">
        <v>765</v>
      </c>
      <c r="I135" s="431">
        <v>160.02999877929688</v>
      </c>
      <c r="J135" s="431">
        <v>150</v>
      </c>
      <c r="K135" s="432">
        <v>24005.2001953125</v>
      </c>
    </row>
    <row r="136" spans="1:11" ht="14.45" customHeight="1" x14ac:dyDescent="0.2">
      <c r="A136" s="426" t="s">
        <v>458</v>
      </c>
      <c r="B136" s="427" t="s">
        <v>459</v>
      </c>
      <c r="C136" s="428" t="s">
        <v>464</v>
      </c>
      <c r="D136" s="429" t="s">
        <v>465</v>
      </c>
      <c r="E136" s="428" t="s">
        <v>756</v>
      </c>
      <c r="F136" s="429" t="s">
        <v>757</v>
      </c>
      <c r="G136" s="428" t="s">
        <v>764</v>
      </c>
      <c r="H136" s="428" t="s">
        <v>766</v>
      </c>
      <c r="I136" s="431">
        <v>174.55000305175781</v>
      </c>
      <c r="J136" s="431">
        <v>25</v>
      </c>
      <c r="K136" s="432">
        <v>4363.8701171875</v>
      </c>
    </row>
    <row r="137" spans="1:11" ht="14.45" customHeight="1" x14ac:dyDescent="0.2">
      <c r="A137" s="426" t="s">
        <v>458</v>
      </c>
      <c r="B137" s="427" t="s">
        <v>459</v>
      </c>
      <c r="C137" s="428" t="s">
        <v>464</v>
      </c>
      <c r="D137" s="429" t="s">
        <v>465</v>
      </c>
      <c r="E137" s="428" t="s">
        <v>756</v>
      </c>
      <c r="F137" s="429" t="s">
        <v>757</v>
      </c>
      <c r="G137" s="428" t="s">
        <v>767</v>
      </c>
      <c r="H137" s="428" t="s">
        <v>768</v>
      </c>
      <c r="I137" s="431">
        <v>3.1440001010894774</v>
      </c>
      <c r="J137" s="431">
        <v>800</v>
      </c>
      <c r="K137" s="432">
        <v>2515</v>
      </c>
    </row>
    <row r="138" spans="1:11" ht="14.45" customHeight="1" x14ac:dyDescent="0.2">
      <c r="A138" s="426" t="s">
        <v>458</v>
      </c>
      <c r="B138" s="427" t="s">
        <v>459</v>
      </c>
      <c r="C138" s="428" t="s">
        <v>464</v>
      </c>
      <c r="D138" s="429" t="s">
        <v>465</v>
      </c>
      <c r="E138" s="428" t="s">
        <v>756</v>
      </c>
      <c r="F138" s="429" t="s">
        <v>757</v>
      </c>
      <c r="G138" s="428" t="s">
        <v>769</v>
      </c>
      <c r="H138" s="428" t="s">
        <v>770</v>
      </c>
      <c r="I138" s="431">
        <v>625.27001953125</v>
      </c>
      <c r="J138" s="431">
        <v>4</v>
      </c>
      <c r="K138" s="432">
        <v>2501.070068359375</v>
      </c>
    </row>
    <row r="139" spans="1:11" ht="14.45" customHeight="1" x14ac:dyDescent="0.2">
      <c r="A139" s="426" t="s">
        <v>458</v>
      </c>
      <c r="B139" s="427" t="s">
        <v>459</v>
      </c>
      <c r="C139" s="428" t="s">
        <v>464</v>
      </c>
      <c r="D139" s="429" t="s">
        <v>465</v>
      </c>
      <c r="E139" s="428" t="s">
        <v>756</v>
      </c>
      <c r="F139" s="429" t="s">
        <v>757</v>
      </c>
      <c r="G139" s="428" t="s">
        <v>771</v>
      </c>
      <c r="H139" s="428" t="s">
        <v>772</v>
      </c>
      <c r="I139" s="431">
        <v>34.029998779296875</v>
      </c>
      <c r="J139" s="431">
        <v>1</v>
      </c>
      <c r="K139" s="432">
        <v>34.029998779296875</v>
      </c>
    </row>
    <row r="140" spans="1:11" ht="14.45" customHeight="1" x14ac:dyDescent="0.2">
      <c r="A140" s="426" t="s">
        <v>458</v>
      </c>
      <c r="B140" s="427" t="s">
        <v>459</v>
      </c>
      <c r="C140" s="428" t="s">
        <v>464</v>
      </c>
      <c r="D140" s="429" t="s">
        <v>465</v>
      </c>
      <c r="E140" s="428" t="s">
        <v>756</v>
      </c>
      <c r="F140" s="429" t="s">
        <v>757</v>
      </c>
      <c r="G140" s="428" t="s">
        <v>773</v>
      </c>
      <c r="H140" s="428" t="s">
        <v>774</v>
      </c>
      <c r="I140" s="431">
        <v>55.986666361490883</v>
      </c>
      <c r="J140" s="431">
        <v>200</v>
      </c>
      <c r="K140" s="432">
        <v>11219.7900390625</v>
      </c>
    </row>
    <row r="141" spans="1:11" ht="14.45" customHeight="1" x14ac:dyDescent="0.2">
      <c r="A141" s="426" t="s">
        <v>458</v>
      </c>
      <c r="B141" s="427" t="s">
        <v>459</v>
      </c>
      <c r="C141" s="428" t="s">
        <v>464</v>
      </c>
      <c r="D141" s="429" t="s">
        <v>465</v>
      </c>
      <c r="E141" s="428" t="s">
        <v>756</v>
      </c>
      <c r="F141" s="429" t="s">
        <v>757</v>
      </c>
      <c r="G141" s="428" t="s">
        <v>775</v>
      </c>
      <c r="H141" s="428" t="s">
        <v>776</v>
      </c>
      <c r="I141" s="431">
        <v>251.08000183105469</v>
      </c>
      <c r="J141" s="431">
        <v>4</v>
      </c>
      <c r="K141" s="432">
        <v>1004.2999877929688</v>
      </c>
    </row>
    <row r="142" spans="1:11" ht="14.45" customHeight="1" x14ac:dyDescent="0.2">
      <c r="A142" s="426" t="s">
        <v>458</v>
      </c>
      <c r="B142" s="427" t="s">
        <v>459</v>
      </c>
      <c r="C142" s="428" t="s">
        <v>464</v>
      </c>
      <c r="D142" s="429" t="s">
        <v>465</v>
      </c>
      <c r="E142" s="428" t="s">
        <v>756</v>
      </c>
      <c r="F142" s="429" t="s">
        <v>757</v>
      </c>
      <c r="G142" s="428" t="s">
        <v>777</v>
      </c>
      <c r="H142" s="428" t="s">
        <v>778</v>
      </c>
      <c r="I142" s="431">
        <v>4.9719998359680178</v>
      </c>
      <c r="J142" s="431">
        <v>1250</v>
      </c>
      <c r="K142" s="432">
        <v>6215.5</v>
      </c>
    </row>
    <row r="143" spans="1:11" ht="14.45" customHeight="1" x14ac:dyDescent="0.2">
      <c r="A143" s="426" t="s">
        <v>458</v>
      </c>
      <c r="B143" s="427" t="s">
        <v>459</v>
      </c>
      <c r="C143" s="428" t="s">
        <v>464</v>
      </c>
      <c r="D143" s="429" t="s">
        <v>465</v>
      </c>
      <c r="E143" s="428" t="s">
        <v>756</v>
      </c>
      <c r="F143" s="429" t="s">
        <v>757</v>
      </c>
      <c r="G143" s="428" t="s">
        <v>779</v>
      </c>
      <c r="H143" s="428" t="s">
        <v>780</v>
      </c>
      <c r="I143" s="431">
        <v>8.4700002670288086</v>
      </c>
      <c r="J143" s="431">
        <v>30</v>
      </c>
      <c r="K143" s="432">
        <v>254.10000610351563</v>
      </c>
    </row>
    <row r="144" spans="1:11" ht="14.45" customHeight="1" x14ac:dyDescent="0.2">
      <c r="A144" s="426" t="s">
        <v>458</v>
      </c>
      <c r="B144" s="427" t="s">
        <v>459</v>
      </c>
      <c r="C144" s="428" t="s">
        <v>464</v>
      </c>
      <c r="D144" s="429" t="s">
        <v>465</v>
      </c>
      <c r="E144" s="428" t="s">
        <v>756</v>
      </c>
      <c r="F144" s="429" t="s">
        <v>757</v>
      </c>
      <c r="G144" s="428" t="s">
        <v>781</v>
      </c>
      <c r="H144" s="428" t="s">
        <v>782</v>
      </c>
      <c r="I144" s="431">
        <v>33.880001068115234</v>
      </c>
      <c r="J144" s="431">
        <v>192</v>
      </c>
      <c r="K144" s="432">
        <v>6504.960205078125</v>
      </c>
    </row>
    <row r="145" spans="1:11" ht="14.45" customHeight="1" x14ac:dyDescent="0.2">
      <c r="A145" s="426" t="s">
        <v>458</v>
      </c>
      <c r="B145" s="427" t="s">
        <v>459</v>
      </c>
      <c r="C145" s="428" t="s">
        <v>464</v>
      </c>
      <c r="D145" s="429" t="s">
        <v>465</v>
      </c>
      <c r="E145" s="428" t="s">
        <v>756</v>
      </c>
      <c r="F145" s="429" t="s">
        <v>757</v>
      </c>
      <c r="G145" s="428" t="s">
        <v>783</v>
      </c>
      <c r="H145" s="428" t="s">
        <v>784</v>
      </c>
      <c r="I145" s="431">
        <v>21.780000686645508</v>
      </c>
      <c r="J145" s="431">
        <v>792</v>
      </c>
      <c r="K145" s="432">
        <v>17249.759765625</v>
      </c>
    </row>
    <row r="146" spans="1:11" ht="14.45" customHeight="1" x14ac:dyDescent="0.2">
      <c r="A146" s="426" t="s">
        <v>458</v>
      </c>
      <c r="B146" s="427" t="s">
        <v>459</v>
      </c>
      <c r="C146" s="428" t="s">
        <v>464</v>
      </c>
      <c r="D146" s="429" t="s">
        <v>465</v>
      </c>
      <c r="E146" s="428" t="s">
        <v>756</v>
      </c>
      <c r="F146" s="429" t="s">
        <v>757</v>
      </c>
      <c r="G146" s="428" t="s">
        <v>785</v>
      </c>
      <c r="H146" s="428" t="s">
        <v>786</v>
      </c>
      <c r="I146" s="431">
        <v>11.739999771118164</v>
      </c>
      <c r="J146" s="431">
        <v>40</v>
      </c>
      <c r="K146" s="432">
        <v>469.60000610351563</v>
      </c>
    </row>
    <row r="147" spans="1:11" ht="14.45" customHeight="1" x14ac:dyDescent="0.2">
      <c r="A147" s="426" t="s">
        <v>458</v>
      </c>
      <c r="B147" s="427" t="s">
        <v>459</v>
      </c>
      <c r="C147" s="428" t="s">
        <v>464</v>
      </c>
      <c r="D147" s="429" t="s">
        <v>465</v>
      </c>
      <c r="E147" s="428" t="s">
        <v>756</v>
      </c>
      <c r="F147" s="429" t="s">
        <v>757</v>
      </c>
      <c r="G147" s="428" t="s">
        <v>785</v>
      </c>
      <c r="H147" s="428" t="s">
        <v>787</v>
      </c>
      <c r="I147" s="431">
        <v>11.739999771118164</v>
      </c>
      <c r="J147" s="431">
        <v>10</v>
      </c>
      <c r="K147" s="432">
        <v>117.40000152587891</v>
      </c>
    </row>
    <row r="148" spans="1:11" ht="14.45" customHeight="1" x14ac:dyDescent="0.2">
      <c r="A148" s="426" t="s">
        <v>458</v>
      </c>
      <c r="B148" s="427" t="s">
        <v>459</v>
      </c>
      <c r="C148" s="428" t="s">
        <v>464</v>
      </c>
      <c r="D148" s="429" t="s">
        <v>465</v>
      </c>
      <c r="E148" s="428" t="s">
        <v>756</v>
      </c>
      <c r="F148" s="429" t="s">
        <v>757</v>
      </c>
      <c r="G148" s="428" t="s">
        <v>788</v>
      </c>
      <c r="H148" s="428" t="s">
        <v>789</v>
      </c>
      <c r="I148" s="431">
        <v>13.310000419616699</v>
      </c>
      <c r="J148" s="431">
        <v>70</v>
      </c>
      <c r="K148" s="432">
        <v>931.70004272460938</v>
      </c>
    </row>
    <row r="149" spans="1:11" ht="14.45" customHeight="1" x14ac:dyDescent="0.2">
      <c r="A149" s="426" t="s">
        <v>458</v>
      </c>
      <c r="B149" s="427" t="s">
        <v>459</v>
      </c>
      <c r="C149" s="428" t="s">
        <v>464</v>
      </c>
      <c r="D149" s="429" t="s">
        <v>465</v>
      </c>
      <c r="E149" s="428" t="s">
        <v>756</v>
      </c>
      <c r="F149" s="429" t="s">
        <v>757</v>
      </c>
      <c r="G149" s="428" t="s">
        <v>790</v>
      </c>
      <c r="H149" s="428" t="s">
        <v>791</v>
      </c>
      <c r="I149" s="431">
        <v>255.78500366210938</v>
      </c>
      <c r="J149" s="431">
        <v>18</v>
      </c>
      <c r="K149" s="432">
        <v>4502.75</v>
      </c>
    </row>
    <row r="150" spans="1:11" ht="14.45" customHeight="1" x14ac:dyDescent="0.2">
      <c r="A150" s="426" t="s">
        <v>458</v>
      </c>
      <c r="B150" s="427" t="s">
        <v>459</v>
      </c>
      <c r="C150" s="428" t="s">
        <v>464</v>
      </c>
      <c r="D150" s="429" t="s">
        <v>465</v>
      </c>
      <c r="E150" s="428" t="s">
        <v>756</v>
      </c>
      <c r="F150" s="429" t="s">
        <v>757</v>
      </c>
      <c r="G150" s="428" t="s">
        <v>792</v>
      </c>
      <c r="H150" s="428" t="s">
        <v>793</v>
      </c>
      <c r="I150" s="431">
        <v>25.530000686645508</v>
      </c>
      <c r="J150" s="431">
        <v>40</v>
      </c>
      <c r="K150" s="432">
        <v>1021.2000122070313</v>
      </c>
    </row>
    <row r="151" spans="1:11" ht="14.45" customHeight="1" x14ac:dyDescent="0.2">
      <c r="A151" s="426" t="s">
        <v>458</v>
      </c>
      <c r="B151" s="427" t="s">
        <v>459</v>
      </c>
      <c r="C151" s="428" t="s">
        <v>464</v>
      </c>
      <c r="D151" s="429" t="s">
        <v>465</v>
      </c>
      <c r="E151" s="428" t="s">
        <v>756</v>
      </c>
      <c r="F151" s="429" t="s">
        <v>757</v>
      </c>
      <c r="G151" s="428" t="s">
        <v>794</v>
      </c>
      <c r="H151" s="428" t="s">
        <v>795</v>
      </c>
      <c r="I151" s="431">
        <v>70.180000305175781</v>
      </c>
      <c r="J151" s="431">
        <v>20</v>
      </c>
      <c r="K151" s="432">
        <v>1403.5999755859375</v>
      </c>
    </row>
    <row r="152" spans="1:11" ht="14.45" customHeight="1" x14ac:dyDescent="0.2">
      <c r="A152" s="426" t="s">
        <v>458</v>
      </c>
      <c r="B152" s="427" t="s">
        <v>459</v>
      </c>
      <c r="C152" s="428" t="s">
        <v>464</v>
      </c>
      <c r="D152" s="429" t="s">
        <v>465</v>
      </c>
      <c r="E152" s="428" t="s">
        <v>756</v>
      </c>
      <c r="F152" s="429" t="s">
        <v>757</v>
      </c>
      <c r="G152" s="428" t="s">
        <v>796</v>
      </c>
      <c r="H152" s="428" t="s">
        <v>797</v>
      </c>
      <c r="I152" s="431">
        <v>204.54750061035156</v>
      </c>
      <c r="J152" s="431">
        <v>17</v>
      </c>
      <c r="K152" s="432">
        <v>3446.780029296875</v>
      </c>
    </row>
    <row r="153" spans="1:11" ht="14.45" customHeight="1" x14ac:dyDescent="0.2">
      <c r="A153" s="426" t="s">
        <v>458</v>
      </c>
      <c r="B153" s="427" t="s">
        <v>459</v>
      </c>
      <c r="C153" s="428" t="s">
        <v>464</v>
      </c>
      <c r="D153" s="429" t="s">
        <v>465</v>
      </c>
      <c r="E153" s="428" t="s">
        <v>756</v>
      </c>
      <c r="F153" s="429" t="s">
        <v>757</v>
      </c>
      <c r="G153" s="428" t="s">
        <v>798</v>
      </c>
      <c r="H153" s="428" t="s">
        <v>799</v>
      </c>
      <c r="I153" s="431">
        <v>4.1399998664855957</v>
      </c>
      <c r="J153" s="431">
        <v>500</v>
      </c>
      <c r="K153" s="432">
        <v>2069.10009765625</v>
      </c>
    </row>
    <row r="154" spans="1:11" ht="14.45" customHeight="1" x14ac:dyDescent="0.2">
      <c r="A154" s="426" t="s">
        <v>458</v>
      </c>
      <c r="B154" s="427" t="s">
        <v>459</v>
      </c>
      <c r="C154" s="428" t="s">
        <v>464</v>
      </c>
      <c r="D154" s="429" t="s">
        <v>465</v>
      </c>
      <c r="E154" s="428" t="s">
        <v>756</v>
      </c>
      <c r="F154" s="429" t="s">
        <v>757</v>
      </c>
      <c r="G154" s="428" t="s">
        <v>800</v>
      </c>
      <c r="H154" s="428" t="s">
        <v>801</v>
      </c>
      <c r="I154" s="431">
        <v>123.90000152587891</v>
      </c>
      <c r="J154" s="431">
        <v>50</v>
      </c>
      <c r="K154" s="432">
        <v>6195.2001953125</v>
      </c>
    </row>
    <row r="155" spans="1:11" ht="14.45" customHeight="1" x14ac:dyDescent="0.2">
      <c r="A155" s="426" t="s">
        <v>458</v>
      </c>
      <c r="B155" s="427" t="s">
        <v>459</v>
      </c>
      <c r="C155" s="428" t="s">
        <v>464</v>
      </c>
      <c r="D155" s="429" t="s">
        <v>465</v>
      </c>
      <c r="E155" s="428" t="s">
        <v>756</v>
      </c>
      <c r="F155" s="429" t="s">
        <v>757</v>
      </c>
      <c r="G155" s="428" t="s">
        <v>802</v>
      </c>
      <c r="H155" s="428" t="s">
        <v>803</v>
      </c>
      <c r="I155" s="431">
        <v>2.5899999141693115</v>
      </c>
      <c r="J155" s="431">
        <v>500</v>
      </c>
      <c r="K155" s="432">
        <v>1294.699951171875</v>
      </c>
    </row>
    <row r="156" spans="1:11" ht="14.45" customHeight="1" x14ac:dyDescent="0.2">
      <c r="A156" s="426" t="s">
        <v>458</v>
      </c>
      <c r="B156" s="427" t="s">
        <v>459</v>
      </c>
      <c r="C156" s="428" t="s">
        <v>464</v>
      </c>
      <c r="D156" s="429" t="s">
        <v>465</v>
      </c>
      <c r="E156" s="428" t="s">
        <v>756</v>
      </c>
      <c r="F156" s="429" t="s">
        <v>757</v>
      </c>
      <c r="G156" s="428" t="s">
        <v>804</v>
      </c>
      <c r="H156" s="428" t="s">
        <v>805</v>
      </c>
      <c r="I156" s="431">
        <v>758.19000244140625</v>
      </c>
      <c r="J156" s="431">
        <v>1</v>
      </c>
      <c r="K156" s="432">
        <v>758.19000244140625</v>
      </c>
    </row>
    <row r="157" spans="1:11" ht="14.45" customHeight="1" x14ac:dyDescent="0.2">
      <c r="A157" s="426" t="s">
        <v>458</v>
      </c>
      <c r="B157" s="427" t="s">
        <v>459</v>
      </c>
      <c r="C157" s="428" t="s">
        <v>464</v>
      </c>
      <c r="D157" s="429" t="s">
        <v>465</v>
      </c>
      <c r="E157" s="428" t="s">
        <v>756</v>
      </c>
      <c r="F157" s="429" t="s">
        <v>757</v>
      </c>
      <c r="G157" s="428" t="s">
        <v>806</v>
      </c>
      <c r="H157" s="428" t="s">
        <v>807</v>
      </c>
      <c r="I157" s="431">
        <v>148.22000122070313</v>
      </c>
      <c r="J157" s="431">
        <v>3</v>
      </c>
      <c r="K157" s="432">
        <v>444.66000366210938</v>
      </c>
    </row>
    <row r="158" spans="1:11" ht="14.45" customHeight="1" x14ac:dyDescent="0.2">
      <c r="A158" s="426" t="s">
        <v>458</v>
      </c>
      <c r="B158" s="427" t="s">
        <v>459</v>
      </c>
      <c r="C158" s="428" t="s">
        <v>464</v>
      </c>
      <c r="D158" s="429" t="s">
        <v>465</v>
      </c>
      <c r="E158" s="428" t="s">
        <v>756</v>
      </c>
      <c r="F158" s="429" t="s">
        <v>757</v>
      </c>
      <c r="G158" s="428" t="s">
        <v>808</v>
      </c>
      <c r="H158" s="428" t="s">
        <v>809</v>
      </c>
      <c r="I158" s="431">
        <v>0.63666665554046631</v>
      </c>
      <c r="J158" s="431">
        <v>2800</v>
      </c>
      <c r="K158" s="432">
        <v>1776</v>
      </c>
    </row>
    <row r="159" spans="1:11" ht="14.45" customHeight="1" x14ac:dyDescent="0.2">
      <c r="A159" s="426" t="s">
        <v>458</v>
      </c>
      <c r="B159" s="427" t="s">
        <v>459</v>
      </c>
      <c r="C159" s="428" t="s">
        <v>464</v>
      </c>
      <c r="D159" s="429" t="s">
        <v>465</v>
      </c>
      <c r="E159" s="428" t="s">
        <v>756</v>
      </c>
      <c r="F159" s="429" t="s">
        <v>757</v>
      </c>
      <c r="G159" s="428" t="s">
        <v>810</v>
      </c>
      <c r="H159" s="428" t="s">
        <v>811</v>
      </c>
      <c r="I159" s="431">
        <v>9.5699996948242188</v>
      </c>
      <c r="J159" s="431">
        <v>100</v>
      </c>
      <c r="K159" s="432">
        <v>957.1099853515625</v>
      </c>
    </row>
    <row r="160" spans="1:11" ht="14.45" customHeight="1" x14ac:dyDescent="0.2">
      <c r="A160" s="426" t="s">
        <v>458</v>
      </c>
      <c r="B160" s="427" t="s">
        <v>459</v>
      </c>
      <c r="C160" s="428" t="s">
        <v>464</v>
      </c>
      <c r="D160" s="429" t="s">
        <v>465</v>
      </c>
      <c r="E160" s="428" t="s">
        <v>756</v>
      </c>
      <c r="F160" s="429" t="s">
        <v>757</v>
      </c>
      <c r="G160" s="428" t="s">
        <v>812</v>
      </c>
      <c r="H160" s="428" t="s">
        <v>813</v>
      </c>
      <c r="I160" s="431">
        <v>1.1399999856948853</v>
      </c>
      <c r="J160" s="431">
        <v>560</v>
      </c>
      <c r="K160" s="432">
        <v>638.39999389648438</v>
      </c>
    </row>
    <row r="161" spans="1:11" ht="14.45" customHeight="1" x14ac:dyDescent="0.2">
      <c r="A161" s="426" t="s">
        <v>458</v>
      </c>
      <c r="B161" s="427" t="s">
        <v>459</v>
      </c>
      <c r="C161" s="428" t="s">
        <v>464</v>
      </c>
      <c r="D161" s="429" t="s">
        <v>465</v>
      </c>
      <c r="E161" s="428" t="s">
        <v>756</v>
      </c>
      <c r="F161" s="429" t="s">
        <v>757</v>
      </c>
      <c r="G161" s="428" t="s">
        <v>814</v>
      </c>
      <c r="H161" s="428" t="s">
        <v>815</v>
      </c>
      <c r="I161" s="431">
        <v>7.1599998474121094</v>
      </c>
      <c r="J161" s="431">
        <v>300</v>
      </c>
      <c r="K161" s="432">
        <v>2147.1100463867188</v>
      </c>
    </row>
    <row r="162" spans="1:11" ht="14.45" customHeight="1" x14ac:dyDescent="0.2">
      <c r="A162" s="426" t="s">
        <v>458</v>
      </c>
      <c r="B162" s="427" t="s">
        <v>459</v>
      </c>
      <c r="C162" s="428" t="s">
        <v>464</v>
      </c>
      <c r="D162" s="429" t="s">
        <v>465</v>
      </c>
      <c r="E162" s="428" t="s">
        <v>756</v>
      </c>
      <c r="F162" s="429" t="s">
        <v>757</v>
      </c>
      <c r="G162" s="428" t="s">
        <v>816</v>
      </c>
      <c r="H162" s="428" t="s">
        <v>817</v>
      </c>
      <c r="I162" s="431">
        <v>75.019996643066406</v>
      </c>
      <c r="J162" s="431">
        <v>3</v>
      </c>
      <c r="K162" s="432">
        <v>225.05999755859375</v>
      </c>
    </row>
    <row r="163" spans="1:11" ht="14.45" customHeight="1" x14ac:dyDescent="0.2">
      <c r="A163" s="426" t="s">
        <v>458</v>
      </c>
      <c r="B163" s="427" t="s">
        <v>459</v>
      </c>
      <c r="C163" s="428" t="s">
        <v>464</v>
      </c>
      <c r="D163" s="429" t="s">
        <v>465</v>
      </c>
      <c r="E163" s="428" t="s">
        <v>756</v>
      </c>
      <c r="F163" s="429" t="s">
        <v>757</v>
      </c>
      <c r="G163" s="428" t="s">
        <v>818</v>
      </c>
      <c r="H163" s="428" t="s">
        <v>819</v>
      </c>
      <c r="I163" s="431">
        <v>1190.8399658203125</v>
      </c>
      <c r="J163" s="431">
        <v>2</v>
      </c>
      <c r="K163" s="432">
        <v>2381.669921875</v>
      </c>
    </row>
    <row r="164" spans="1:11" ht="14.45" customHeight="1" x14ac:dyDescent="0.2">
      <c r="A164" s="426" t="s">
        <v>458</v>
      </c>
      <c r="B164" s="427" t="s">
        <v>459</v>
      </c>
      <c r="C164" s="428" t="s">
        <v>464</v>
      </c>
      <c r="D164" s="429" t="s">
        <v>465</v>
      </c>
      <c r="E164" s="428" t="s">
        <v>756</v>
      </c>
      <c r="F164" s="429" t="s">
        <v>757</v>
      </c>
      <c r="G164" s="428" t="s">
        <v>820</v>
      </c>
      <c r="H164" s="428" t="s">
        <v>821</v>
      </c>
      <c r="I164" s="431">
        <v>2243.14990234375</v>
      </c>
      <c r="J164" s="431">
        <v>2</v>
      </c>
      <c r="K164" s="432">
        <v>4486.2900390625</v>
      </c>
    </row>
    <row r="165" spans="1:11" ht="14.45" customHeight="1" x14ac:dyDescent="0.2">
      <c r="A165" s="426" t="s">
        <v>458</v>
      </c>
      <c r="B165" s="427" t="s">
        <v>459</v>
      </c>
      <c r="C165" s="428" t="s">
        <v>464</v>
      </c>
      <c r="D165" s="429" t="s">
        <v>465</v>
      </c>
      <c r="E165" s="428" t="s">
        <v>756</v>
      </c>
      <c r="F165" s="429" t="s">
        <v>757</v>
      </c>
      <c r="G165" s="428" t="s">
        <v>822</v>
      </c>
      <c r="H165" s="428" t="s">
        <v>823</v>
      </c>
      <c r="I165" s="431">
        <v>313.3900146484375</v>
      </c>
      <c r="J165" s="431">
        <v>10</v>
      </c>
      <c r="K165" s="432">
        <v>3133.89990234375</v>
      </c>
    </row>
    <row r="166" spans="1:11" ht="14.45" customHeight="1" x14ac:dyDescent="0.2">
      <c r="A166" s="426" t="s">
        <v>458</v>
      </c>
      <c r="B166" s="427" t="s">
        <v>459</v>
      </c>
      <c r="C166" s="428" t="s">
        <v>464</v>
      </c>
      <c r="D166" s="429" t="s">
        <v>465</v>
      </c>
      <c r="E166" s="428" t="s">
        <v>756</v>
      </c>
      <c r="F166" s="429" t="s">
        <v>757</v>
      </c>
      <c r="G166" s="428" t="s">
        <v>824</v>
      </c>
      <c r="H166" s="428" t="s">
        <v>825</v>
      </c>
      <c r="I166" s="431">
        <v>5.690000057220459</v>
      </c>
      <c r="J166" s="431">
        <v>100</v>
      </c>
      <c r="K166" s="432">
        <v>568.95001220703125</v>
      </c>
    </row>
    <row r="167" spans="1:11" ht="14.45" customHeight="1" x14ac:dyDescent="0.2">
      <c r="A167" s="426" t="s">
        <v>458</v>
      </c>
      <c r="B167" s="427" t="s">
        <v>459</v>
      </c>
      <c r="C167" s="428" t="s">
        <v>464</v>
      </c>
      <c r="D167" s="429" t="s">
        <v>465</v>
      </c>
      <c r="E167" s="428" t="s">
        <v>756</v>
      </c>
      <c r="F167" s="429" t="s">
        <v>757</v>
      </c>
      <c r="G167" s="428" t="s">
        <v>826</v>
      </c>
      <c r="H167" s="428" t="s">
        <v>827</v>
      </c>
      <c r="I167" s="431">
        <v>6.1700000762939453</v>
      </c>
      <c r="J167" s="431">
        <v>25</v>
      </c>
      <c r="K167" s="432">
        <v>154.25</v>
      </c>
    </row>
    <row r="168" spans="1:11" ht="14.45" customHeight="1" x14ac:dyDescent="0.2">
      <c r="A168" s="426" t="s">
        <v>458</v>
      </c>
      <c r="B168" s="427" t="s">
        <v>459</v>
      </c>
      <c r="C168" s="428" t="s">
        <v>464</v>
      </c>
      <c r="D168" s="429" t="s">
        <v>465</v>
      </c>
      <c r="E168" s="428" t="s">
        <v>756</v>
      </c>
      <c r="F168" s="429" t="s">
        <v>757</v>
      </c>
      <c r="G168" s="428" t="s">
        <v>828</v>
      </c>
      <c r="H168" s="428" t="s">
        <v>829</v>
      </c>
      <c r="I168" s="431">
        <v>60.5</v>
      </c>
      <c r="J168" s="431">
        <v>1</v>
      </c>
      <c r="K168" s="432">
        <v>60.5</v>
      </c>
    </row>
    <row r="169" spans="1:11" ht="14.45" customHeight="1" x14ac:dyDescent="0.2">
      <c r="A169" s="426" t="s">
        <v>458</v>
      </c>
      <c r="B169" s="427" t="s">
        <v>459</v>
      </c>
      <c r="C169" s="428" t="s">
        <v>464</v>
      </c>
      <c r="D169" s="429" t="s">
        <v>465</v>
      </c>
      <c r="E169" s="428" t="s">
        <v>756</v>
      </c>
      <c r="F169" s="429" t="s">
        <v>757</v>
      </c>
      <c r="G169" s="428" t="s">
        <v>830</v>
      </c>
      <c r="H169" s="428" t="s">
        <v>831</v>
      </c>
      <c r="I169" s="431">
        <v>1.4500000476837158</v>
      </c>
      <c r="J169" s="431">
        <v>8000</v>
      </c>
      <c r="K169" s="432">
        <v>11616</v>
      </c>
    </row>
    <row r="170" spans="1:11" ht="14.45" customHeight="1" x14ac:dyDescent="0.2">
      <c r="A170" s="426" t="s">
        <v>458</v>
      </c>
      <c r="B170" s="427" t="s">
        <v>459</v>
      </c>
      <c r="C170" s="428" t="s">
        <v>464</v>
      </c>
      <c r="D170" s="429" t="s">
        <v>465</v>
      </c>
      <c r="E170" s="428" t="s">
        <v>756</v>
      </c>
      <c r="F170" s="429" t="s">
        <v>757</v>
      </c>
      <c r="G170" s="428" t="s">
        <v>832</v>
      </c>
      <c r="H170" s="428" t="s">
        <v>833</v>
      </c>
      <c r="I170" s="431">
        <v>1.9644444253709581</v>
      </c>
      <c r="J170" s="431">
        <v>8000</v>
      </c>
      <c r="K170" s="432">
        <v>15754.210083007813</v>
      </c>
    </row>
    <row r="171" spans="1:11" ht="14.45" customHeight="1" x14ac:dyDescent="0.2">
      <c r="A171" s="426" t="s">
        <v>458</v>
      </c>
      <c r="B171" s="427" t="s">
        <v>459</v>
      </c>
      <c r="C171" s="428" t="s">
        <v>464</v>
      </c>
      <c r="D171" s="429" t="s">
        <v>465</v>
      </c>
      <c r="E171" s="428" t="s">
        <v>756</v>
      </c>
      <c r="F171" s="429" t="s">
        <v>757</v>
      </c>
      <c r="G171" s="428" t="s">
        <v>834</v>
      </c>
      <c r="H171" s="428" t="s">
        <v>835</v>
      </c>
      <c r="I171" s="431">
        <v>1.9900000095367432</v>
      </c>
      <c r="J171" s="431">
        <v>20</v>
      </c>
      <c r="K171" s="432">
        <v>39.799999237060547</v>
      </c>
    </row>
    <row r="172" spans="1:11" ht="14.45" customHeight="1" x14ac:dyDescent="0.2">
      <c r="A172" s="426" t="s">
        <v>458</v>
      </c>
      <c r="B172" s="427" t="s">
        <v>459</v>
      </c>
      <c r="C172" s="428" t="s">
        <v>464</v>
      </c>
      <c r="D172" s="429" t="s">
        <v>465</v>
      </c>
      <c r="E172" s="428" t="s">
        <v>756</v>
      </c>
      <c r="F172" s="429" t="s">
        <v>757</v>
      </c>
      <c r="G172" s="428" t="s">
        <v>836</v>
      </c>
      <c r="H172" s="428" t="s">
        <v>837</v>
      </c>
      <c r="I172" s="431">
        <v>1.9900000095367432</v>
      </c>
      <c r="J172" s="431">
        <v>35</v>
      </c>
      <c r="K172" s="432">
        <v>69.649999618530273</v>
      </c>
    </row>
    <row r="173" spans="1:11" ht="14.45" customHeight="1" x14ac:dyDescent="0.2">
      <c r="A173" s="426" t="s">
        <v>458</v>
      </c>
      <c r="B173" s="427" t="s">
        <v>459</v>
      </c>
      <c r="C173" s="428" t="s">
        <v>464</v>
      </c>
      <c r="D173" s="429" t="s">
        <v>465</v>
      </c>
      <c r="E173" s="428" t="s">
        <v>756</v>
      </c>
      <c r="F173" s="429" t="s">
        <v>757</v>
      </c>
      <c r="G173" s="428" t="s">
        <v>838</v>
      </c>
      <c r="H173" s="428" t="s">
        <v>839</v>
      </c>
      <c r="I173" s="431">
        <v>2.5099999904632568</v>
      </c>
      <c r="J173" s="431">
        <v>25</v>
      </c>
      <c r="K173" s="432">
        <v>62.75</v>
      </c>
    </row>
    <row r="174" spans="1:11" ht="14.45" customHeight="1" x14ac:dyDescent="0.2">
      <c r="A174" s="426" t="s">
        <v>458</v>
      </c>
      <c r="B174" s="427" t="s">
        <v>459</v>
      </c>
      <c r="C174" s="428" t="s">
        <v>464</v>
      </c>
      <c r="D174" s="429" t="s">
        <v>465</v>
      </c>
      <c r="E174" s="428" t="s">
        <v>756</v>
      </c>
      <c r="F174" s="429" t="s">
        <v>757</v>
      </c>
      <c r="G174" s="428" t="s">
        <v>840</v>
      </c>
      <c r="H174" s="428" t="s">
        <v>841</v>
      </c>
      <c r="I174" s="431">
        <v>2.6700000762939453</v>
      </c>
      <c r="J174" s="431">
        <v>100</v>
      </c>
      <c r="K174" s="432">
        <v>267</v>
      </c>
    </row>
    <row r="175" spans="1:11" ht="14.45" customHeight="1" x14ac:dyDescent="0.2">
      <c r="A175" s="426" t="s">
        <v>458</v>
      </c>
      <c r="B175" s="427" t="s">
        <v>459</v>
      </c>
      <c r="C175" s="428" t="s">
        <v>464</v>
      </c>
      <c r="D175" s="429" t="s">
        <v>465</v>
      </c>
      <c r="E175" s="428" t="s">
        <v>756</v>
      </c>
      <c r="F175" s="429" t="s">
        <v>757</v>
      </c>
      <c r="G175" s="428" t="s">
        <v>842</v>
      </c>
      <c r="H175" s="428" t="s">
        <v>843</v>
      </c>
      <c r="I175" s="431">
        <v>2.1522222359975181</v>
      </c>
      <c r="J175" s="431">
        <v>3140</v>
      </c>
      <c r="K175" s="432">
        <v>6750.5299682617188</v>
      </c>
    </row>
    <row r="176" spans="1:11" ht="14.45" customHeight="1" x14ac:dyDescent="0.2">
      <c r="A176" s="426" t="s">
        <v>458</v>
      </c>
      <c r="B176" s="427" t="s">
        <v>459</v>
      </c>
      <c r="C176" s="428" t="s">
        <v>464</v>
      </c>
      <c r="D176" s="429" t="s">
        <v>465</v>
      </c>
      <c r="E176" s="428" t="s">
        <v>756</v>
      </c>
      <c r="F176" s="429" t="s">
        <v>757</v>
      </c>
      <c r="G176" s="428" t="s">
        <v>844</v>
      </c>
      <c r="H176" s="428" t="s">
        <v>845</v>
      </c>
      <c r="I176" s="431">
        <v>23.712499141693115</v>
      </c>
      <c r="J176" s="431">
        <v>100</v>
      </c>
      <c r="K176" s="432">
        <v>2371.25</v>
      </c>
    </row>
    <row r="177" spans="1:11" ht="14.45" customHeight="1" x14ac:dyDescent="0.2">
      <c r="A177" s="426" t="s">
        <v>458</v>
      </c>
      <c r="B177" s="427" t="s">
        <v>459</v>
      </c>
      <c r="C177" s="428" t="s">
        <v>464</v>
      </c>
      <c r="D177" s="429" t="s">
        <v>465</v>
      </c>
      <c r="E177" s="428" t="s">
        <v>756</v>
      </c>
      <c r="F177" s="429" t="s">
        <v>757</v>
      </c>
      <c r="G177" s="428" t="s">
        <v>844</v>
      </c>
      <c r="H177" s="428" t="s">
        <v>846</v>
      </c>
      <c r="I177" s="431">
        <v>22.47499942779541</v>
      </c>
      <c r="J177" s="431">
        <v>70</v>
      </c>
      <c r="K177" s="432">
        <v>1560.8999633789063</v>
      </c>
    </row>
    <row r="178" spans="1:11" ht="14.45" customHeight="1" x14ac:dyDescent="0.2">
      <c r="A178" s="426" t="s">
        <v>458</v>
      </c>
      <c r="B178" s="427" t="s">
        <v>459</v>
      </c>
      <c r="C178" s="428" t="s">
        <v>464</v>
      </c>
      <c r="D178" s="429" t="s">
        <v>465</v>
      </c>
      <c r="E178" s="428" t="s">
        <v>847</v>
      </c>
      <c r="F178" s="429" t="s">
        <v>848</v>
      </c>
      <c r="G178" s="428" t="s">
        <v>849</v>
      </c>
      <c r="H178" s="428" t="s">
        <v>850</v>
      </c>
      <c r="I178" s="431">
        <v>0.54200001955032351</v>
      </c>
      <c r="J178" s="431">
        <v>1500</v>
      </c>
      <c r="K178" s="432">
        <v>814</v>
      </c>
    </row>
    <row r="179" spans="1:11" ht="14.45" customHeight="1" x14ac:dyDescent="0.2">
      <c r="A179" s="426" t="s">
        <v>458</v>
      </c>
      <c r="B179" s="427" t="s">
        <v>459</v>
      </c>
      <c r="C179" s="428" t="s">
        <v>464</v>
      </c>
      <c r="D179" s="429" t="s">
        <v>465</v>
      </c>
      <c r="E179" s="428" t="s">
        <v>851</v>
      </c>
      <c r="F179" s="429" t="s">
        <v>852</v>
      </c>
      <c r="G179" s="428" t="s">
        <v>853</v>
      </c>
      <c r="H179" s="428" t="s">
        <v>854</v>
      </c>
      <c r="I179" s="431">
        <v>16.940000534057617</v>
      </c>
      <c r="J179" s="431">
        <v>150</v>
      </c>
      <c r="K179" s="432">
        <v>2541</v>
      </c>
    </row>
    <row r="180" spans="1:11" ht="14.45" customHeight="1" x14ac:dyDescent="0.2">
      <c r="A180" s="426" t="s">
        <v>458</v>
      </c>
      <c r="B180" s="427" t="s">
        <v>459</v>
      </c>
      <c r="C180" s="428" t="s">
        <v>464</v>
      </c>
      <c r="D180" s="429" t="s">
        <v>465</v>
      </c>
      <c r="E180" s="428" t="s">
        <v>851</v>
      </c>
      <c r="F180" s="429" t="s">
        <v>852</v>
      </c>
      <c r="G180" s="428" t="s">
        <v>855</v>
      </c>
      <c r="H180" s="428" t="s">
        <v>856</v>
      </c>
      <c r="I180" s="431">
        <v>15.729999542236328</v>
      </c>
      <c r="J180" s="431">
        <v>450</v>
      </c>
      <c r="K180" s="432">
        <v>7078.5</v>
      </c>
    </row>
    <row r="181" spans="1:11" ht="14.45" customHeight="1" x14ac:dyDescent="0.2">
      <c r="A181" s="426" t="s">
        <v>458</v>
      </c>
      <c r="B181" s="427" t="s">
        <v>459</v>
      </c>
      <c r="C181" s="428" t="s">
        <v>464</v>
      </c>
      <c r="D181" s="429" t="s">
        <v>465</v>
      </c>
      <c r="E181" s="428" t="s">
        <v>851</v>
      </c>
      <c r="F181" s="429" t="s">
        <v>852</v>
      </c>
      <c r="G181" s="428" t="s">
        <v>857</v>
      </c>
      <c r="H181" s="428" t="s">
        <v>858</v>
      </c>
      <c r="I181" s="431">
        <v>9.5679999351501461</v>
      </c>
      <c r="J181" s="431">
        <v>750</v>
      </c>
      <c r="K181" s="432">
        <v>6218</v>
      </c>
    </row>
    <row r="182" spans="1:11" ht="14.45" customHeight="1" x14ac:dyDescent="0.2">
      <c r="A182" s="426" t="s">
        <v>458</v>
      </c>
      <c r="B182" s="427" t="s">
        <v>459</v>
      </c>
      <c r="C182" s="428" t="s">
        <v>464</v>
      </c>
      <c r="D182" s="429" t="s">
        <v>465</v>
      </c>
      <c r="E182" s="428" t="s">
        <v>851</v>
      </c>
      <c r="F182" s="429" t="s">
        <v>852</v>
      </c>
      <c r="G182" s="428" t="s">
        <v>859</v>
      </c>
      <c r="H182" s="428" t="s">
        <v>860</v>
      </c>
      <c r="I182" s="431">
        <v>8.5966666539510097</v>
      </c>
      <c r="J182" s="431">
        <v>350</v>
      </c>
      <c r="K182" s="432">
        <v>2693.5</v>
      </c>
    </row>
    <row r="183" spans="1:11" ht="14.45" customHeight="1" x14ac:dyDescent="0.2">
      <c r="A183" s="426" t="s">
        <v>458</v>
      </c>
      <c r="B183" s="427" t="s">
        <v>459</v>
      </c>
      <c r="C183" s="428" t="s">
        <v>464</v>
      </c>
      <c r="D183" s="429" t="s">
        <v>465</v>
      </c>
      <c r="E183" s="428" t="s">
        <v>851</v>
      </c>
      <c r="F183" s="429" t="s">
        <v>852</v>
      </c>
      <c r="G183" s="428" t="s">
        <v>861</v>
      </c>
      <c r="H183" s="428" t="s">
        <v>862</v>
      </c>
      <c r="I183" s="431">
        <v>7.0199999809265137</v>
      </c>
      <c r="J183" s="431">
        <v>850</v>
      </c>
      <c r="K183" s="432">
        <v>5967</v>
      </c>
    </row>
    <row r="184" spans="1:11" ht="14.45" customHeight="1" x14ac:dyDescent="0.2">
      <c r="A184" s="426" t="s">
        <v>458</v>
      </c>
      <c r="B184" s="427" t="s">
        <v>459</v>
      </c>
      <c r="C184" s="428" t="s">
        <v>464</v>
      </c>
      <c r="D184" s="429" t="s">
        <v>465</v>
      </c>
      <c r="E184" s="428" t="s">
        <v>851</v>
      </c>
      <c r="F184" s="429" t="s">
        <v>852</v>
      </c>
      <c r="G184" s="428" t="s">
        <v>863</v>
      </c>
      <c r="H184" s="428" t="s">
        <v>864</v>
      </c>
      <c r="I184" s="431">
        <v>6.2399997711181641</v>
      </c>
      <c r="J184" s="431">
        <v>210</v>
      </c>
      <c r="K184" s="432">
        <v>1309.8599853515625</v>
      </c>
    </row>
    <row r="185" spans="1:11" ht="14.45" customHeight="1" x14ac:dyDescent="0.2">
      <c r="A185" s="426" t="s">
        <v>458</v>
      </c>
      <c r="B185" s="427" t="s">
        <v>459</v>
      </c>
      <c r="C185" s="428" t="s">
        <v>464</v>
      </c>
      <c r="D185" s="429" t="s">
        <v>465</v>
      </c>
      <c r="E185" s="428" t="s">
        <v>851</v>
      </c>
      <c r="F185" s="429" t="s">
        <v>852</v>
      </c>
      <c r="G185" s="428" t="s">
        <v>865</v>
      </c>
      <c r="H185" s="428" t="s">
        <v>866</v>
      </c>
      <c r="I185" s="431">
        <v>0.72285714319774086</v>
      </c>
      <c r="J185" s="431">
        <v>16400</v>
      </c>
      <c r="K185" s="432">
        <v>11972</v>
      </c>
    </row>
    <row r="186" spans="1:11" ht="14.45" customHeight="1" x14ac:dyDescent="0.2">
      <c r="A186" s="426" t="s">
        <v>458</v>
      </c>
      <c r="B186" s="427" t="s">
        <v>459</v>
      </c>
      <c r="C186" s="428" t="s">
        <v>464</v>
      </c>
      <c r="D186" s="429" t="s">
        <v>465</v>
      </c>
      <c r="E186" s="428" t="s">
        <v>851</v>
      </c>
      <c r="F186" s="429" t="s">
        <v>852</v>
      </c>
      <c r="G186" s="428" t="s">
        <v>867</v>
      </c>
      <c r="H186" s="428" t="s">
        <v>868</v>
      </c>
      <c r="I186" s="431">
        <v>0.71666665871938073</v>
      </c>
      <c r="J186" s="431">
        <v>10600</v>
      </c>
      <c r="K186" s="432">
        <v>7684</v>
      </c>
    </row>
    <row r="187" spans="1:11" ht="14.45" customHeight="1" x14ac:dyDescent="0.2">
      <c r="A187" s="426" t="s">
        <v>458</v>
      </c>
      <c r="B187" s="427" t="s">
        <v>459</v>
      </c>
      <c r="C187" s="428" t="s">
        <v>464</v>
      </c>
      <c r="D187" s="429" t="s">
        <v>465</v>
      </c>
      <c r="E187" s="428" t="s">
        <v>851</v>
      </c>
      <c r="F187" s="429" t="s">
        <v>852</v>
      </c>
      <c r="G187" s="428" t="s">
        <v>869</v>
      </c>
      <c r="H187" s="428" t="s">
        <v>870</v>
      </c>
      <c r="I187" s="431">
        <v>0.70333332816759742</v>
      </c>
      <c r="J187" s="431">
        <v>6400</v>
      </c>
      <c r="K187" s="432">
        <v>4470</v>
      </c>
    </row>
    <row r="188" spans="1:11" ht="14.45" customHeight="1" x14ac:dyDescent="0.2">
      <c r="A188" s="426" t="s">
        <v>458</v>
      </c>
      <c r="B188" s="427" t="s">
        <v>459</v>
      </c>
      <c r="C188" s="428" t="s">
        <v>464</v>
      </c>
      <c r="D188" s="429" t="s">
        <v>465</v>
      </c>
      <c r="E188" s="428" t="s">
        <v>851</v>
      </c>
      <c r="F188" s="429" t="s">
        <v>852</v>
      </c>
      <c r="G188" s="428" t="s">
        <v>871</v>
      </c>
      <c r="H188" s="428" t="s">
        <v>872</v>
      </c>
      <c r="I188" s="431">
        <v>1.2000000476837158</v>
      </c>
      <c r="J188" s="431">
        <v>3000</v>
      </c>
      <c r="K188" s="432">
        <v>3600</v>
      </c>
    </row>
    <row r="189" spans="1:11" ht="14.45" customHeight="1" x14ac:dyDescent="0.2">
      <c r="A189" s="426" t="s">
        <v>458</v>
      </c>
      <c r="B189" s="427" t="s">
        <v>459</v>
      </c>
      <c r="C189" s="428" t="s">
        <v>464</v>
      </c>
      <c r="D189" s="429" t="s">
        <v>465</v>
      </c>
      <c r="E189" s="428" t="s">
        <v>851</v>
      </c>
      <c r="F189" s="429" t="s">
        <v>852</v>
      </c>
      <c r="G189" s="428" t="s">
        <v>873</v>
      </c>
      <c r="H189" s="428" t="s">
        <v>874</v>
      </c>
      <c r="I189" s="431">
        <v>1.190000057220459</v>
      </c>
      <c r="J189" s="431">
        <v>1000</v>
      </c>
      <c r="K189" s="432">
        <v>1190</v>
      </c>
    </row>
    <row r="190" spans="1:11" ht="14.45" customHeight="1" x14ac:dyDescent="0.2">
      <c r="A190" s="426" t="s">
        <v>458</v>
      </c>
      <c r="B190" s="427" t="s">
        <v>459</v>
      </c>
      <c r="C190" s="428" t="s">
        <v>464</v>
      </c>
      <c r="D190" s="429" t="s">
        <v>465</v>
      </c>
      <c r="E190" s="428" t="s">
        <v>851</v>
      </c>
      <c r="F190" s="429" t="s">
        <v>852</v>
      </c>
      <c r="G190" s="428" t="s">
        <v>875</v>
      </c>
      <c r="H190" s="428" t="s">
        <v>876</v>
      </c>
      <c r="I190" s="431">
        <v>4.8299999237060547</v>
      </c>
      <c r="J190" s="431">
        <v>3000</v>
      </c>
      <c r="K190" s="432">
        <v>14490</v>
      </c>
    </row>
    <row r="191" spans="1:11" ht="14.45" customHeight="1" x14ac:dyDescent="0.2">
      <c r="A191" s="426" t="s">
        <v>458</v>
      </c>
      <c r="B191" s="427" t="s">
        <v>459</v>
      </c>
      <c r="C191" s="428" t="s">
        <v>464</v>
      </c>
      <c r="D191" s="429" t="s">
        <v>465</v>
      </c>
      <c r="E191" s="428" t="s">
        <v>851</v>
      </c>
      <c r="F191" s="429" t="s">
        <v>852</v>
      </c>
      <c r="G191" s="428" t="s">
        <v>865</v>
      </c>
      <c r="H191" s="428" t="s">
        <v>877</v>
      </c>
      <c r="I191" s="431">
        <v>1.0700000127156575</v>
      </c>
      <c r="J191" s="431">
        <v>8600</v>
      </c>
      <c r="K191" s="432">
        <v>9506</v>
      </c>
    </row>
    <row r="192" spans="1:11" ht="14.45" customHeight="1" x14ac:dyDescent="0.2">
      <c r="A192" s="426" t="s">
        <v>458</v>
      </c>
      <c r="B192" s="427" t="s">
        <v>459</v>
      </c>
      <c r="C192" s="428" t="s">
        <v>464</v>
      </c>
      <c r="D192" s="429" t="s">
        <v>465</v>
      </c>
      <c r="E192" s="428" t="s">
        <v>851</v>
      </c>
      <c r="F192" s="429" t="s">
        <v>852</v>
      </c>
      <c r="G192" s="428" t="s">
        <v>867</v>
      </c>
      <c r="H192" s="428" t="s">
        <v>878</v>
      </c>
      <c r="I192" s="431">
        <v>1.3233333428700764</v>
      </c>
      <c r="J192" s="431">
        <v>3800</v>
      </c>
      <c r="K192" s="432">
        <v>5014</v>
      </c>
    </row>
    <row r="193" spans="1:11" ht="14.45" customHeight="1" x14ac:dyDescent="0.2">
      <c r="A193" s="426" t="s">
        <v>458</v>
      </c>
      <c r="B193" s="427" t="s">
        <v>459</v>
      </c>
      <c r="C193" s="428" t="s">
        <v>464</v>
      </c>
      <c r="D193" s="429" t="s">
        <v>465</v>
      </c>
      <c r="E193" s="428" t="s">
        <v>851</v>
      </c>
      <c r="F193" s="429" t="s">
        <v>852</v>
      </c>
      <c r="G193" s="428" t="s">
        <v>869</v>
      </c>
      <c r="H193" s="428" t="s">
        <v>879</v>
      </c>
      <c r="I193" s="431">
        <v>0.85000002384185791</v>
      </c>
      <c r="J193" s="431">
        <v>600</v>
      </c>
      <c r="K193" s="432">
        <v>510</v>
      </c>
    </row>
    <row r="194" spans="1:11" ht="14.45" customHeight="1" x14ac:dyDescent="0.2">
      <c r="A194" s="426" t="s">
        <v>458</v>
      </c>
      <c r="B194" s="427" t="s">
        <v>459</v>
      </c>
      <c r="C194" s="428" t="s">
        <v>464</v>
      </c>
      <c r="D194" s="429" t="s">
        <v>465</v>
      </c>
      <c r="E194" s="428" t="s">
        <v>851</v>
      </c>
      <c r="F194" s="429" t="s">
        <v>852</v>
      </c>
      <c r="G194" s="428" t="s">
        <v>880</v>
      </c>
      <c r="H194" s="428" t="s">
        <v>881</v>
      </c>
      <c r="I194" s="431">
        <v>3.630000114440918</v>
      </c>
      <c r="J194" s="431">
        <v>2000</v>
      </c>
      <c r="K194" s="432">
        <v>7260</v>
      </c>
    </row>
    <row r="195" spans="1:11" ht="14.45" customHeight="1" thickBot="1" x14ac:dyDescent="0.25">
      <c r="A195" s="433" t="s">
        <v>458</v>
      </c>
      <c r="B195" s="434" t="s">
        <v>459</v>
      </c>
      <c r="C195" s="435" t="s">
        <v>464</v>
      </c>
      <c r="D195" s="436" t="s">
        <v>465</v>
      </c>
      <c r="E195" s="435" t="s">
        <v>851</v>
      </c>
      <c r="F195" s="436" t="s">
        <v>852</v>
      </c>
      <c r="G195" s="435" t="s">
        <v>882</v>
      </c>
      <c r="H195" s="435" t="s">
        <v>883</v>
      </c>
      <c r="I195" s="438">
        <v>4.3600001335144043</v>
      </c>
      <c r="J195" s="438">
        <v>600</v>
      </c>
      <c r="K195" s="439">
        <v>2616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2288FE38-AA7E-4B48-A4E3-6AEE404E54E8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45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9" customWidth="1"/>
    <col min="18" max="18" width="7.28515625" style="244" customWidth="1"/>
    <col min="19" max="19" width="8" style="199" customWidth="1"/>
    <col min="21" max="21" width="11.28515625" bestFit="1" customWidth="1"/>
  </cols>
  <sheetData>
    <row r="1" spans="1:19" ht="19.5" thickBot="1" x14ac:dyDescent="0.35">
      <c r="A1" s="358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.75" thickBot="1" x14ac:dyDescent="0.3">
      <c r="A2" s="200" t="s">
        <v>235</v>
      </c>
      <c r="B2" s="201"/>
    </row>
    <row r="3" spans="1:19" x14ac:dyDescent="0.25">
      <c r="A3" s="370" t="s">
        <v>156</v>
      </c>
      <c r="B3" s="371"/>
      <c r="C3" s="372" t="s">
        <v>145</v>
      </c>
      <c r="D3" s="373"/>
      <c r="E3" s="373"/>
      <c r="F3" s="374"/>
      <c r="G3" s="375" t="s">
        <v>146</v>
      </c>
      <c r="H3" s="376"/>
      <c r="I3" s="376"/>
      <c r="J3" s="377"/>
      <c r="K3" s="378" t="s">
        <v>155</v>
      </c>
      <c r="L3" s="379"/>
      <c r="M3" s="379"/>
      <c r="N3" s="379"/>
      <c r="O3" s="380"/>
      <c r="P3" s="376" t="s">
        <v>207</v>
      </c>
      <c r="Q3" s="376"/>
      <c r="R3" s="376"/>
      <c r="S3" s="377"/>
    </row>
    <row r="4" spans="1:19" ht="15.75" thickBot="1" x14ac:dyDescent="0.3">
      <c r="A4" s="350">
        <v>2020</v>
      </c>
      <c r="B4" s="351"/>
      <c r="C4" s="352" t="s">
        <v>206</v>
      </c>
      <c r="D4" s="354" t="s">
        <v>92</v>
      </c>
      <c r="E4" s="354" t="s">
        <v>60</v>
      </c>
      <c r="F4" s="356" t="s">
        <v>53</v>
      </c>
      <c r="G4" s="344" t="s">
        <v>147</v>
      </c>
      <c r="H4" s="346" t="s">
        <v>151</v>
      </c>
      <c r="I4" s="346" t="s">
        <v>205</v>
      </c>
      <c r="J4" s="348" t="s">
        <v>148</v>
      </c>
      <c r="K4" s="367" t="s">
        <v>204</v>
      </c>
      <c r="L4" s="368"/>
      <c r="M4" s="368"/>
      <c r="N4" s="369"/>
      <c r="O4" s="356" t="s">
        <v>203</v>
      </c>
      <c r="P4" s="359" t="s">
        <v>202</v>
      </c>
      <c r="Q4" s="359" t="s">
        <v>158</v>
      </c>
      <c r="R4" s="361" t="s">
        <v>60</v>
      </c>
      <c r="S4" s="363" t="s">
        <v>157</v>
      </c>
    </row>
    <row r="5" spans="1:19" s="279" customFormat="1" ht="19.149999999999999" customHeight="1" x14ac:dyDescent="0.25">
      <c r="A5" s="365" t="s">
        <v>201</v>
      </c>
      <c r="B5" s="366"/>
      <c r="C5" s="353"/>
      <c r="D5" s="355"/>
      <c r="E5" s="355"/>
      <c r="F5" s="357"/>
      <c r="G5" s="345"/>
      <c r="H5" s="347"/>
      <c r="I5" s="347"/>
      <c r="J5" s="349"/>
      <c r="K5" s="282" t="s">
        <v>149</v>
      </c>
      <c r="L5" s="281" t="s">
        <v>150</v>
      </c>
      <c r="M5" s="281" t="s">
        <v>200</v>
      </c>
      <c r="N5" s="280" t="s">
        <v>3</v>
      </c>
      <c r="O5" s="357"/>
      <c r="P5" s="360"/>
      <c r="Q5" s="360"/>
      <c r="R5" s="362"/>
      <c r="S5" s="364"/>
    </row>
    <row r="6" spans="1:19" ht="15.75" thickBot="1" x14ac:dyDescent="0.3">
      <c r="A6" s="342" t="s">
        <v>144</v>
      </c>
      <c r="B6" s="343"/>
      <c r="C6" s="278">
        <f ca="1">SUM(Tabulka[01 uv_sk])/2</f>
        <v>27.75</v>
      </c>
      <c r="D6" s="276"/>
      <c r="E6" s="276"/>
      <c r="F6" s="275"/>
      <c r="G6" s="277">
        <f ca="1">SUM(Tabulka[05 h_vram])/2</f>
        <v>48091.599999999991</v>
      </c>
      <c r="H6" s="276">
        <f ca="1">SUM(Tabulka[06 h_naduv])/2</f>
        <v>1923.3500000000001</v>
      </c>
      <c r="I6" s="276">
        <f ca="1">SUM(Tabulka[07 h_nadzk])/2</f>
        <v>404.8</v>
      </c>
      <c r="J6" s="275">
        <f ca="1">SUM(Tabulka[08 h_oon])/2</f>
        <v>9475</v>
      </c>
      <c r="K6" s="277">
        <f ca="1">SUM(Tabulka[09 m_kl])/2</f>
        <v>0</v>
      </c>
      <c r="L6" s="276">
        <f ca="1">SUM(Tabulka[10 m_gr])/2</f>
        <v>40000</v>
      </c>
      <c r="M6" s="276">
        <f ca="1">SUM(Tabulka[11 m_jo])/2</f>
        <v>2239262</v>
      </c>
      <c r="N6" s="276">
        <f ca="1">SUM(Tabulka[12 m_oc])/2</f>
        <v>2279262</v>
      </c>
      <c r="O6" s="275">
        <f ca="1">SUM(Tabulka[13 m_sk])/2</f>
        <v>20910876</v>
      </c>
      <c r="P6" s="274">
        <f ca="1">SUM(Tabulka[14_vzsk])/2</f>
        <v>0</v>
      </c>
      <c r="Q6" s="274">
        <f ca="1">SUM(Tabulka[15_vzpl])/2</f>
        <v>3860.3874277152463</v>
      </c>
      <c r="R6" s="273">
        <f ca="1">IF(Q6=0,0,P6/Q6)</f>
        <v>0</v>
      </c>
      <c r="S6" s="272">
        <f ca="1">Q6-P6</f>
        <v>3860.3874277152463</v>
      </c>
    </row>
    <row r="7" spans="1:19" hidden="1" x14ac:dyDescent="0.25">
      <c r="A7" s="271" t="s">
        <v>199</v>
      </c>
      <c r="B7" s="270" t="s">
        <v>198</v>
      </c>
      <c r="C7" s="269" t="s">
        <v>197</v>
      </c>
      <c r="D7" s="268" t="s">
        <v>196</v>
      </c>
      <c r="E7" s="267" t="s">
        <v>195</v>
      </c>
      <c r="F7" s="266" t="s">
        <v>194</v>
      </c>
      <c r="G7" s="265" t="s">
        <v>193</v>
      </c>
      <c r="H7" s="263" t="s">
        <v>192</v>
      </c>
      <c r="I7" s="263" t="s">
        <v>191</v>
      </c>
      <c r="J7" s="262" t="s">
        <v>190</v>
      </c>
      <c r="K7" s="264" t="s">
        <v>189</v>
      </c>
      <c r="L7" s="263" t="s">
        <v>188</v>
      </c>
      <c r="M7" s="263" t="s">
        <v>187</v>
      </c>
      <c r="N7" s="262" t="s">
        <v>186</v>
      </c>
      <c r="O7" s="261" t="s">
        <v>185</v>
      </c>
      <c r="P7" s="260" t="s">
        <v>184</v>
      </c>
      <c r="Q7" s="259" t="s">
        <v>183</v>
      </c>
      <c r="R7" s="258" t="s">
        <v>182</v>
      </c>
      <c r="S7" s="257" t="s">
        <v>181</v>
      </c>
    </row>
    <row r="8" spans="1:19" x14ac:dyDescent="0.25">
      <c r="A8" s="254" t="s">
        <v>180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6.1000000000000005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10984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1178874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1218874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6079107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1754.1544477028349</v>
      </c>
      <c r="R8" s="256">
        <f ca="1">IF(Tabulka[[#This Row],[15_vzpl]]=0,"",Tabulka[[#This Row],[14_vzsk]]/Tabulka[[#This Row],[15_vzpl]])</f>
        <v>0</v>
      </c>
      <c r="S8" s="255">
        <f ca="1">IF(Tabulka[[#This Row],[15_vzpl]]-Tabulka[[#This Row],[14_vzsk]]=0,"",Tabulka[[#This Row],[15_vzpl]]-Tabulka[[#This Row],[14_vzsk]])</f>
        <v>1754.1544477028349</v>
      </c>
    </row>
    <row r="9" spans="1:19" x14ac:dyDescent="0.25">
      <c r="A9" s="254">
        <v>99</v>
      </c>
      <c r="B9" s="253" t="s">
        <v>902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3584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71538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71538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1311200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1754.1544477028349</v>
      </c>
      <c r="R9" s="256">
        <f ca="1">IF(Tabulka[[#This Row],[15_vzpl]]=0,"",Tabulka[[#This Row],[14_vzsk]]/Tabulka[[#This Row],[15_vzpl]])</f>
        <v>0</v>
      </c>
      <c r="S9" s="255">
        <f ca="1">IF(Tabulka[[#This Row],[15_vzpl]]-Tabulka[[#This Row],[14_vzsk]]=0,"",Tabulka[[#This Row],[15_vzpl]]-Tabulka[[#This Row],[14_vzsk]])</f>
        <v>1754.1544477028349</v>
      </c>
    </row>
    <row r="10" spans="1:19" x14ac:dyDescent="0.25">
      <c r="A10" s="254">
        <v>100</v>
      </c>
      <c r="B10" s="253" t="s">
        <v>903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1880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35769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35769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656559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25">
      <c r="A11" s="254">
        <v>101</v>
      </c>
      <c r="B11" s="253" t="s">
        <v>904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3.1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5520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1071567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1111567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4111348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25">
      <c r="A12" s="254" t="s">
        <v>885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3.7999999999999994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7139.1999999999989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1639.6000000000001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396.8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3624.5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437875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437875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5502832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772.89964667907827</v>
      </c>
      <c r="R12" s="256">
        <f ca="1">IF(Tabulka[[#This Row],[15_vzpl]]=0,"",Tabulka[[#This Row],[14_vzsk]]/Tabulka[[#This Row],[15_vzpl]])</f>
        <v>0</v>
      </c>
      <c r="S12" s="255">
        <f ca="1">IF(Tabulka[[#This Row],[15_vzpl]]-Tabulka[[#This Row],[14_vzsk]]=0,"",Tabulka[[#This Row],[15_vzpl]]-Tabulka[[#This Row],[14_vzsk]])</f>
        <v>772.89964667907827</v>
      </c>
    </row>
    <row r="13" spans="1:19" x14ac:dyDescent="0.25">
      <c r="A13" s="254">
        <v>520</v>
      </c>
      <c r="B13" s="253" t="s">
        <v>905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4175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4175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4175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56" t="str">
        <f ca="1">IF(Tabulka[[#This Row],[15_vzpl]]=0,"",Tabulka[[#This Row],[14_vzsk]]/Tabulka[[#This Row],[15_vzpl]])</f>
        <v/>
      </c>
      <c r="S13" s="255" t="str">
        <f ca="1">IF(Tabulka[[#This Row],[15_vzpl]]-Tabulka[[#This Row],[14_vzsk]]=0,"",Tabulka[[#This Row],[15_vzpl]]-Tabulka[[#This Row],[14_vzsk]])</f>
        <v/>
      </c>
    </row>
    <row r="14" spans="1:19" x14ac:dyDescent="0.25">
      <c r="A14" s="254">
        <v>521</v>
      </c>
      <c r="B14" s="253" t="s">
        <v>906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22384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22384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22384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25">
      <c r="A15" s="254">
        <v>526</v>
      </c>
      <c r="B15" s="253" t="s">
        <v>907</v>
      </c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3.7999999999999994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7139.1999999999989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1639.6000000000001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396.8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411316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411316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4715168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772.89964667907827</v>
      </c>
      <c r="R15" s="256">
        <f ca="1">IF(Tabulka[[#This Row],[15_vzpl]]=0,"",Tabulka[[#This Row],[14_vzsk]]/Tabulka[[#This Row],[15_vzpl]])</f>
        <v>0</v>
      </c>
      <c r="S15" s="255">
        <f ca="1">IF(Tabulka[[#This Row],[15_vzpl]]-Tabulka[[#This Row],[14_vzsk]]=0,"",Tabulka[[#This Row],[15_vzpl]]-Tabulka[[#This Row],[14_vzsk]])</f>
        <v>772.89964667907827</v>
      </c>
    </row>
    <row r="16" spans="1:19" x14ac:dyDescent="0.25">
      <c r="A16" s="254">
        <v>746</v>
      </c>
      <c r="B16" s="253" t="s">
        <v>908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3511.5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761105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56" t="str">
        <f ca="1">IF(Tabulka[[#This Row],[15_vzpl]]=0,"",Tabulka[[#This Row],[14_vzsk]]/Tabulka[[#This Row],[15_vzpl]])</f>
        <v/>
      </c>
      <c r="S16" s="255" t="str">
        <f ca="1">IF(Tabulka[[#This Row],[15_vzpl]]-Tabulka[[#This Row],[14_vzsk]]=0,"",Tabulka[[#This Row],[15_vzpl]]-Tabulka[[#This Row],[14_vzsk]])</f>
        <v/>
      </c>
    </row>
    <row r="17" spans="1:19" x14ac:dyDescent="0.25">
      <c r="A17" s="254" t="s">
        <v>886</v>
      </c>
      <c r="B17" s="253"/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13.5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22104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170.5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5517.5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454317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454317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7339007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1333.3333333333333</v>
      </c>
      <c r="R17" s="256">
        <f ca="1">IF(Tabulka[[#This Row],[15_vzpl]]=0,"",Tabulka[[#This Row],[14_vzsk]]/Tabulka[[#This Row],[15_vzpl]])</f>
        <v>0</v>
      </c>
      <c r="S17" s="255">
        <f ca="1">IF(Tabulka[[#This Row],[15_vzpl]]-Tabulka[[#This Row],[14_vzsk]]=0,"",Tabulka[[#This Row],[15_vzpl]]-Tabulka[[#This Row],[14_vzsk]])</f>
        <v>1333.3333333333333</v>
      </c>
    </row>
    <row r="18" spans="1:19" x14ac:dyDescent="0.25">
      <c r="A18" s="254">
        <v>303</v>
      </c>
      <c r="B18" s="253" t="s">
        <v>909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1333.3333333333333</v>
      </c>
      <c r="R18" s="256">
        <f ca="1">IF(Tabulka[[#This Row],[15_vzpl]]=0,"",Tabulka[[#This Row],[14_vzsk]]/Tabulka[[#This Row],[15_vzpl]])</f>
        <v>0</v>
      </c>
      <c r="S18" s="255">
        <f ca="1">IF(Tabulka[[#This Row],[15_vzpl]]-Tabulka[[#This Row],[14_vzsk]]=0,"",Tabulka[[#This Row],[15_vzpl]]-Tabulka[[#This Row],[14_vzsk]])</f>
        <v>1333.3333333333333</v>
      </c>
    </row>
    <row r="19" spans="1:19" x14ac:dyDescent="0.25">
      <c r="A19" s="254">
        <v>305</v>
      </c>
      <c r="B19" s="253" t="s">
        <v>910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5219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5219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5219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25">
      <c r="A20" s="254">
        <v>409</v>
      </c>
      <c r="B20" s="253" t="s">
        <v>911</v>
      </c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9.75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17004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53.5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348435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348435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5252263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25">
      <c r="A21" s="254">
        <v>642</v>
      </c>
      <c r="B21" s="253" t="s">
        <v>912</v>
      </c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3.75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5100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5517.5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100663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100663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2081525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25">
      <c r="A22" s="254" t="s">
        <v>887</v>
      </c>
      <c r="B22" s="253"/>
      <c r="C2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2.8499999999999996</v>
      </c>
      <c r="D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5200.3999999999996</v>
      </c>
      <c r="H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</v>
      </c>
      <c r="I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</v>
      </c>
      <c r="K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113842</v>
      </c>
      <c r="N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113842</v>
      </c>
      <c r="O2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1314756</v>
      </c>
      <c r="P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56" t="str">
        <f ca="1">IF(Tabulka[[#This Row],[15_vzpl]]=0,"",Tabulka[[#This Row],[14_vzsk]]/Tabulka[[#This Row],[15_vzpl]])</f>
        <v/>
      </c>
      <c r="S22" s="255" t="str">
        <f ca="1">IF(Tabulka[[#This Row],[15_vzpl]]-Tabulka[[#This Row],[14_vzsk]]=0,"",Tabulka[[#This Row],[15_vzpl]]-Tabulka[[#This Row],[14_vzsk]])</f>
        <v/>
      </c>
    </row>
    <row r="23" spans="1:19" x14ac:dyDescent="0.25">
      <c r="A23" s="254">
        <v>25</v>
      </c>
      <c r="B23" s="253" t="s">
        <v>913</v>
      </c>
      <c r="C2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0.25</v>
      </c>
      <c r="D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444</v>
      </c>
      <c r="H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</v>
      </c>
      <c r="K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1014</v>
      </c>
      <c r="N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1014</v>
      </c>
      <c r="O2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96376</v>
      </c>
      <c r="P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56" t="str">
        <f ca="1">IF(Tabulka[[#This Row],[15_vzpl]]=0,"",Tabulka[[#This Row],[14_vzsk]]/Tabulka[[#This Row],[15_vzpl]])</f>
        <v/>
      </c>
      <c r="S23" s="255" t="str">
        <f ca="1">IF(Tabulka[[#This Row],[15_vzpl]]-Tabulka[[#This Row],[14_vzsk]]=0,"",Tabulka[[#This Row],[15_vzpl]]-Tabulka[[#This Row],[14_vzsk]])</f>
        <v/>
      </c>
    </row>
    <row r="24" spans="1:19" x14ac:dyDescent="0.25">
      <c r="A24" s="254">
        <v>30</v>
      </c>
      <c r="B24" s="253" t="s">
        <v>914</v>
      </c>
      <c r="C2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2.5999999999999996</v>
      </c>
      <c r="D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4756.3999999999996</v>
      </c>
      <c r="H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109888</v>
      </c>
      <c r="N2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109888</v>
      </c>
      <c r="O2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1211663</v>
      </c>
      <c r="P2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56" t="str">
        <f ca="1">IF(Tabulka[[#This Row],[15_vzpl]]=0,"",Tabulka[[#This Row],[14_vzsk]]/Tabulka[[#This Row],[15_vzpl]])</f>
        <v/>
      </c>
      <c r="S24" s="255" t="str">
        <f ca="1">IF(Tabulka[[#This Row],[15_vzpl]]-Tabulka[[#This Row],[14_vzsk]]=0,"",Tabulka[[#This Row],[15_vzpl]]-Tabulka[[#This Row],[14_vzsk]])</f>
        <v/>
      </c>
    </row>
    <row r="25" spans="1:19" x14ac:dyDescent="0.25">
      <c r="A25" s="254">
        <v>640</v>
      </c>
      <c r="B25" s="253" t="s">
        <v>915</v>
      </c>
      <c r="C2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I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2940</v>
      </c>
      <c r="N2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2940</v>
      </c>
      <c r="O2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6717</v>
      </c>
      <c r="P2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56" t="str">
        <f ca="1">IF(Tabulka[[#This Row],[15_vzpl]]=0,"",Tabulka[[#This Row],[14_vzsk]]/Tabulka[[#This Row],[15_vzpl]])</f>
        <v/>
      </c>
      <c r="S25" s="255" t="str">
        <f ca="1">IF(Tabulka[[#This Row],[15_vzpl]]-Tabulka[[#This Row],[14_vzsk]]=0,"",Tabulka[[#This Row],[15_vzpl]]-Tabulka[[#This Row],[14_vzsk]])</f>
        <v/>
      </c>
    </row>
    <row r="26" spans="1:19" x14ac:dyDescent="0.25">
      <c r="A26" s="254" t="s">
        <v>888</v>
      </c>
      <c r="B26" s="253"/>
      <c r="C2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2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2664</v>
      </c>
      <c r="H2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75.25</v>
      </c>
      <c r="I2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54354</v>
      </c>
      <c r="N2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54354</v>
      </c>
      <c r="O2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675174</v>
      </c>
      <c r="P2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6" s="256" t="str">
        <f ca="1">IF(Tabulka[[#This Row],[15_vzpl]]=0,"",Tabulka[[#This Row],[14_vzsk]]/Tabulka[[#This Row],[15_vzpl]])</f>
        <v/>
      </c>
      <c r="S26" s="255" t="str">
        <f ca="1">IF(Tabulka[[#This Row],[15_vzpl]]-Tabulka[[#This Row],[14_vzsk]]=0,"",Tabulka[[#This Row],[15_vzpl]]-Tabulka[[#This Row],[14_vzsk]])</f>
        <v/>
      </c>
    </row>
    <row r="27" spans="1:19" x14ac:dyDescent="0.25">
      <c r="A27" s="254">
        <v>641</v>
      </c>
      <c r="B27" s="253" t="s">
        <v>888</v>
      </c>
      <c r="C2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2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2664</v>
      </c>
      <c r="H2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75.25</v>
      </c>
      <c r="I2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54354</v>
      </c>
      <c r="N2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54354</v>
      </c>
      <c r="O2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675174</v>
      </c>
      <c r="P2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7" s="256" t="str">
        <f ca="1">IF(Tabulka[[#This Row],[15_vzpl]]=0,"",Tabulka[[#This Row],[14_vzsk]]/Tabulka[[#This Row],[15_vzpl]])</f>
        <v/>
      </c>
      <c r="S27" s="255" t="str">
        <f ca="1">IF(Tabulka[[#This Row],[15_vzpl]]-Tabulka[[#This Row],[14_vzsk]]=0,"",Tabulka[[#This Row],[15_vzpl]]-Tabulka[[#This Row],[14_vzsk]])</f>
        <v/>
      </c>
    </row>
    <row r="28" spans="1:19" x14ac:dyDescent="0.25">
      <c r="A28" t="s">
        <v>209</v>
      </c>
    </row>
    <row r="29" spans="1:19" x14ac:dyDescent="0.25">
      <c r="A29" s="88" t="s">
        <v>127</v>
      </c>
    </row>
    <row r="30" spans="1:19" x14ac:dyDescent="0.25">
      <c r="A30" s="89" t="s">
        <v>179</v>
      </c>
    </row>
    <row r="31" spans="1:19" x14ac:dyDescent="0.25">
      <c r="A31" s="246" t="s">
        <v>178</v>
      </c>
    </row>
    <row r="32" spans="1:19" x14ac:dyDescent="0.25">
      <c r="A32" s="203" t="s">
        <v>154</v>
      </c>
    </row>
    <row r="33" spans="1:1" x14ac:dyDescent="0.25">
      <c r="A33" s="205" t="s">
        <v>159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7">
    <cfRule type="cellIs" dxfId="4" priority="3" operator="lessThan">
      <formula>0</formula>
    </cfRule>
  </conditionalFormatting>
  <conditionalFormatting sqref="R6:R27">
    <cfRule type="cellIs" dxfId="3" priority="4" operator="greaterThan">
      <formula>1</formula>
    </cfRule>
  </conditionalFormatting>
  <conditionalFormatting sqref="A8:S27">
    <cfRule type="expression" dxfId="2" priority="2">
      <formula>$B8=""</formula>
    </cfRule>
  </conditionalFormatting>
  <conditionalFormatting sqref="P8:S27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D2102546-FCB5-4675-AAFF-AE11D1E3FA2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20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901</v>
      </c>
    </row>
    <row r="2" spans="1:19" x14ac:dyDescent="0.25">
      <c r="A2" s="200" t="s">
        <v>235</v>
      </c>
    </row>
    <row r="3" spans="1:19" x14ac:dyDescent="0.25">
      <c r="A3" s="292" t="s">
        <v>131</v>
      </c>
      <c r="B3" s="291">
        <v>2020</v>
      </c>
      <c r="C3" t="s">
        <v>208</v>
      </c>
      <c r="D3" t="s">
        <v>199</v>
      </c>
      <c r="E3" t="s">
        <v>197</v>
      </c>
      <c r="F3" t="s">
        <v>196</v>
      </c>
      <c r="G3" t="s">
        <v>195</v>
      </c>
      <c r="H3" t="s">
        <v>194</v>
      </c>
      <c r="I3" t="s">
        <v>193</v>
      </c>
      <c r="J3" t="s">
        <v>192</v>
      </c>
      <c r="K3" t="s">
        <v>191</v>
      </c>
      <c r="L3" t="s">
        <v>190</v>
      </c>
      <c r="M3" t="s">
        <v>189</v>
      </c>
      <c r="N3" t="s">
        <v>188</v>
      </c>
      <c r="O3" t="s">
        <v>187</v>
      </c>
      <c r="P3" t="s">
        <v>186</v>
      </c>
      <c r="Q3" t="s">
        <v>185</v>
      </c>
      <c r="R3" t="s">
        <v>184</v>
      </c>
      <c r="S3" t="s">
        <v>183</v>
      </c>
    </row>
    <row r="4" spans="1:19" x14ac:dyDescent="0.25">
      <c r="A4" s="290" t="s">
        <v>132</v>
      </c>
      <c r="B4" s="289">
        <v>1</v>
      </c>
      <c r="C4" s="284">
        <v>1</v>
      </c>
      <c r="D4" s="284" t="s">
        <v>180</v>
      </c>
      <c r="E4" s="283">
        <v>6.2</v>
      </c>
      <c r="F4" s="283"/>
      <c r="G4" s="283"/>
      <c r="H4" s="283"/>
      <c r="I4" s="283">
        <v>1015.2</v>
      </c>
      <c r="J4" s="283"/>
      <c r="K4" s="283"/>
      <c r="L4" s="283">
        <v>25</v>
      </c>
      <c r="M4" s="283"/>
      <c r="N4" s="283"/>
      <c r="O4" s="283"/>
      <c r="P4" s="283"/>
      <c r="Q4" s="283">
        <v>369240</v>
      </c>
      <c r="R4" s="283"/>
      <c r="S4" s="283">
        <v>1754.1544477028349</v>
      </c>
    </row>
    <row r="5" spans="1:19" x14ac:dyDescent="0.25">
      <c r="A5" s="288" t="s">
        <v>133</v>
      </c>
      <c r="B5" s="287">
        <v>2</v>
      </c>
      <c r="C5">
        <v>1</v>
      </c>
      <c r="D5">
        <v>99</v>
      </c>
      <c r="E5">
        <v>2</v>
      </c>
      <c r="I5">
        <v>304</v>
      </c>
      <c r="Q5">
        <v>92887</v>
      </c>
      <c r="S5">
        <v>1754.1544477028349</v>
      </c>
    </row>
    <row r="6" spans="1:19" x14ac:dyDescent="0.25">
      <c r="A6" s="290" t="s">
        <v>134</v>
      </c>
      <c r="B6" s="289">
        <v>3</v>
      </c>
      <c r="C6">
        <v>1</v>
      </c>
      <c r="D6">
        <v>100</v>
      </c>
      <c r="E6">
        <v>1</v>
      </c>
      <c r="I6">
        <v>184</v>
      </c>
      <c r="Q6">
        <v>45262</v>
      </c>
    </row>
    <row r="7" spans="1:19" x14ac:dyDescent="0.25">
      <c r="A7" s="288" t="s">
        <v>135</v>
      </c>
      <c r="B7" s="287">
        <v>4</v>
      </c>
      <c r="C7">
        <v>1</v>
      </c>
      <c r="D7">
        <v>101</v>
      </c>
      <c r="E7">
        <v>3.2</v>
      </c>
      <c r="I7">
        <v>527.20000000000005</v>
      </c>
      <c r="L7">
        <v>25</v>
      </c>
      <c r="Q7">
        <v>231091</v>
      </c>
    </row>
    <row r="8" spans="1:19" x14ac:dyDescent="0.25">
      <c r="A8" s="290" t="s">
        <v>136</v>
      </c>
      <c r="B8" s="289">
        <v>5</v>
      </c>
      <c r="C8">
        <v>1</v>
      </c>
      <c r="D8" t="s">
        <v>885</v>
      </c>
      <c r="E8">
        <v>3.8</v>
      </c>
      <c r="I8">
        <v>599.20000000000005</v>
      </c>
      <c r="J8">
        <v>148.19999999999999</v>
      </c>
      <c r="K8">
        <v>36.799999999999997</v>
      </c>
      <c r="L8">
        <v>326</v>
      </c>
      <c r="O8">
        <v>13608</v>
      </c>
      <c r="P8">
        <v>13608</v>
      </c>
      <c r="Q8">
        <v>411157</v>
      </c>
      <c r="S8">
        <v>772.89964667907827</v>
      </c>
    </row>
    <row r="9" spans="1:19" x14ac:dyDescent="0.25">
      <c r="A9" s="288" t="s">
        <v>137</v>
      </c>
      <c r="B9" s="287">
        <v>6</v>
      </c>
      <c r="C9">
        <v>1</v>
      </c>
      <c r="D9">
        <v>526</v>
      </c>
      <c r="E9">
        <v>3.8</v>
      </c>
      <c r="I9">
        <v>599.20000000000005</v>
      </c>
      <c r="J9">
        <v>148.19999999999999</v>
      </c>
      <c r="K9">
        <v>36.799999999999997</v>
      </c>
      <c r="L9">
        <v>25</v>
      </c>
      <c r="O9">
        <v>13608</v>
      </c>
      <c r="P9">
        <v>13608</v>
      </c>
      <c r="Q9">
        <v>357338</v>
      </c>
      <c r="S9">
        <v>772.89964667907827</v>
      </c>
    </row>
    <row r="10" spans="1:19" x14ac:dyDescent="0.25">
      <c r="A10" s="290" t="s">
        <v>138</v>
      </c>
      <c r="B10" s="289">
        <v>7</v>
      </c>
      <c r="C10">
        <v>1</v>
      </c>
      <c r="D10">
        <v>746</v>
      </c>
      <c r="L10">
        <v>301</v>
      </c>
      <c r="Q10">
        <v>53819</v>
      </c>
    </row>
    <row r="11" spans="1:19" x14ac:dyDescent="0.25">
      <c r="A11" s="288" t="s">
        <v>139</v>
      </c>
      <c r="B11" s="287">
        <v>8</v>
      </c>
      <c r="C11">
        <v>1</v>
      </c>
      <c r="D11" t="s">
        <v>886</v>
      </c>
      <c r="E11">
        <v>14</v>
      </c>
      <c r="I11">
        <v>1892</v>
      </c>
      <c r="J11">
        <v>3</v>
      </c>
      <c r="L11">
        <v>492</v>
      </c>
      <c r="O11">
        <v>15808</v>
      </c>
      <c r="P11">
        <v>15808</v>
      </c>
      <c r="Q11">
        <v>489771</v>
      </c>
      <c r="S11">
        <v>1333.3333333333333</v>
      </c>
    </row>
    <row r="12" spans="1:19" x14ac:dyDescent="0.25">
      <c r="A12" s="290" t="s">
        <v>140</v>
      </c>
      <c r="B12" s="289">
        <v>9</v>
      </c>
      <c r="C12">
        <v>1</v>
      </c>
      <c r="D12">
        <v>303</v>
      </c>
      <c r="S12">
        <v>1333.3333333333333</v>
      </c>
    </row>
    <row r="13" spans="1:19" x14ac:dyDescent="0.25">
      <c r="A13" s="288" t="s">
        <v>141</v>
      </c>
      <c r="B13" s="287">
        <v>10</v>
      </c>
      <c r="C13">
        <v>1</v>
      </c>
      <c r="D13">
        <v>409</v>
      </c>
      <c r="E13">
        <v>10</v>
      </c>
      <c r="I13">
        <v>1548</v>
      </c>
      <c r="O13">
        <v>6550</v>
      </c>
      <c r="P13">
        <v>6550</v>
      </c>
      <c r="Q13">
        <v>377231</v>
      </c>
    </row>
    <row r="14" spans="1:19" x14ac:dyDescent="0.25">
      <c r="A14" s="290" t="s">
        <v>142</v>
      </c>
      <c r="B14" s="289">
        <v>11</v>
      </c>
      <c r="C14">
        <v>1</v>
      </c>
      <c r="D14">
        <v>642</v>
      </c>
      <c r="E14">
        <v>4</v>
      </c>
      <c r="I14">
        <v>344</v>
      </c>
      <c r="J14">
        <v>3</v>
      </c>
      <c r="L14">
        <v>492</v>
      </c>
      <c r="O14">
        <v>9258</v>
      </c>
      <c r="P14">
        <v>9258</v>
      </c>
      <c r="Q14">
        <v>112540</v>
      </c>
    </row>
    <row r="15" spans="1:19" x14ac:dyDescent="0.25">
      <c r="A15" s="288" t="s">
        <v>143</v>
      </c>
      <c r="B15" s="287">
        <v>12</v>
      </c>
      <c r="C15">
        <v>1</v>
      </c>
      <c r="D15" t="s">
        <v>887</v>
      </c>
      <c r="E15">
        <v>3</v>
      </c>
      <c r="I15">
        <v>544</v>
      </c>
      <c r="J15">
        <v>3</v>
      </c>
      <c r="O15">
        <v>1470</v>
      </c>
      <c r="P15">
        <v>1470</v>
      </c>
      <c r="Q15">
        <v>94656</v>
      </c>
    </row>
    <row r="16" spans="1:19" x14ac:dyDescent="0.25">
      <c r="A16" s="286" t="s">
        <v>131</v>
      </c>
      <c r="B16" s="285">
        <v>2020</v>
      </c>
      <c r="C16">
        <v>1</v>
      </c>
      <c r="D16">
        <v>25</v>
      </c>
      <c r="E16">
        <v>0.5</v>
      </c>
      <c r="I16">
        <v>92</v>
      </c>
      <c r="Q16">
        <v>9845</v>
      </c>
    </row>
    <row r="17" spans="3:19" x14ac:dyDescent="0.25">
      <c r="C17">
        <v>1</v>
      </c>
      <c r="D17">
        <v>30</v>
      </c>
      <c r="E17">
        <v>2.5</v>
      </c>
      <c r="I17">
        <v>452</v>
      </c>
      <c r="Q17">
        <v>81363</v>
      </c>
    </row>
    <row r="18" spans="3:19" x14ac:dyDescent="0.25">
      <c r="C18">
        <v>1</v>
      </c>
      <c r="D18">
        <v>640</v>
      </c>
      <c r="J18">
        <v>3</v>
      </c>
      <c r="O18">
        <v>1470</v>
      </c>
      <c r="P18">
        <v>1470</v>
      </c>
      <c r="Q18">
        <v>3448</v>
      </c>
    </row>
    <row r="19" spans="3:19" x14ac:dyDescent="0.25">
      <c r="C19">
        <v>1</v>
      </c>
      <c r="D19" t="s">
        <v>888</v>
      </c>
      <c r="E19">
        <v>1</v>
      </c>
      <c r="I19">
        <v>176</v>
      </c>
      <c r="O19">
        <v>3486</v>
      </c>
      <c r="P19">
        <v>3486</v>
      </c>
      <c r="Q19">
        <v>32442</v>
      </c>
    </row>
    <row r="20" spans="3:19" x14ac:dyDescent="0.25">
      <c r="C20">
        <v>1</v>
      </c>
      <c r="D20">
        <v>641</v>
      </c>
      <c r="E20">
        <v>1</v>
      </c>
      <c r="I20">
        <v>176</v>
      </c>
      <c r="O20">
        <v>3486</v>
      </c>
      <c r="P20">
        <v>3486</v>
      </c>
      <c r="Q20">
        <v>32442</v>
      </c>
    </row>
    <row r="21" spans="3:19" x14ac:dyDescent="0.25">
      <c r="C21" t="s">
        <v>889</v>
      </c>
      <c r="E21">
        <v>28</v>
      </c>
      <c r="I21">
        <v>4226.3999999999996</v>
      </c>
      <c r="J21">
        <v>154.19999999999999</v>
      </c>
      <c r="K21">
        <v>36.799999999999997</v>
      </c>
      <c r="L21">
        <v>843</v>
      </c>
      <c r="O21">
        <v>34372</v>
      </c>
      <c r="P21">
        <v>34372</v>
      </c>
      <c r="Q21">
        <v>1397266</v>
      </c>
      <c r="S21">
        <v>3860.3874277152463</v>
      </c>
    </row>
    <row r="22" spans="3:19" x14ac:dyDescent="0.25">
      <c r="C22">
        <v>2</v>
      </c>
      <c r="D22" t="s">
        <v>180</v>
      </c>
      <c r="E22">
        <v>6.2</v>
      </c>
      <c r="I22">
        <v>948</v>
      </c>
      <c r="L22">
        <v>25</v>
      </c>
      <c r="O22">
        <v>70806</v>
      </c>
      <c r="P22">
        <v>70806</v>
      </c>
      <c r="Q22">
        <v>436287</v>
      </c>
    </row>
    <row r="23" spans="3:19" x14ac:dyDescent="0.25">
      <c r="C23">
        <v>2</v>
      </c>
      <c r="D23">
        <v>99</v>
      </c>
      <c r="E23">
        <v>2</v>
      </c>
      <c r="I23">
        <v>312</v>
      </c>
      <c r="Q23">
        <v>90522</v>
      </c>
    </row>
    <row r="24" spans="3:19" x14ac:dyDescent="0.25">
      <c r="C24">
        <v>2</v>
      </c>
      <c r="D24">
        <v>100</v>
      </c>
      <c r="E24">
        <v>1</v>
      </c>
      <c r="I24">
        <v>124</v>
      </c>
      <c r="Q24">
        <v>45141</v>
      </c>
    </row>
    <row r="25" spans="3:19" x14ac:dyDescent="0.25">
      <c r="C25">
        <v>2</v>
      </c>
      <c r="D25">
        <v>101</v>
      </c>
      <c r="E25">
        <v>3.2</v>
      </c>
      <c r="I25">
        <v>512</v>
      </c>
      <c r="L25">
        <v>25</v>
      </c>
      <c r="O25">
        <v>70806</v>
      </c>
      <c r="P25">
        <v>70806</v>
      </c>
      <c r="Q25">
        <v>300624</v>
      </c>
    </row>
    <row r="26" spans="3:19" x14ac:dyDescent="0.25">
      <c r="C26">
        <v>2</v>
      </c>
      <c r="D26" t="s">
        <v>885</v>
      </c>
      <c r="E26">
        <v>3.8</v>
      </c>
      <c r="I26">
        <v>528</v>
      </c>
      <c r="J26">
        <v>154</v>
      </c>
      <c r="K26">
        <v>24</v>
      </c>
      <c r="L26">
        <v>297</v>
      </c>
      <c r="O26">
        <v>20783</v>
      </c>
      <c r="P26">
        <v>20783</v>
      </c>
      <c r="Q26">
        <v>417185</v>
      </c>
    </row>
    <row r="27" spans="3:19" x14ac:dyDescent="0.25">
      <c r="C27">
        <v>2</v>
      </c>
      <c r="D27">
        <v>521</v>
      </c>
      <c r="O27">
        <v>6959</v>
      </c>
      <c r="P27">
        <v>6959</v>
      </c>
      <c r="Q27">
        <v>6959</v>
      </c>
    </row>
    <row r="28" spans="3:19" x14ac:dyDescent="0.25">
      <c r="C28">
        <v>2</v>
      </c>
      <c r="D28">
        <v>526</v>
      </c>
      <c r="E28">
        <v>3.8</v>
      </c>
      <c r="I28">
        <v>528</v>
      </c>
      <c r="J28">
        <v>154</v>
      </c>
      <c r="K28">
        <v>24</v>
      </c>
      <c r="L28">
        <v>25</v>
      </c>
      <c r="O28">
        <v>13824</v>
      </c>
      <c r="P28">
        <v>13824</v>
      </c>
      <c r="Q28">
        <v>361550</v>
      </c>
    </row>
    <row r="29" spans="3:19" x14ac:dyDescent="0.25">
      <c r="C29">
        <v>2</v>
      </c>
      <c r="D29">
        <v>746</v>
      </c>
      <c r="L29">
        <v>272</v>
      </c>
      <c r="Q29">
        <v>48676</v>
      </c>
    </row>
    <row r="30" spans="3:19" x14ac:dyDescent="0.25">
      <c r="C30">
        <v>2</v>
      </c>
      <c r="D30" t="s">
        <v>886</v>
      </c>
      <c r="E30">
        <v>14</v>
      </c>
      <c r="I30">
        <v>1736</v>
      </c>
      <c r="J30">
        <v>7.5</v>
      </c>
      <c r="L30">
        <v>479.5</v>
      </c>
      <c r="O30">
        <v>16463</v>
      </c>
      <c r="P30">
        <v>16463</v>
      </c>
      <c r="Q30">
        <v>492952</v>
      </c>
    </row>
    <row r="31" spans="3:19" x14ac:dyDescent="0.25">
      <c r="C31">
        <v>2</v>
      </c>
      <c r="D31">
        <v>409</v>
      </c>
      <c r="E31">
        <v>10</v>
      </c>
      <c r="I31">
        <v>1440</v>
      </c>
      <c r="O31">
        <v>7578</v>
      </c>
      <c r="P31">
        <v>7578</v>
      </c>
      <c r="Q31">
        <v>379918</v>
      </c>
    </row>
    <row r="32" spans="3:19" x14ac:dyDescent="0.25">
      <c r="C32">
        <v>2</v>
      </c>
      <c r="D32">
        <v>642</v>
      </c>
      <c r="E32">
        <v>4</v>
      </c>
      <c r="I32">
        <v>296</v>
      </c>
      <c r="J32">
        <v>7.5</v>
      </c>
      <c r="L32">
        <v>479.5</v>
      </c>
      <c r="O32">
        <v>8885</v>
      </c>
      <c r="P32">
        <v>8885</v>
      </c>
      <c r="Q32">
        <v>113034</v>
      </c>
    </row>
    <row r="33" spans="3:17" x14ac:dyDescent="0.25">
      <c r="C33">
        <v>2</v>
      </c>
      <c r="D33" t="s">
        <v>887</v>
      </c>
      <c r="E33">
        <v>3</v>
      </c>
      <c r="I33">
        <v>400</v>
      </c>
      <c r="O33">
        <v>9661</v>
      </c>
      <c r="P33">
        <v>9661</v>
      </c>
      <c r="Q33">
        <v>101068</v>
      </c>
    </row>
    <row r="34" spans="3:17" x14ac:dyDescent="0.25">
      <c r="C34">
        <v>2</v>
      </c>
      <c r="D34">
        <v>25</v>
      </c>
      <c r="E34">
        <v>0.5</v>
      </c>
      <c r="I34">
        <v>60</v>
      </c>
      <c r="Q34">
        <v>9552</v>
      </c>
    </row>
    <row r="35" spans="3:17" x14ac:dyDescent="0.25">
      <c r="C35">
        <v>2</v>
      </c>
      <c r="D35">
        <v>30</v>
      </c>
      <c r="E35">
        <v>2.5</v>
      </c>
      <c r="I35">
        <v>340</v>
      </c>
      <c r="O35">
        <v>9661</v>
      </c>
      <c r="P35">
        <v>9661</v>
      </c>
      <c r="Q35">
        <v>91516</v>
      </c>
    </row>
    <row r="36" spans="3:17" x14ac:dyDescent="0.25">
      <c r="C36">
        <v>2</v>
      </c>
      <c r="D36" t="s">
        <v>888</v>
      </c>
      <c r="E36">
        <v>1</v>
      </c>
      <c r="I36">
        <v>160</v>
      </c>
      <c r="O36">
        <v>3878</v>
      </c>
      <c r="P36">
        <v>3878</v>
      </c>
      <c r="Q36">
        <v>32568</v>
      </c>
    </row>
    <row r="37" spans="3:17" x14ac:dyDescent="0.25">
      <c r="C37">
        <v>2</v>
      </c>
      <c r="D37">
        <v>641</v>
      </c>
      <c r="E37">
        <v>1</v>
      </c>
      <c r="I37">
        <v>160</v>
      </c>
      <c r="O37">
        <v>3878</v>
      </c>
      <c r="P37">
        <v>3878</v>
      </c>
      <c r="Q37">
        <v>32568</v>
      </c>
    </row>
    <row r="38" spans="3:17" x14ac:dyDescent="0.25">
      <c r="C38" t="s">
        <v>890</v>
      </c>
      <c r="E38">
        <v>28</v>
      </c>
      <c r="I38">
        <v>3772</v>
      </c>
      <c r="J38">
        <v>161.5</v>
      </c>
      <c r="K38">
        <v>24</v>
      </c>
      <c r="L38">
        <v>801.5</v>
      </c>
      <c r="O38">
        <v>121591</v>
      </c>
      <c r="P38">
        <v>121591</v>
      </c>
      <c r="Q38">
        <v>1480060</v>
      </c>
    </row>
    <row r="39" spans="3:17" x14ac:dyDescent="0.25">
      <c r="C39">
        <v>3</v>
      </c>
      <c r="D39" t="s">
        <v>180</v>
      </c>
      <c r="E39">
        <v>6.2</v>
      </c>
      <c r="I39">
        <v>856</v>
      </c>
      <c r="O39">
        <v>95104</v>
      </c>
      <c r="P39">
        <v>95104</v>
      </c>
      <c r="Q39">
        <v>475232</v>
      </c>
    </row>
    <row r="40" spans="3:17" x14ac:dyDescent="0.25">
      <c r="C40">
        <v>3</v>
      </c>
      <c r="D40">
        <v>99</v>
      </c>
      <c r="E40">
        <v>2</v>
      </c>
      <c r="I40">
        <v>288</v>
      </c>
      <c r="Q40">
        <v>92195</v>
      </c>
    </row>
    <row r="41" spans="3:17" x14ac:dyDescent="0.25">
      <c r="C41">
        <v>3</v>
      </c>
      <c r="D41">
        <v>100</v>
      </c>
      <c r="E41">
        <v>1</v>
      </c>
      <c r="I41">
        <v>128</v>
      </c>
      <c r="Q41">
        <v>46334</v>
      </c>
    </row>
    <row r="42" spans="3:17" x14ac:dyDescent="0.25">
      <c r="C42">
        <v>3</v>
      </c>
      <c r="D42">
        <v>101</v>
      </c>
      <c r="E42">
        <v>3.2</v>
      </c>
      <c r="I42">
        <v>440</v>
      </c>
      <c r="O42">
        <v>95104</v>
      </c>
      <c r="P42">
        <v>95104</v>
      </c>
      <c r="Q42">
        <v>336703</v>
      </c>
    </row>
    <row r="43" spans="3:17" x14ac:dyDescent="0.25">
      <c r="C43">
        <v>3</v>
      </c>
      <c r="D43" t="s">
        <v>885</v>
      </c>
      <c r="E43">
        <v>3.8</v>
      </c>
      <c r="I43">
        <v>580</v>
      </c>
      <c r="J43">
        <v>150</v>
      </c>
      <c r="K43">
        <v>32</v>
      </c>
      <c r="L43">
        <v>308.5</v>
      </c>
      <c r="O43">
        <v>15216</v>
      </c>
      <c r="P43">
        <v>15216</v>
      </c>
      <c r="Q43">
        <v>407497</v>
      </c>
    </row>
    <row r="44" spans="3:17" x14ac:dyDescent="0.25">
      <c r="C44">
        <v>3</v>
      </c>
      <c r="D44">
        <v>526</v>
      </c>
      <c r="E44">
        <v>3.8</v>
      </c>
      <c r="I44">
        <v>580</v>
      </c>
      <c r="J44">
        <v>150</v>
      </c>
      <c r="K44">
        <v>32</v>
      </c>
      <c r="L44">
        <v>14</v>
      </c>
      <c r="O44">
        <v>15216</v>
      </c>
      <c r="P44">
        <v>15216</v>
      </c>
      <c r="Q44">
        <v>355466</v>
      </c>
    </row>
    <row r="45" spans="3:17" x14ac:dyDescent="0.25">
      <c r="C45">
        <v>3</v>
      </c>
      <c r="D45">
        <v>746</v>
      </c>
      <c r="L45">
        <v>294.5</v>
      </c>
      <c r="Q45">
        <v>52031</v>
      </c>
    </row>
    <row r="46" spans="3:17" x14ac:dyDescent="0.25">
      <c r="C46">
        <v>3</v>
      </c>
      <c r="D46" t="s">
        <v>886</v>
      </c>
      <c r="E46">
        <v>14</v>
      </c>
      <c r="I46">
        <v>1676</v>
      </c>
      <c r="J46">
        <v>10</v>
      </c>
      <c r="L46">
        <v>435</v>
      </c>
      <c r="O46">
        <v>7988</v>
      </c>
      <c r="P46">
        <v>7988</v>
      </c>
      <c r="Q46">
        <v>473512</v>
      </c>
    </row>
    <row r="47" spans="3:17" x14ac:dyDescent="0.25">
      <c r="C47">
        <v>3</v>
      </c>
      <c r="D47">
        <v>409</v>
      </c>
      <c r="E47">
        <v>10</v>
      </c>
      <c r="I47">
        <v>1316</v>
      </c>
      <c r="Q47">
        <v>342377</v>
      </c>
    </row>
    <row r="48" spans="3:17" x14ac:dyDescent="0.25">
      <c r="C48">
        <v>3</v>
      </c>
      <c r="D48">
        <v>642</v>
      </c>
      <c r="E48">
        <v>4</v>
      </c>
      <c r="I48">
        <v>360</v>
      </c>
      <c r="J48">
        <v>10</v>
      </c>
      <c r="L48">
        <v>435</v>
      </c>
      <c r="O48">
        <v>7988</v>
      </c>
      <c r="P48">
        <v>7988</v>
      </c>
      <c r="Q48">
        <v>131135</v>
      </c>
    </row>
    <row r="49" spans="3:17" x14ac:dyDescent="0.25">
      <c r="C49">
        <v>3</v>
      </c>
      <c r="D49" t="s">
        <v>887</v>
      </c>
      <c r="E49">
        <v>3</v>
      </c>
      <c r="I49">
        <v>400</v>
      </c>
      <c r="J49">
        <v>3</v>
      </c>
      <c r="O49">
        <v>7334</v>
      </c>
      <c r="P49">
        <v>7334</v>
      </c>
      <c r="Q49">
        <v>102169</v>
      </c>
    </row>
    <row r="50" spans="3:17" x14ac:dyDescent="0.25">
      <c r="C50">
        <v>3</v>
      </c>
      <c r="D50">
        <v>25</v>
      </c>
      <c r="E50">
        <v>0.5</v>
      </c>
      <c r="I50">
        <v>80</v>
      </c>
      <c r="Q50">
        <v>9818</v>
      </c>
    </row>
    <row r="51" spans="3:17" x14ac:dyDescent="0.25">
      <c r="C51">
        <v>3</v>
      </c>
      <c r="D51">
        <v>30</v>
      </c>
      <c r="E51">
        <v>2.5</v>
      </c>
      <c r="I51">
        <v>320</v>
      </c>
      <c r="O51">
        <v>5864</v>
      </c>
      <c r="P51">
        <v>5864</v>
      </c>
      <c r="Q51">
        <v>89082</v>
      </c>
    </row>
    <row r="52" spans="3:17" x14ac:dyDescent="0.25">
      <c r="C52">
        <v>3</v>
      </c>
      <c r="D52">
        <v>640</v>
      </c>
      <c r="J52">
        <v>3</v>
      </c>
      <c r="O52">
        <v>1470</v>
      </c>
      <c r="P52">
        <v>1470</v>
      </c>
      <c r="Q52">
        <v>3269</v>
      </c>
    </row>
    <row r="53" spans="3:17" x14ac:dyDescent="0.25">
      <c r="C53">
        <v>3</v>
      </c>
      <c r="D53" t="s">
        <v>888</v>
      </c>
      <c r="E53">
        <v>2</v>
      </c>
      <c r="I53">
        <v>296</v>
      </c>
      <c r="O53">
        <v>3228</v>
      </c>
      <c r="P53">
        <v>3228</v>
      </c>
      <c r="Q53">
        <v>57354</v>
      </c>
    </row>
    <row r="54" spans="3:17" x14ac:dyDescent="0.25">
      <c r="C54">
        <v>3</v>
      </c>
      <c r="D54">
        <v>641</v>
      </c>
      <c r="E54">
        <v>2</v>
      </c>
      <c r="I54">
        <v>296</v>
      </c>
      <c r="O54">
        <v>3228</v>
      </c>
      <c r="P54">
        <v>3228</v>
      </c>
      <c r="Q54">
        <v>57354</v>
      </c>
    </row>
    <row r="55" spans="3:17" x14ac:dyDescent="0.25">
      <c r="C55" t="s">
        <v>891</v>
      </c>
      <c r="E55">
        <v>29</v>
      </c>
      <c r="I55">
        <v>3808</v>
      </c>
      <c r="J55">
        <v>163</v>
      </c>
      <c r="K55">
        <v>32</v>
      </c>
      <c r="L55">
        <v>743.5</v>
      </c>
      <c r="O55">
        <v>128870</v>
      </c>
      <c r="P55">
        <v>128870</v>
      </c>
      <c r="Q55">
        <v>1515764</v>
      </c>
    </row>
    <row r="56" spans="3:17" x14ac:dyDescent="0.25">
      <c r="C56">
        <v>4</v>
      </c>
      <c r="D56" t="s">
        <v>180</v>
      </c>
      <c r="E56">
        <v>6.2</v>
      </c>
      <c r="I56">
        <v>1060</v>
      </c>
      <c r="J56">
        <v>24</v>
      </c>
      <c r="O56">
        <v>48713</v>
      </c>
      <c r="P56">
        <v>48713</v>
      </c>
      <c r="Q56">
        <v>424087</v>
      </c>
    </row>
    <row r="57" spans="3:17" x14ac:dyDescent="0.25">
      <c r="C57">
        <v>4</v>
      </c>
      <c r="D57">
        <v>99</v>
      </c>
      <c r="E57">
        <v>2</v>
      </c>
      <c r="I57">
        <v>344</v>
      </c>
      <c r="J57">
        <v>8</v>
      </c>
      <c r="Q57">
        <v>94417</v>
      </c>
    </row>
    <row r="58" spans="3:17" x14ac:dyDescent="0.25">
      <c r="C58">
        <v>4</v>
      </c>
      <c r="D58">
        <v>100</v>
      </c>
      <c r="E58">
        <v>1</v>
      </c>
      <c r="I58">
        <v>176</v>
      </c>
      <c r="Q58">
        <v>45262</v>
      </c>
    </row>
    <row r="59" spans="3:17" x14ac:dyDescent="0.25">
      <c r="C59">
        <v>4</v>
      </c>
      <c r="D59">
        <v>101</v>
      </c>
      <c r="E59">
        <v>3.2</v>
      </c>
      <c r="I59">
        <v>540</v>
      </c>
      <c r="J59">
        <v>16</v>
      </c>
      <c r="O59">
        <v>48713</v>
      </c>
      <c r="P59">
        <v>48713</v>
      </c>
      <c r="Q59">
        <v>284408</v>
      </c>
    </row>
    <row r="60" spans="3:17" x14ac:dyDescent="0.25">
      <c r="C60">
        <v>4</v>
      </c>
      <c r="D60" t="s">
        <v>885</v>
      </c>
      <c r="E60">
        <v>3.8</v>
      </c>
      <c r="I60">
        <v>668.8</v>
      </c>
      <c r="J60">
        <v>140.80000000000001</v>
      </c>
      <c r="K60">
        <v>35.200000000000003</v>
      </c>
      <c r="L60">
        <v>323</v>
      </c>
      <c r="O60">
        <v>18463</v>
      </c>
      <c r="P60">
        <v>18463</v>
      </c>
      <c r="Q60">
        <v>413415</v>
      </c>
    </row>
    <row r="61" spans="3:17" x14ac:dyDescent="0.25">
      <c r="C61">
        <v>4</v>
      </c>
      <c r="D61">
        <v>521</v>
      </c>
      <c r="O61">
        <v>4639</v>
      </c>
      <c r="P61">
        <v>4639</v>
      </c>
      <c r="Q61">
        <v>4639</v>
      </c>
    </row>
    <row r="62" spans="3:17" x14ac:dyDescent="0.25">
      <c r="C62">
        <v>4</v>
      </c>
      <c r="D62">
        <v>526</v>
      </c>
      <c r="E62">
        <v>3.8</v>
      </c>
      <c r="I62">
        <v>668.8</v>
      </c>
      <c r="J62">
        <v>140.80000000000001</v>
      </c>
      <c r="K62">
        <v>35.200000000000003</v>
      </c>
      <c r="L62">
        <v>28</v>
      </c>
      <c r="O62">
        <v>13824</v>
      </c>
      <c r="P62">
        <v>13824</v>
      </c>
      <c r="Q62">
        <v>355397</v>
      </c>
    </row>
    <row r="63" spans="3:17" x14ac:dyDescent="0.25">
      <c r="C63">
        <v>4</v>
      </c>
      <c r="D63">
        <v>746</v>
      </c>
      <c r="L63">
        <v>295</v>
      </c>
      <c r="Q63">
        <v>53379</v>
      </c>
    </row>
    <row r="64" spans="3:17" x14ac:dyDescent="0.25">
      <c r="C64">
        <v>4</v>
      </c>
      <c r="D64" t="s">
        <v>886</v>
      </c>
      <c r="E64">
        <v>13</v>
      </c>
      <c r="I64">
        <v>1892</v>
      </c>
      <c r="J64">
        <v>17.5</v>
      </c>
      <c r="L64">
        <v>437</v>
      </c>
      <c r="O64">
        <v>16037</v>
      </c>
      <c r="P64">
        <v>16037</v>
      </c>
      <c r="Q64">
        <v>466444</v>
      </c>
    </row>
    <row r="65" spans="3:17" x14ac:dyDescent="0.25">
      <c r="C65">
        <v>4</v>
      </c>
      <c r="D65">
        <v>409</v>
      </c>
      <c r="E65">
        <v>9</v>
      </c>
      <c r="I65">
        <v>1376</v>
      </c>
      <c r="J65">
        <v>13.5</v>
      </c>
      <c r="O65">
        <v>14328</v>
      </c>
      <c r="P65">
        <v>14328</v>
      </c>
      <c r="Q65">
        <v>338270</v>
      </c>
    </row>
    <row r="66" spans="3:17" x14ac:dyDescent="0.25">
      <c r="C66">
        <v>4</v>
      </c>
      <c r="D66">
        <v>642</v>
      </c>
      <c r="E66">
        <v>4</v>
      </c>
      <c r="I66">
        <v>516</v>
      </c>
      <c r="J66">
        <v>4</v>
      </c>
      <c r="L66">
        <v>437</v>
      </c>
      <c r="O66">
        <v>1709</v>
      </c>
      <c r="P66">
        <v>1709</v>
      </c>
      <c r="Q66">
        <v>128174</v>
      </c>
    </row>
    <row r="67" spans="3:17" x14ac:dyDescent="0.25">
      <c r="C67">
        <v>4</v>
      </c>
      <c r="D67" t="s">
        <v>887</v>
      </c>
      <c r="E67">
        <v>3</v>
      </c>
      <c r="I67">
        <v>522</v>
      </c>
      <c r="J67">
        <v>8</v>
      </c>
      <c r="K67">
        <v>8</v>
      </c>
      <c r="O67">
        <v>2484</v>
      </c>
      <c r="P67">
        <v>2484</v>
      </c>
      <c r="Q67">
        <v>98680</v>
      </c>
    </row>
    <row r="68" spans="3:17" x14ac:dyDescent="0.25">
      <c r="C68">
        <v>4</v>
      </c>
      <c r="D68">
        <v>25</v>
      </c>
      <c r="E68">
        <v>0.5</v>
      </c>
      <c r="I68">
        <v>88</v>
      </c>
      <c r="Q68">
        <v>9845</v>
      </c>
    </row>
    <row r="69" spans="3:17" x14ac:dyDescent="0.25">
      <c r="C69">
        <v>4</v>
      </c>
      <c r="D69">
        <v>30</v>
      </c>
      <c r="E69">
        <v>2.5</v>
      </c>
      <c r="I69">
        <v>434</v>
      </c>
      <c r="J69">
        <v>8</v>
      </c>
      <c r="K69">
        <v>8</v>
      </c>
      <c r="O69">
        <v>2484</v>
      </c>
      <c r="P69">
        <v>2484</v>
      </c>
      <c r="Q69">
        <v>88835</v>
      </c>
    </row>
    <row r="70" spans="3:17" x14ac:dyDescent="0.25">
      <c r="C70">
        <v>4</v>
      </c>
      <c r="D70" t="s">
        <v>888</v>
      </c>
      <c r="E70">
        <v>2</v>
      </c>
      <c r="I70">
        <v>344</v>
      </c>
      <c r="J70">
        <v>15.75</v>
      </c>
      <c r="O70">
        <v>931</v>
      </c>
      <c r="P70">
        <v>931</v>
      </c>
      <c r="Q70">
        <v>58716</v>
      </c>
    </row>
    <row r="71" spans="3:17" x14ac:dyDescent="0.25">
      <c r="C71">
        <v>4</v>
      </c>
      <c r="D71">
        <v>641</v>
      </c>
      <c r="E71">
        <v>2</v>
      </c>
      <c r="I71">
        <v>344</v>
      </c>
      <c r="J71">
        <v>15.75</v>
      </c>
      <c r="O71">
        <v>931</v>
      </c>
      <c r="P71">
        <v>931</v>
      </c>
      <c r="Q71">
        <v>58716</v>
      </c>
    </row>
    <row r="72" spans="3:17" x14ac:dyDescent="0.25">
      <c r="C72" t="s">
        <v>892</v>
      </c>
      <c r="E72">
        <v>28</v>
      </c>
      <c r="I72">
        <v>4486.8</v>
      </c>
      <c r="J72">
        <v>206.05</v>
      </c>
      <c r="K72">
        <v>43.2</v>
      </c>
      <c r="L72">
        <v>760</v>
      </c>
      <c r="O72">
        <v>86628</v>
      </c>
      <c r="P72">
        <v>86628</v>
      </c>
      <c r="Q72">
        <v>1461342</v>
      </c>
    </row>
    <row r="73" spans="3:17" x14ac:dyDescent="0.25">
      <c r="C73">
        <v>5</v>
      </c>
      <c r="D73" t="s">
        <v>180</v>
      </c>
      <c r="E73">
        <v>6.2</v>
      </c>
      <c r="I73">
        <v>968</v>
      </c>
      <c r="L73">
        <v>28</v>
      </c>
      <c r="O73">
        <v>93486</v>
      </c>
      <c r="P73">
        <v>93486</v>
      </c>
      <c r="Q73">
        <v>470429</v>
      </c>
    </row>
    <row r="74" spans="3:17" x14ac:dyDescent="0.25">
      <c r="C74">
        <v>5</v>
      </c>
      <c r="D74">
        <v>99</v>
      </c>
      <c r="E74">
        <v>2</v>
      </c>
      <c r="I74">
        <v>296</v>
      </c>
      <c r="Q74">
        <v>90856</v>
      </c>
    </row>
    <row r="75" spans="3:17" x14ac:dyDescent="0.25">
      <c r="C75">
        <v>5</v>
      </c>
      <c r="D75">
        <v>100</v>
      </c>
      <c r="E75">
        <v>1</v>
      </c>
      <c r="I75">
        <v>164</v>
      </c>
      <c r="Q75">
        <v>45287</v>
      </c>
    </row>
    <row r="76" spans="3:17" x14ac:dyDescent="0.25">
      <c r="C76">
        <v>5</v>
      </c>
      <c r="D76">
        <v>101</v>
      </c>
      <c r="E76">
        <v>3.2</v>
      </c>
      <c r="I76">
        <v>508</v>
      </c>
      <c r="L76">
        <v>28</v>
      </c>
      <c r="O76">
        <v>93486</v>
      </c>
      <c r="P76">
        <v>93486</v>
      </c>
      <c r="Q76">
        <v>334286</v>
      </c>
    </row>
    <row r="77" spans="3:17" x14ac:dyDescent="0.25">
      <c r="C77">
        <v>5</v>
      </c>
      <c r="D77" t="s">
        <v>885</v>
      </c>
      <c r="E77">
        <v>3.8</v>
      </c>
      <c r="I77">
        <v>622.4</v>
      </c>
      <c r="J77">
        <v>150.4</v>
      </c>
      <c r="K77">
        <v>33.6</v>
      </c>
      <c r="L77">
        <v>352.5</v>
      </c>
      <c r="O77">
        <v>19859</v>
      </c>
      <c r="P77">
        <v>19859</v>
      </c>
      <c r="Q77">
        <v>424554</v>
      </c>
    </row>
    <row r="78" spans="3:17" x14ac:dyDescent="0.25">
      <c r="C78">
        <v>5</v>
      </c>
      <c r="D78">
        <v>521</v>
      </c>
      <c r="O78">
        <v>5567</v>
      </c>
      <c r="P78">
        <v>5567</v>
      </c>
      <c r="Q78">
        <v>5567</v>
      </c>
    </row>
    <row r="79" spans="3:17" x14ac:dyDescent="0.25">
      <c r="C79">
        <v>5</v>
      </c>
      <c r="D79">
        <v>526</v>
      </c>
      <c r="E79">
        <v>3.8</v>
      </c>
      <c r="I79">
        <v>622.4</v>
      </c>
      <c r="J79">
        <v>150.4</v>
      </c>
      <c r="K79">
        <v>33.6</v>
      </c>
      <c r="L79">
        <v>20</v>
      </c>
      <c r="O79">
        <v>14292</v>
      </c>
      <c r="P79">
        <v>14292</v>
      </c>
      <c r="Q79">
        <v>356643</v>
      </c>
    </row>
    <row r="80" spans="3:17" x14ac:dyDescent="0.25">
      <c r="C80">
        <v>5</v>
      </c>
      <c r="D80">
        <v>746</v>
      </c>
      <c r="L80">
        <v>332.5</v>
      </c>
      <c r="Q80">
        <v>62344</v>
      </c>
    </row>
    <row r="81" spans="3:17" x14ac:dyDescent="0.25">
      <c r="C81">
        <v>5</v>
      </c>
      <c r="D81" t="s">
        <v>886</v>
      </c>
      <c r="E81">
        <v>13</v>
      </c>
      <c r="I81">
        <v>1888</v>
      </c>
      <c r="J81">
        <v>19</v>
      </c>
      <c r="L81">
        <v>505.5</v>
      </c>
      <c r="O81">
        <v>608</v>
      </c>
      <c r="P81">
        <v>608</v>
      </c>
      <c r="Q81">
        <v>490056</v>
      </c>
    </row>
    <row r="82" spans="3:17" x14ac:dyDescent="0.25">
      <c r="C82">
        <v>5</v>
      </c>
      <c r="D82">
        <v>409</v>
      </c>
      <c r="E82">
        <v>9</v>
      </c>
      <c r="I82">
        <v>1368</v>
      </c>
      <c r="Q82">
        <v>324570</v>
      </c>
    </row>
    <row r="83" spans="3:17" x14ac:dyDescent="0.25">
      <c r="C83">
        <v>5</v>
      </c>
      <c r="D83">
        <v>642</v>
      </c>
      <c r="E83">
        <v>4</v>
      </c>
      <c r="I83">
        <v>520</v>
      </c>
      <c r="J83">
        <v>19</v>
      </c>
      <c r="L83">
        <v>505.5</v>
      </c>
      <c r="O83">
        <v>608</v>
      </c>
      <c r="P83">
        <v>608</v>
      </c>
      <c r="Q83">
        <v>165486</v>
      </c>
    </row>
    <row r="84" spans="3:17" x14ac:dyDescent="0.25">
      <c r="C84">
        <v>5</v>
      </c>
      <c r="D84" t="s">
        <v>887</v>
      </c>
      <c r="E84">
        <v>3</v>
      </c>
      <c r="I84">
        <v>488</v>
      </c>
      <c r="O84">
        <v>5256</v>
      </c>
      <c r="P84">
        <v>5256</v>
      </c>
      <c r="Q84">
        <v>96423</v>
      </c>
    </row>
    <row r="85" spans="3:17" x14ac:dyDescent="0.25">
      <c r="C85">
        <v>5</v>
      </c>
      <c r="D85">
        <v>25</v>
      </c>
      <c r="E85">
        <v>0.5</v>
      </c>
      <c r="I85">
        <v>84</v>
      </c>
      <c r="Q85">
        <v>9845</v>
      </c>
    </row>
    <row r="86" spans="3:17" x14ac:dyDescent="0.25">
      <c r="C86">
        <v>5</v>
      </c>
      <c r="D86">
        <v>30</v>
      </c>
      <c r="E86">
        <v>2.5</v>
      </c>
      <c r="I86">
        <v>404</v>
      </c>
      <c r="O86">
        <v>5256</v>
      </c>
      <c r="P86">
        <v>5256</v>
      </c>
      <c r="Q86">
        <v>86578</v>
      </c>
    </row>
    <row r="87" spans="3:17" x14ac:dyDescent="0.25">
      <c r="C87">
        <v>5</v>
      </c>
      <c r="D87" t="s">
        <v>888</v>
      </c>
      <c r="E87">
        <v>2</v>
      </c>
      <c r="I87">
        <v>336</v>
      </c>
      <c r="J87">
        <v>3</v>
      </c>
      <c r="O87">
        <v>384</v>
      </c>
      <c r="P87">
        <v>384</v>
      </c>
      <c r="Q87">
        <v>54267</v>
      </c>
    </row>
    <row r="88" spans="3:17" x14ac:dyDescent="0.25">
      <c r="C88">
        <v>5</v>
      </c>
      <c r="D88">
        <v>641</v>
      </c>
      <c r="E88">
        <v>2</v>
      </c>
      <c r="I88">
        <v>336</v>
      </c>
      <c r="J88">
        <v>3</v>
      </c>
      <c r="O88">
        <v>384</v>
      </c>
      <c r="P88">
        <v>384</v>
      </c>
      <c r="Q88">
        <v>54267</v>
      </c>
    </row>
    <row r="89" spans="3:17" x14ac:dyDescent="0.25">
      <c r="C89" t="s">
        <v>893</v>
      </c>
      <c r="E89">
        <v>28</v>
      </c>
      <c r="I89">
        <v>4302.3999999999996</v>
      </c>
      <c r="J89">
        <v>172.4</v>
      </c>
      <c r="K89">
        <v>33.6</v>
      </c>
      <c r="L89">
        <v>886</v>
      </c>
      <c r="O89">
        <v>119593</v>
      </c>
      <c r="P89">
        <v>119593</v>
      </c>
      <c r="Q89">
        <v>1535729</v>
      </c>
    </row>
    <row r="90" spans="3:17" x14ac:dyDescent="0.25">
      <c r="C90">
        <v>6</v>
      </c>
      <c r="D90" t="s">
        <v>180</v>
      </c>
      <c r="E90">
        <v>6.2</v>
      </c>
      <c r="I90">
        <v>972.8</v>
      </c>
      <c r="L90">
        <v>28</v>
      </c>
      <c r="O90">
        <v>146464</v>
      </c>
      <c r="P90">
        <v>146464</v>
      </c>
      <c r="Q90">
        <v>508523</v>
      </c>
    </row>
    <row r="91" spans="3:17" x14ac:dyDescent="0.25">
      <c r="C91">
        <v>6</v>
      </c>
      <c r="D91">
        <v>99</v>
      </c>
      <c r="E91">
        <v>2</v>
      </c>
      <c r="I91">
        <v>320</v>
      </c>
      <c r="Q91">
        <v>91200</v>
      </c>
    </row>
    <row r="92" spans="3:17" x14ac:dyDescent="0.25">
      <c r="C92">
        <v>6</v>
      </c>
      <c r="D92">
        <v>100</v>
      </c>
      <c r="E92">
        <v>1</v>
      </c>
      <c r="I92">
        <v>176</v>
      </c>
      <c r="Q92">
        <v>45262</v>
      </c>
    </row>
    <row r="93" spans="3:17" x14ac:dyDescent="0.25">
      <c r="C93">
        <v>6</v>
      </c>
      <c r="D93">
        <v>101</v>
      </c>
      <c r="E93">
        <v>3.2</v>
      </c>
      <c r="I93">
        <v>476.8</v>
      </c>
      <c r="L93">
        <v>28</v>
      </c>
      <c r="O93">
        <v>146464</v>
      </c>
      <c r="P93">
        <v>146464</v>
      </c>
      <c r="Q93">
        <v>372061</v>
      </c>
    </row>
    <row r="94" spans="3:17" x14ac:dyDescent="0.25">
      <c r="C94">
        <v>6</v>
      </c>
      <c r="D94" t="s">
        <v>885</v>
      </c>
      <c r="E94">
        <v>3.8</v>
      </c>
      <c r="I94">
        <v>608</v>
      </c>
      <c r="J94">
        <v>152</v>
      </c>
      <c r="K94">
        <v>32</v>
      </c>
      <c r="L94">
        <v>278</v>
      </c>
      <c r="O94">
        <v>13824</v>
      </c>
      <c r="P94">
        <v>13824</v>
      </c>
      <c r="Q94">
        <v>401948</v>
      </c>
    </row>
    <row r="95" spans="3:17" x14ac:dyDescent="0.25">
      <c r="C95">
        <v>6</v>
      </c>
      <c r="D95">
        <v>526</v>
      </c>
      <c r="E95">
        <v>3.8</v>
      </c>
      <c r="I95">
        <v>608</v>
      </c>
      <c r="J95">
        <v>152</v>
      </c>
      <c r="K95">
        <v>32</v>
      </c>
      <c r="O95">
        <v>13824</v>
      </c>
      <c r="P95">
        <v>13824</v>
      </c>
      <c r="Q95">
        <v>353546</v>
      </c>
    </row>
    <row r="96" spans="3:17" x14ac:dyDescent="0.25">
      <c r="C96">
        <v>6</v>
      </c>
      <c r="D96">
        <v>746</v>
      </c>
      <c r="L96">
        <v>278</v>
      </c>
      <c r="Q96">
        <v>48402</v>
      </c>
    </row>
    <row r="97" spans="3:17" x14ac:dyDescent="0.25">
      <c r="C97">
        <v>6</v>
      </c>
      <c r="D97" t="s">
        <v>886</v>
      </c>
      <c r="E97">
        <v>12</v>
      </c>
      <c r="I97">
        <v>1948</v>
      </c>
      <c r="J97">
        <v>6</v>
      </c>
      <c r="L97">
        <v>438.5</v>
      </c>
      <c r="O97">
        <v>5987</v>
      </c>
      <c r="P97">
        <v>5987</v>
      </c>
      <c r="Q97">
        <v>482832</v>
      </c>
    </row>
    <row r="98" spans="3:17" x14ac:dyDescent="0.25">
      <c r="C98">
        <v>6</v>
      </c>
      <c r="D98">
        <v>305</v>
      </c>
      <c r="O98">
        <v>5219</v>
      </c>
      <c r="P98">
        <v>5219</v>
      </c>
      <c r="Q98">
        <v>5219</v>
      </c>
    </row>
    <row r="99" spans="3:17" x14ac:dyDescent="0.25">
      <c r="C99">
        <v>6</v>
      </c>
      <c r="D99">
        <v>409</v>
      </c>
      <c r="E99">
        <v>9</v>
      </c>
      <c r="I99">
        <v>1524</v>
      </c>
      <c r="Q99">
        <v>351351</v>
      </c>
    </row>
    <row r="100" spans="3:17" x14ac:dyDescent="0.25">
      <c r="C100">
        <v>6</v>
      </c>
      <c r="D100">
        <v>642</v>
      </c>
      <c r="E100">
        <v>3</v>
      </c>
      <c r="I100">
        <v>424</v>
      </c>
      <c r="J100">
        <v>6</v>
      </c>
      <c r="L100">
        <v>438.5</v>
      </c>
      <c r="O100">
        <v>768</v>
      </c>
      <c r="P100">
        <v>768</v>
      </c>
      <c r="Q100">
        <v>126262</v>
      </c>
    </row>
    <row r="101" spans="3:17" x14ac:dyDescent="0.25">
      <c r="C101">
        <v>6</v>
      </c>
      <c r="D101" t="s">
        <v>887</v>
      </c>
      <c r="E101">
        <v>3</v>
      </c>
      <c r="I101">
        <v>404</v>
      </c>
      <c r="O101">
        <v>6297</v>
      </c>
      <c r="P101">
        <v>6297</v>
      </c>
      <c r="Q101">
        <v>99562</v>
      </c>
    </row>
    <row r="102" spans="3:17" x14ac:dyDescent="0.25">
      <c r="C102">
        <v>6</v>
      </c>
      <c r="D102">
        <v>25</v>
      </c>
      <c r="E102">
        <v>0.5</v>
      </c>
      <c r="I102">
        <v>40</v>
      </c>
      <c r="Q102">
        <v>10094</v>
      </c>
    </row>
    <row r="103" spans="3:17" x14ac:dyDescent="0.25">
      <c r="C103">
        <v>6</v>
      </c>
      <c r="D103">
        <v>30</v>
      </c>
      <c r="E103">
        <v>2.5</v>
      </c>
      <c r="I103">
        <v>364</v>
      </c>
      <c r="O103">
        <v>6297</v>
      </c>
      <c r="P103">
        <v>6297</v>
      </c>
      <c r="Q103">
        <v>89468</v>
      </c>
    </row>
    <row r="104" spans="3:17" x14ac:dyDescent="0.25">
      <c r="C104">
        <v>6</v>
      </c>
      <c r="D104" t="s">
        <v>888</v>
      </c>
      <c r="E104">
        <v>2</v>
      </c>
      <c r="I104">
        <v>272</v>
      </c>
      <c r="J104">
        <v>10</v>
      </c>
      <c r="O104">
        <v>640</v>
      </c>
      <c r="P104">
        <v>640</v>
      </c>
      <c r="Q104">
        <v>60337</v>
      </c>
    </row>
    <row r="105" spans="3:17" x14ac:dyDescent="0.25">
      <c r="C105">
        <v>6</v>
      </c>
      <c r="D105">
        <v>641</v>
      </c>
      <c r="E105">
        <v>2</v>
      </c>
      <c r="I105">
        <v>272</v>
      </c>
      <c r="J105">
        <v>10</v>
      </c>
      <c r="O105">
        <v>640</v>
      </c>
      <c r="P105">
        <v>640</v>
      </c>
      <c r="Q105">
        <v>60337</v>
      </c>
    </row>
    <row r="106" spans="3:17" x14ac:dyDescent="0.25">
      <c r="C106" t="s">
        <v>894</v>
      </c>
      <c r="E106">
        <v>27</v>
      </c>
      <c r="I106">
        <v>4204.8</v>
      </c>
      <c r="J106">
        <v>168</v>
      </c>
      <c r="K106">
        <v>32</v>
      </c>
      <c r="L106">
        <v>744.5</v>
      </c>
      <c r="O106">
        <v>173212</v>
      </c>
      <c r="P106">
        <v>173212</v>
      </c>
      <c r="Q106">
        <v>1553202</v>
      </c>
    </row>
    <row r="107" spans="3:17" x14ac:dyDescent="0.25">
      <c r="C107">
        <v>7</v>
      </c>
      <c r="D107" t="s">
        <v>180</v>
      </c>
      <c r="E107">
        <v>6</v>
      </c>
      <c r="I107">
        <v>796</v>
      </c>
      <c r="O107">
        <v>276226</v>
      </c>
      <c r="P107">
        <v>276226</v>
      </c>
      <c r="Q107">
        <v>699359</v>
      </c>
    </row>
    <row r="108" spans="3:17" x14ac:dyDescent="0.25">
      <c r="C108">
        <v>7</v>
      </c>
      <c r="D108">
        <v>99</v>
      </c>
      <c r="E108">
        <v>2</v>
      </c>
      <c r="I108">
        <v>292</v>
      </c>
      <c r="O108">
        <v>32016</v>
      </c>
      <c r="P108">
        <v>32016</v>
      </c>
      <c r="Q108">
        <v>134578</v>
      </c>
    </row>
    <row r="109" spans="3:17" x14ac:dyDescent="0.25">
      <c r="C109">
        <v>7</v>
      </c>
      <c r="D109">
        <v>100</v>
      </c>
      <c r="E109">
        <v>1</v>
      </c>
      <c r="I109">
        <v>168</v>
      </c>
      <c r="O109">
        <v>16008</v>
      </c>
      <c r="P109">
        <v>16008</v>
      </c>
      <c r="Q109">
        <v>63212</v>
      </c>
    </row>
    <row r="110" spans="3:17" x14ac:dyDescent="0.25">
      <c r="C110">
        <v>7</v>
      </c>
      <c r="D110">
        <v>101</v>
      </c>
      <c r="E110">
        <v>3</v>
      </c>
      <c r="I110">
        <v>336</v>
      </c>
      <c r="O110">
        <v>228202</v>
      </c>
      <c r="P110">
        <v>228202</v>
      </c>
      <c r="Q110">
        <v>501569</v>
      </c>
    </row>
    <row r="111" spans="3:17" x14ac:dyDescent="0.25">
      <c r="C111">
        <v>7</v>
      </c>
      <c r="D111" t="s">
        <v>885</v>
      </c>
      <c r="E111">
        <v>3.8</v>
      </c>
      <c r="I111">
        <v>504</v>
      </c>
      <c r="J111">
        <v>142</v>
      </c>
      <c r="K111">
        <v>32</v>
      </c>
      <c r="L111">
        <v>301</v>
      </c>
      <c r="O111">
        <v>99173</v>
      </c>
      <c r="P111">
        <v>99173</v>
      </c>
      <c r="Q111">
        <v>498906</v>
      </c>
    </row>
    <row r="112" spans="3:17" x14ac:dyDescent="0.25">
      <c r="C112">
        <v>7</v>
      </c>
      <c r="D112">
        <v>526</v>
      </c>
      <c r="E112">
        <v>3.8</v>
      </c>
      <c r="I112">
        <v>504</v>
      </c>
      <c r="J112">
        <v>142</v>
      </c>
      <c r="K112">
        <v>32</v>
      </c>
      <c r="O112">
        <v>99173</v>
      </c>
      <c r="P112">
        <v>99173</v>
      </c>
      <c r="Q112">
        <v>445803</v>
      </c>
    </row>
    <row r="113" spans="3:17" x14ac:dyDescent="0.25">
      <c r="C113">
        <v>7</v>
      </c>
      <c r="D113">
        <v>746</v>
      </c>
      <c r="L113">
        <v>301</v>
      </c>
      <c r="Q113">
        <v>53103</v>
      </c>
    </row>
    <row r="114" spans="3:17" x14ac:dyDescent="0.25">
      <c r="C114">
        <v>7</v>
      </c>
      <c r="D114" t="s">
        <v>886</v>
      </c>
      <c r="E114">
        <v>13</v>
      </c>
      <c r="I114">
        <v>1736</v>
      </c>
      <c r="J114">
        <v>16</v>
      </c>
      <c r="L114">
        <v>414</v>
      </c>
      <c r="O114">
        <v>143218</v>
      </c>
      <c r="P114">
        <v>143218</v>
      </c>
      <c r="Q114">
        <v>681376</v>
      </c>
    </row>
    <row r="115" spans="3:17" x14ac:dyDescent="0.25">
      <c r="C115">
        <v>7</v>
      </c>
      <c r="D115">
        <v>409</v>
      </c>
      <c r="E115">
        <v>10</v>
      </c>
      <c r="I115">
        <v>1332</v>
      </c>
      <c r="O115">
        <v>126703</v>
      </c>
      <c r="P115">
        <v>126703</v>
      </c>
      <c r="Q115">
        <v>522028</v>
      </c>
    </row>
    <row r="116" spans="3:17" x14ac:dyDescent="0.25">
      <c r="C116">
        <v>7</v>
      </c>
      <c r="D116">
        <v>642</v>
      </c>
      <c r="E116">
        <v>3</v>
      </c>
      <c r="I116">
        <v>404</v>
      </c>
      <c r="J116">
        <v>16</v>
      </c>
      <c r="L116">
        <v>414</v>
      </c>
      <c r="O116">
        <v>16515</v>
      </c>
      <c r="P116">
        <v>16515</v>
      </c>
      <c r="Q116">
        <v>159348</v>
      </c>
    </row>
    <row r="117" spans="3:17" x14ac:dyDescent="0.25">
      <c r="C117">
        <v>7</v>
      </c>
      <c r="D117" t="s">
        <v>887</v>
      </c>
      <c r="E117">
        <v>2.7</v>
      </c>
      <c r="I117">
        <v>387.6</v>
      </c>
      <c r="L117">
        <v>25</v>
      </c>
      <c r="O117">
        <v>30145</v>
      </c>
      <c r="P117">
        <v>30145</v>
      </c>
      <c r="Q117">
        <v>126872</v>
      </c>
    </row>
    <row r="118" spans="3:17" x14ac:dyDescent="0.25">
      <c r="C118">
        <v>7</v>
      </c>
      <c r="D118">
        <v>25</v>
      </c>
      <c r="L118">
        <v>25</v>
      </c>
      <c r="O118">
        <v>1014</v>
      </c>
      <c r="P118">
        <v>1014</v>
      </c>
      <c r="Q118">
        <v>4764</v>
      </c>
    </row>
    <row r="119" spans="3:17" x14ac:dyDescent="0.25">
      <c r="C119">
        <v>7</v>
      </c>
      <c r="D119">
        <v>30</v>
      </c>
      <c r="E119">
        <v>2.7</v>
      </c>
      <c r="I119">
        <v>387.6</v>
      </c>
      <c r="O119">
        <v>29131</v>
      </c>
      <c r="P119">
        <v>29131</v>
      </c>
      <c r="Q119">
        <v>122108</v>
      </c>
    </row>
    <row r="120" spans="3:17" x14ac:dyDescent="0.25">
      <c r="C120">
        <v>7</v>
      </c>
      <c r="D120" t="s">
        <v>888</v>
      </c>
      <c r="E120">
        <v>2</v>
      </c>
      <c r="I120">
        <v>280</v>
      </c>
      <c r="J120">
        <v>13.5</v>
      </c>
      <c r="O120">
        <v>15635</v>
      </c>
      <c r="P120">
        <v>15635</v>
      </c>
      <c r="Q120">
        <v>88485</v>
      </c>
    </row>
    <row r="121" spans="3:17" x14ac:dyDescent="0.25">
      <c r="C121">
        <v>7</v>
      </c>
      <c r="D121">
        <v>641</v>
      </c>
      <c r="E121">
        <v>2</v>
      </c>
      <c r="I121">
        <v>280</v>
      </c>
      <c r="J121">
        <v>13.5</v>
      </c>
      <c r="O121">
        <v>15635</v>
      </c>
      <c r="P121">
        <v>15635</v>
      </c>
      <c r="Q121">
        <v>88485</v>
      </c>
    </row>
    <row r="122" spans="3:17" x14ac:dyDescent="0.25">
      <c r="C122" t="s">
        <v>895</v>
      </c>
      <c r="E122">
        <v>27.5</v>
      </c>
      <c r="I122">
        <v>3703.6</v>
      </c>
      <c r="J122">
        <v>171.5</v>
      </c>
      <c r="K122">
        <v>32</v>
      </c>
      <c r="L122">
        <v>740</v>
      </c>
      <c r="O122">
        <v>564397</v>
      </c>
      <c r="P122">
        <v>564397</v>
      </c>
      <c r="Q122">
        <v>2094998</v>
      </c>
    </row>
    <row r="123" spans="3:17" x14ac:dyDescent="0.25">
      <c r="C123">
        <v>8</v>
      </c>
      <c r="D123" t="s">
        <v>180</v>
      </c>
      <c r="E123">
        <v>6</v>
      </c>
      <c r="I123">
        <v>720</v>
      </c>
      <c r="O123">
        <v>161789</v>
      </c>
      <c r="P123">
        <v>161789</v>
      </c>
      <c r="Q123">
        <v>515973</v>
      </c>
    </row>
    <row r="124" spans="3:17" x14ac:dyDescent="0.25">
      <c r="C124">
        <v>8</v>
      </c>
      <c r="D124">
        <v>99</v>
      </c>
      <c r="E124">
        <v>2</v>
      </c>
      <c r="I124">
        <v>240</v>
      </c>
      <c r="Q124">
        <v>89837</v>
      </c>
    </row>
    <row r="125" spans="3:17" x14ac:dyDescent="0.25">
      <c r="C125">
        <v>8</v>
      </c>
      <c r="D125">
        <v>100</v>
      </c>
      <c r="E125">
        <v>1</v>
      </c>
      <c r="I125">
        <v>160</v>
      </c>
      <c r="Q125">
        <v>47215</v>
      </c>
    </row>
    <row r="126" spans="3:17" x14ac:dyDescent="0.25">
      <c r="C126">
        <v>8</v>
      </c>
      <c r="D126">
        <v>101</v>
      </c>
      <c r="E126">
        <v>3</v>
      </c>
      <c r="I126">
        <v>320</v>
      </c>
      <c r="O126">
        <v>161789</v>
      </c>
      <c r="P126">
        <v>161789</v>
      </c>
      <c r="Q126">
        <v>378921</v>
      </c>
    </row>
    <row r="127" spans="3:17" x14ac:dyDescent="0.25">
      <c r="C127">
        <v>8</v>
      </c>
      <c r="D127" t="s">
        <v>885</v>
      </c>
      <c r="E127">
        <v>3.8</v>
      </c>
      <c r="I127">
        <v>510.4</v>
      </c>
      <c r="J127">
        <v>130.4</v>
      </c>
      <c r="K127">
        <v>33.6</v>
      </c>
      <c r="L127">
        <v>308</v>
      </c>
      <c r="O127">
        <v>17999</v>
      </c>
      <c r="P127">
        <v>17999</v>
      </c>
      <c r="Q127">
        <v>400447</v>
      </c>
    </row>
    <row r="128" spans="3:17" x14ac:dyDescent="0.25">
      <c r="C128">
        <v>8</v>
      </c>
      <c r="D128">
        <v>520</v>
      </c>
      <c r="O128">
        <v>4175</v>
      </c>
      <c r="P128">
        <v>4175</v>
      </c>
      <c r="Q128">
        <v>4175</v>
      </c>
    </row>
    <row r="129" spans="3:17" x14ac:dyDescent="0.25">
      <c r="C129">
        <v>8</v>
      </c>
      <c r="D129">
        <v>526</v>
      </c>
      <c r="E129">
        <v>3.8</v>
      </c>
      <c r="I129">
        <v>510.4</v>
      </c>
      <c r="J129">
        <v>130.4</v>
      </c>
      <c r="K129">
        <v>33.6</v>
      </c>
      <c r="O129">
        <v>13824</v>
      </c>
      <c r="P129">
        <v>13824</v>
      </c>
      <c r="Q129">
        <v>340392</v>
      </c>
    </row>
    <row r="130" spans="3:17" x14ac:dyDescent="0.25">
      <c r="C130">
        <v>8</v>
      </c>
      <c r="D130">
        <v>746</v>
      </c>
      <c r="L130">
        <v>308</v>
      </c>
      <c r="Q130">
        <v>55880</v>
      </c>
    </row>
    <row r="131" spans="3:17" x14ac:dyDescent="0.25">
      <c r="C131">
        <v>8</v>
      </c>
      <c r="D131" t="s">
        <v>886</v>
      </c>
      <c r="E131">
        <v>13</v>
      </c>
      <c r="I131">
        <v>1412</v>
      </c>
      <c r="J131">
        <v>17</v>
      </c>
      <c r="L131">
        <v>399</v>
      </c>
      <c r="O131">
        <v>16419</v>
      </c>
      <c r="P131">
        <v>16419</v>
      </c>
      <c r="Q131">
        <v>477520</v>
      </c>
    </row>
    <row r="132" spans="3:17" x14ac:dyDescent="0.25">
      <c r="C132">
        <v>8</v>
      </c>
      <c r="D132">
        <v>409</v>
      </c>
      <c r="E132">
        <v>10</v>
      </c>
      <c r="I132">
        <v>1164</v>
      </c>
      <c r="O132">
        <v>13250</v>
      </c>
      <c r="P132">
        <v>13250</v>
      </c>
      <c r="Q132">
        <v>372553</v>
      </c>
    </row>
    <row r="133" spans="3:17" x14ac:dyDescent="0.25">
      <c r="C133">
        <v>8</v>
      </c>
      <c r="D133">
        <v>642</v>
      </c>
      <c r="E133">
        <v>3</v>
      </c>
      <c r="I133">
        <v>248</v>
      </c>
      <c r="J133">
        <v>17</v>
      </c>
      <c r="L133">
        <v>399</v>
      </c>
      <c r="O133">
        <v>3169</v>
      </c>
      <c r="P133">
        <v>3169</v>
      </c>
      <c r="Q133">
        <v>104967</v>
      </c>
    </row>
    <row r="134" spans="3:17" x14ac:dyDescent="0.25">
      <c r="C134">
        <v>8</v>
      </c>
      <c r="D134" t="s">
        <v>887</v>
      </c>
      <c r="E134">
        <v>2.7</v>
      </c>
      <c r="I134">
        <v>340</v>
      </c>
      <c r="L134">
        <v>25</v>
      </c>
      <c r="O134">
        <v>11847</v>
      </c>
      <c r="P134">
        <v>11847</v>
      </c>
      <c r="Q134">
        <v>104614</v>
      </c>
    </row>
    <row r="135" spans="3:17" x14ac:dyDescent="0.25">
      <c r="C135">
        <v>8</v>
      </c>
      <c r="D135">
        <v>25</v>
      </c>
      <c r="L135">
        <v>25</v>
      </c>
      <c r="Q135">
        <v>3750</v>
      </c>
    </row>
    <row r="136" spans="3:17" x14ac:dyDescent="0.25">
      <c r="C136">
        <v>8</v>
      </c>
      <c r="D136">
        <v>30</v>
      </c>
      <c r="E136">
        <v>2.7</v>
      </c>
      <c r="I136">
        <v>340</v>
      </c>
      <c r="O136">
        <v>11847</v>
      </c>
      <c r="P136">
        <v>11847</v>
      </c>
      <c r="Q136">
        <v>100864</v>
      </c>
    </row>
    <row r="137" spans="3:17" x14ac:dyDescent="0.25">
      <c r="C137">
        <v>8</v>
      </c>
      <c r="D137" t="s">
        <v>888</v>
      </c>
      <c r="E137">
        <v>2</v>
      </c>
      <c r="I137">
        <v>236</v>
      </c>
      <c r="J137">
        <v>9</v>
      </c>
      <c r="O137">
        <v>1991</v>
      </c>
      <c r="P137">
        <v>1991</v>
      </c>
      <c r="Q137">
        <v>64181</v>
      </c>
    </row>
    <row r="138" spans="3:17" x14ac:dyDescent="0.25">
      <c r="C138">
        <v>8</v>
      </c>
      <c r="D138">
        <v>641</v>
      </c>
      <c r="E138">
        <v>2</v>
      </c>
      <c r="I138">
        <v>236</v>
      </c>
      <c r="J138">
        <v>9</v>
      </c>
      <c r="O138">
        <v>1991</v>
      </c>
      <c r="P138">
        <v>1991</v>
      </c>
      <c r="Q138">
        <v>64181</v>
      </c>
    </row>
    <row r="139" spans="3:17" x14ac:dyDescent="0.25">
      <c r="C139" t="s">
        <v>896</v>
      </c>
      <c r="E139">
        <v>27.5</v>
      </c>
      <c r="I139">
        <v>3218.4</v>
      </c>
      <c r="J139">
        <v>156.4</v>
      </c>
      <c r="K139">
        <v>33.6</v>
      </c>
      <c r="L139">
        <v>732</v>
      </c>
      <c r="O139">
        <v>210045</v>
      </c>
      <c r="P139">
        <v>210045</v>
      </c>
      <c r="Q139">
        <v>1562735</v>
      </c>
    </row>
    <row r="140" spans="3:17" x14ac:dyDescent="0.25">
      <c r="C140">
        <v>9</v>
      </c>
      <c r="D140" t="s">
        <v>180</v>
      </c>
      <c r="E140">
        <v>6</v>
      </c>
      <c r="I140">
        <v>916</v>
      </c>
      <c r="L140">
        <v>28</v>
      </c>
      <c r="O140">
        <v>43493</v>
      </c>
      <c r="P140">
        <v>43493</v>
      </c>
      <c r="Q140">
        <v>403301</v>
      </c>
    </row>
    <row r="141" spans="3:17" x14ac:dyDescent="0.25">
      <c r="C141">
        <v>9</v>
      </c>
      <c r="D141">
        <v>99</v>
      </c>
      <c r="E141">
        <v>2</v>
      </c>
      <c r="I141">
        <v>316</v>
      </c>
      <c r="Q141">
        <v>90712</v>
      </c>
    </row>
    <row r="142" spans="3:17" x14ac:dyDescent="0.25">
      <c r="C142">
        <v>9</v>
      </c>
      <c r="D142">
        <v>100</v>
      </c>
      <c r="E142">
        <v>1</v>
      </c>
      <c r="I142">
        <v>168</v>
      </c>
      <c r="Q142">
        <v>45294</v>
      </c>
    </row>
    <row r="143" spans="3:17" x14ac:dyDescent="0.25">
      <c r="C143">
        <v>9</v>
      </c>
      <c r="D143">
        <v>101</v>
      </c>
      <c r="E143">
        <v>3</v>
      </c>
      <c r="I143">
        <v>432</v>
      </c>
      <c r="L143">
        <v>28</v>
      </c>
      <c r="O143">
        <v>43493</v>
      </c>
      <c r="P143">
        <v>43493</v>
      </c>
      <c r="Q143">
        <v>267295</v>
      </c>
    </row>
    <row r="144" spans="3:17" x14ac:dyDescent="0.25">
      <c r="C144">
        <v>9</v>
      </c>
      <c r="D144" t="s">
        <v>885</v>
      </c>
      <c r="E144">
        <v>3.8</v>
      </c>
      <c r="I144">
        <v>588.79999999999995</v>
      </c>
      <c r="J144">
        <v>120.8</v>
      </c>
      <c r="K144">
        <v>35.200000000000003</v>
      </c>
      <c r="L144">
        <v>288</v>
      </c>
      <c r="O144">
        <v>14112</v>
      </c>
      <c r="P144">
        <v>14112</v>
      </c>
      <c r="Q144">
        <v>386257</v>
      </c>
    </row>
    <row r="145" spans="3:17" x14ac:dyDescent="0.25">
      <c r="C145">
        <v>9</v>
      </c>
      <c r="D145">
        <v>526</v>
      </c>
      <c r="E145">
        <v>3.8</v>
      </c>
      <c r="I145">
        <v>588.79999999999995</v>
      </c>
      <c r="J145">
        <v>120.8</v>
      </c>
      <c r="K145">
        <v>35.200000000000003</v>
      </c>
      <c r="O145">
        <v>14112</v>
      </c>
      <c r="P145">
        <v>14112</v>
      </c>
      <c r="Q145">
        <v>335298</v>
      </c>
    </row>
    <row r="146" spans="3:17" x14ac:dyDescent="0.25">
      <c r="C146">
        <v>9</v>
      </c>
      <c r="D146">
        <v>746</v>
      </c>
      <c r="L146">
        <v>288</v>
      </c>
      <c r="Q146">
        <v>50959</v>
      </c>
    </row>
    <row r="147" spans="3:17" x14ac:dyDescent="0.25">
      <c r="C147">
        <v>9</v>
      </c>
      <c r="D147" t="s">
        <v>886</v>
      </c>
      <c r="E147">
        <v>14</v>
      </c>
      <c r="I147">
        <v>2224</v>
      </c>
      <c r="J147">
        <v>5</v>
      </c>
      <c r="L147">
        <v>439</v>
      </c>
      <c r="O147">
        <v>7936</v>
      </c>
      <c r="P147">
        <v>7936</v>
      </c>
      <c r="Q147">
        <v>521975</v>
      </c>
    </row>
    <row r="148" spans="3:17" x14ac:dyDescent="0.25">
      <c r="C148">
        <v>9</v>
      </c>
      <c r="D148">
        <v>409</v>
      </c>
      <c r="E148">
        <v>10</v>
      </c>
      <c r="I148">
        <v>1632</v>
      </c>
      <c r="O148">
        <v>5628</v>
      </c>
      <c r="P148">
        <v>5628</v>
      </c>
      <c r="Q148">
        <v>382091</v>
      </c>
    </row>
    <row r="149" spans="3:17" x14ac:dyDescent="0.25">
      <c r="C149">
        <v>9</v>
      </c>
      <c r="D149">
        <v>642</v>
      </c>
      <c r="E149">
        <v>4</v>
      </c>
      <c r="I149">
        <v>592</v>
      </c>
      <c r="J149">
        <v>5</v>
      </c>
      <c r="L149">
        <v>439</v>
      </c>
      <c r="O149">
        <v>2308</v>
      </c>
      <c r="P149">
        <v>2308</v>
      </c>
      <c r="Q149">
        <v>139884</v>
      </c>
    </row>
    <row r="150" spans="3:17" x14ac:dyDescent="0.25">
      <c r="C150">
        <v>9</v>
      </c>
      <c r="D150" t="s">
        <v>887</v>
      </c>
      <c r="E150">
        <v>2.7</v>
      </c>
      <c r="I150">
        <v>373.6</v>
      </c>
      <c r="L150">
        <v>25</v>
      </c>
      <c r="O150">
        <v>1590</v>
      </c>
      <c r="P150">
        <v>1590</v>
      </c>
      <c r="Q150">
        <v>93976</v>
      </c>
    </row>
    <row r="151" spans="3:17" x14ac:dyDescent="0.25">
      <c r="C151">
        <v>9</v>
      </c>
      <c r="D151">
        <v>25</v>
      </c>
      <c r="L151">
        <v>25</v>
      </c>
      <c r="Q151">
        <v>3750</v>
      </c>
    </row>
    <row r="152" spans="3:17" x14ac:dyDescent="0.25">
      <c r="C152">
        <v>9</v>
      </c>
      <c r="D152">
        <v>30</v>
      </c>
      <c r="E152">
        <v>2.7</v>
      </c>
      <c r="I152">
        <v>373.6</v>
      </c>
      <c r="O152">
        <v>1590</v>
      </c>
      <c r="P152">
        <v>1590</v>
      </c>
      <c r="Q152">
        <v>90226</v>
      </c>
    </row>
    <row r="153" spans="3:17" x14ac:dyDescent="0.25">
      <c r="C153">
        <v>9</v>
      </c>
      <c r="D153" t="s">
        <v>888</v>
      </c>
      <c r="E153">
        <v>1</v>
      </c>
      <c r="I153">
        <v>112</v>
      </c>
      <c r="J153">
        <v>7</v>
      </c>
      <c r="O153">
        <v>3045</v>
      </c>
      <c r="P153">
        <v>3045</v>
      </c>
      <c r="Q153">
        <v>30794</v>
      </c>
    </row>
    <row r="154" spans="3:17" x14ac:dyDescent="0.25">
      <c r="C154">
        <v>9</v>
      </c>
      <c r="D154">
        <v>641</v>
      </c>
      <c r="E154">
        <v>1</v>
      </c>
      <c r="I154">
        <v>112</v>
      </c>
      <c r="J154">
        <v>7</v>
      </c>
      <c r="O154">
        <v>3045</v>
      </c>
      <c r="P154">
        <v>3045</v>
      </c>
      <c r="Q154">
        <v>30794</v>
      </c>
    </row>
    <row r="155" spans="3:17" x14ac:dyDescent="0.25">
      <c r="C155" t="s">
        <v>897</v>
      </c>
      <c r="E155">
        <v>27.5</v>
      </c>
      <c r="I155">
        <v>4214.4000000000005</v>
      </c>
      <c r="J155">
        <v>132.80000000000001</v>
      </c>
      <c r="K155">
        <v>35.200000000000003</v>
      </c>
      <c r="L155">
        <v>780</v>
      </c>
      <c r="O155">
        <v>70176</v>
      </c>
      <c r="P155">
        <v>70176</v>
      </c>
      <c r="Q155">
        <v>1436303</v>
      </c>
    </row>
    <row r="156" spans="3:17" x14ac:dyDescent="0.25">
      <c r="C156">
        <v>10</v>
      </c>
      <c r="D156" t="s">
        <v>180</v>
      </c>
      <c r="E156">
        <v>6</v>
      </c>
      <c r="I156">
        <v>828</v>
      </c>
      <c r="L156">
        <v>17</v>
      </c>
      <c r="O156">
        <v>37925</v>
      </c>
      <c r="P156">
        <v>37925</v>
      </c>
      <c r="Q156">
        <v>772688</v>
      </c>
    </row>
    <row r="157" spans="3:17" x14ac:dyDescent="0.25">
      <c r="C157">
        <v>10</v>
      </c>
      <c r="D157">
        <v>99</v>
      </c>
      <c r="E157">
        <v>2</v>
      </c>
      <c r="I157">
        <v>312</v>
      </c>
      <c r="Q157">
        <v>212737</v>
      </c>
    </row>
    <row r="158" spans="3:17" x14ac:dyDescent="0.25">
      <c r="C158">
        <v>10</v>
      </c>
      <c r="D158">
        <v>100</v>
      </c>
      <c r="E158">
        <v>1</v>
      </c>
      <c r="I158">
        <v>80</v>
      </c>
      <c r="Q158">
        <v>111239</v>
      </c>
    </row>
    <row r="159" spans="3:17" x14ac:dyDescent="0.25">
      <c r="C159">
        <v>10</v>
      </c>
      <c r="D159">
        <v>101</v>
      </c>
      <c r="E159">
        <v>3</v>
      </c>
      <c r="I159">
        <v>436</v>
      </c>
      <c r="L159">
        <v>17</v>
      </c>
      <c r="O159">
        <v>37925</v>
      </c>
      <c r="P159">
        <v>37925</v>
      </c>
      <c r="Q159">
        <v>448712</v>
      </c>
    </row>
    <row r="160" spans="3:17" x14ac:dyDescent="0.25">
      <c r="C160">
        <v>10</v>
      </c>
      <c r="D160" t="s">
        <v>885</v>
      </c>
      <c r="E160">
        <v>3.8</v>
      </c>
      <c r="I160">
        <v>616</v>
      </c>
      <c r="J160">
        <v>147</v>
      </c>
      <c r="K160">
        <v>32</v>
      </c>
      <c r="L160">
        <v>315.5</v>
      </c>
      <c r="O160">
        <v>19043</v>
      </c>
      <c r="P160">
        <v>19043</v>
      </c>
      <c r="Q160">
        <v>832003</v>
      </c>
    </row>
    <row r="161" spans="3:17" x14ac:dyDescent="0.25">
      <c r="C161">
        <v>10</v>
      </c>
      <c r="D161">
        <v>521</v>
      </c>
      <c r="O161">
        <v>5219</v>
      </c>
      <c r="P161">
        <v>5219</v>
      </c>
      <c r="Q161">
        <v>5219</v>
      </c>
    </row>
    <row r="162" spans="3:17" x14ac:dyDescent="0.25">
      <c r="C162">
        <v>10</v>
      </c>
      <c r="D162">
        <v>526</v>
      </c>
      <c r="E162">
        <v>3.8</v>
      </c>
      <c r="I162">
        <v>616</v>
      </c>
      <c r="J162">
        <v>147</v>
      </c>
      <c r="K162">
        <v>32</v>
      </c>
      <c r="L162">
        <v>1</v>
      </c>
      <c r="O162">
        <v>13824</v>
      </c>
      <c r="P162">
        <v>13824</v>
      </c>
      <c r="Q162">
        <v>637444</v>
      </c>
    </row>
    <row r="163" spans="3:17" x14ac:dyDescent="0.25">
      <c r="C163">
        <v>10</v>
      </c>
      <c r="D163">
        <v>746</v>
      </c>
      <c r="L163">
        <v>314.5</v>
      </c>
      <c r="Q163">
        <v>189340</v>
      </c>
    </row>
    <row r="164" spans="3:17" x14ac:dyDescent="0.25">
      <c r="C164">
        <v>10</v>
      </c>
      <c r="D164" t="s">
        <v>886</v>
      </c>
      <c r="E164">
        <v>14</v>
      </c>
      <c r="I164">
        <v>1956</v>
      </c>
      <c r="J164">
        <v>7.5</v>
      </c>
      <c r="L164">
        <v>457.5</v>
      </c>
      <c r="O164">
        <v>2233</v>
      </c>
      <c r="P164">
        <v>2233</v>
      </c>
      <c r="Q164">
        <v>1475470</v>
      </c>
    </row>
    <row r="165" spans="3:17" x14ac:dyDescent="0.25">
      <c r="C165">
        <v>10</v>
      </c>
      <c r="D165">
        <v>409</v>
      </c>
      <c r="E165">
        <v>10</v>
      </c>
      <c r="I165">
        <v>1444</v>
      </c>
      <c r="O165">
        <v>750</v>
      </c>
      <c r="P165">
        <v>750</v>
      </c>
      <c r="Q165">
        <v>918570</v>
      </c>
    </row>
    <row r="166" spans="3:17" x14ac:dyDescent="0.25">
      <c r="C166">
        <v>10</v>
      </c>
      <c r="D166">
        <v>642</v>
      </c>
      <c r="E166">
        <v>4</v>
      </c>
      <c r="I166">
        <v>512</v>
      </c>
      <c r="J166">
        <v>7.5</v>
      </c>
      <c r="L166">
        <v>457.5</v>
      </c>
      <c r="O166">
        <v>1483</v>
      </c>
      <c r="P166">
        <v>1483</v>
      </c>
      <c r="Q166">
        <v>556900</v>
      </c>
    </row>
    <row r="167" spans="3:17" x14ac:dyDescent="0.25">
      <c r="C167">
        <v>10</v>
      </c>
      <c r="D167" t="s">
        <v>887</v>
      </c>
      <c r="E167">
        <v>2.7</v>
      </c>
      <c r="I167">
        <v>450.8</v>
      </c>
      <c r="L167">
        <v>25</v>
      </c>
      <c r="O167">
        <v>1988</v>
      </c>
      <c r="P167">
        <v>1988</v>
      </c>
      <c r="Q167">
        <v>172586</v>
      </c>
    </row>
    <row r="168" spans="3:17" x14ac:dyDescent="0.25">
      <c r="C168">
        <v>10</v>
      </c>
      <c r="D168">
        <v>25</v>
      </c>
      <c r="L168">
        <v>25</v>
      </c>
      <c r="Q168">
        <v>17613</v>
      </c>
    </row>
    <row r="169" spans="3:17" x14ac:dyDescent="0.25">
      <c r="C169">
        <v>10</v>
      </c>
      <c r="D169">
        <v>30</v>
      </c>
      <c r="E169">
        <v>2.7</v>
      </c>
      <c r="I169">
        <v>450.8</v>
      </c>
      <c r="O169">
        <v>1988</v>
      </c>
      <c r="P169">
        <v>1988</v>
      </c>
      <c r="Q169">
        <v>154973</v>
      </c>
    </row>
    <row r="170" spans="3:17" x14ac:dyDescent="0.25">
      <c r="C170">
        <v>10</v>
      </c>
      <c r="D170" t="s">
        <v>888</v>
      </c>
      <c r="E170">
        <v>1</v>
      </c>
      <c r="I170">
        <v>120</v>
      </c>
      <c r="J170">
        <v>5</v>
      </c>
      <c r="O170">
        <v>2171</v>
      </c>
      <c r="P170">
        <v>2171</v>
      </c>
      <c r="Q170">
        <v>98469</v>
      </c>
    </row>
    <row r="171" spans="3:17" x14ac:dyDescent="0.25">
      <c r="C171">
        <v>10</v>
      </c>
      <c r="D171">
        <v>641</v>
      </c>
      <c r="E171">
        <v>1</v>
      </c>
      <c r="I171">
        <v>120</v>
      </c>
      <c r="J171">
        <v>5</v>
      </c>
      <c r="O171">
        <v>2171</v>
      </c>
      <c r="P171">
        <v>2171</v>
      </c>
      <c r="Q171">
        <v>98469</v>
      </c>
    </row>
    <row r="172" spans="3:17" x14ac:dyDescent="0.25">
      <c r="C172" t="s">
        <v>898</v>
      </c>
      <c r="E172">
        <v>27.5</v>
      </c>
      <c r="I172">
        <v>3970.8</v>
      </c>
      <c r="J172">
        <v>159.5</v>
      </c>
      <c r="K172">
        <v>32</v>
      </c>
      <c r="L172">
        <v>815</v>
      </c>
      <c r="O172">
        <v>63360</v>
      </c>
      <c r="P172">
        <v>63360</v>
      </c>
      <c r="Q172">
        <v>3351216</v>
      </c>
    </row>
    <row r="173" spans="3:17" x14ac:dyDescent="0.25">
      <c r="C173">
        <v>11</v>
      </c>
      <c r="D173" t="s">
        <v>180</v>
      </c>
      <c r="E173">
        <v>6</v>
      </c>
      <c r="I173">
        <v>960</v>
      </c>
      <c r="L173">
        <v>4</v>
      </c>
      <c r="N173">
        <v>40000</v>
      </c>
      <c r="O173">
        <v>104868</v>
      </c>
      <c r="P173">
        <v>144868</v>
      </c>
      <c r="Q173">
        <v>524712</v>
      </c>
    </row>
    <row r="174" spans="3:17" x14ac:dyDescent="0.25">
      <c r="C174">
        <v>11</v>
      </c>
      <c r="D174">
        <v>99</v>
      </c>
      <c r="E174">
        <v>2</v>
      </c>
      <c r="I174">
        <v>312</v>
      </c>
      <c r="O174">
        <v>39522</v>
      </c>
      <c r="P174">
        <v>39522</v>
      </c>
      <c r="Q174">
        <v>130552</v>
      </c>
    </row>
    <row r="175" spans="3:17" x14ac:dyDescent="0.25">
      <c r="C175">
        <v>11</v>
      </c>
      <c r="D175">
        <v>100</v>
      </c>
      <c r="E175">
        <v>1</v>
      </c>
      <c r="I175">
        <v>168</v>
      </c>
      <c r="O175">
        <v>19761</v>
      </c>
      <c r="P175">
        <v>19761</v>
      </c>
      <c r="Q175">
        <v>65023</v>
      </c>
    </row>
    <row r="176" spans="3:17" x14ac:dyDescent="0.25">
      <c r="C176">
        <v>11</v>
      </c>
      <c r="D176">
        <v>101</v>
      </c>
      <c r="E176">
        <v>3</v>
      </c>
      <c r="I176">
        <v>480</v>
      </c>
      <c r="L176">
        <v>4</v>
      </c>
      <c r="N176">
        <v>40000</v>
      </c>
      <c r="O176">
        <v>45585</v>
      </c>
      <c r="P176">
        <v>85585</v>
      </c>
      <c r="Q176">
        <v>329137</v>
      </c>
    </row>
    <row r="177" spans="3:17" x14ac:dyDescent="0.25">
      <c r="C177">
        <v>11</v>
      </c>
      <c r="D177" t="s">
        <v>885</v>
      </c>
      <c r="E177">
        <v>3.8</v>
      </c>
      <c r="I177">
        <v>638.4</v>
      </c>
      <c r="J177">
        <v>102</v>
      </c>
      <c r="K177">
        <v>33.6</v>
      </c>
      <c r="L177">
        <v>285.5</v>
      </c>
      <c r="O177">
        <v>71971</v>
      </c>
      <c r="P177">
        <v>71971</v>
      </c>
      <c r="Q177">
        <v>431311</v>
      </c>
    </row>
    <row r="178" spans="3:17" x14ac:dyDescent="0.25">
      <c r="C178">
        <v>11</v>
      </c>
      <c r="D178">
        <v>526</v>
      </c>
      <c r="E178">
        <v>3.8</v>
      </c>
      <c r="I178">
        <v>638.4</v>
      </c>
      <c r="J178">
        <v>102</v>
      </c>
      <c r="K178">
        <v>33.6</v>
      </c>
      <c r="O178">
        <v>71971</v>
      </c>
      <c r="P178">
        <v>71971</v>
      </c>
      <c r="Q178">
        <v>379610</v>
      </c>
    </row>
    <row r="179" spans="3:17" x14ac:dyDescent="0.25">
      <c r="C179">
        <v>11</v>
      </c>
      <c r="D179">
        <v>746</v>
      </c>
      <c r="L179">
        <v>285.5</v>
      </c>
      <c r="Q179">
        <v>51701</v>
      </c>
    </row>
    <row r="180" spans="3:17" x14ac:dyDescent="0.25">
      <c r="C180">
        <v>11</v>
      </c>
      <c r="D180" t="s">
        <v>886</v>
      </c>
      <c r="E180">
        <v>14</v>
      </c>
      <c r="I180">
        <v>1868</v>
      </c>
      <c r="J180">
        <v>12</v>
      </c>
      <c r="L180">
        <v>431.5</v>
      </c>
      <c r="O180">
        <v>214272</v>
      </c>
      <c r="P180">
        <v>214272</v>
      </c>
      <c r="Q180">
        <v>685300</v>
      </c>
    </row>
    <row r="181" spans="3:17" x14ac:dyDescent="0.25">
      <c r="C181">
        <v>11</v>
      </c>
      <c r="D181">
        <v>409</v>
      </c>
      <c r="E181">
        <v>10</v>
      </c>
      <c r="I181">
        <v>1420</v>
      </c>
      <c r="O181">
        <v>173648</v>
      </c>
      <c r="P181">
        <v>173648</v>
      </c>
      <c r="Q181">
        <v>522542</v>
      </c>
    </row>
    <row r="182" spans="3:17" x14ac:dyDescent="0.25">
      <c r="C182">
        <v>11</v>
      </c>
      <c r="D182">
        <v>642</v>
      </c>
      <c r="E182">
        <v>4</v>
      </c>
      <c r="I182">
        <v>448</v>
      </c>
      <c r="J182">
        <v>12</v>
      </c>
      <c r="L182">
        <v>431.5</v>
      </c>
      <c r="O182">
        <v>40624</v>
      </c>
      <c r="P182">
        <v>40624</v>
      </c>
      <c r="Q182">
        <v>162758</v>
      </c>
    </row>
    <row r="183" spans="3:17" x14ac:dyDescent="0.25">
      <c r="C183">
        <v>11</v>
      </c>
      <c r="D183" t="s">
        <v>887</v>
      </c>
      <c r="E183">
        <v>2.7</v>
      </c>
      <c r="I183">
        <v>448</v>
      </c>
      <c r="L183">
        <v>25</v>
      </c>
      <c r="O183">
        <v>35770</v>
      </c>
      <c r="P183">
        <v>35770</v>
      </c>
      <c r="Q183">
        <v>127761</v>
      </c>
    </row>
    <row r="184" spans="3:17" x14ac:dyDescent="0.25">
      <c r="C184">
        <v>11</v>
      </c>
      <c r="D184">
        <v>25</v>
      </c>
      <c r="L184">
        <v>25</v>
      </c>
      <c r="Q184">
        <v>3750</v>
      </c>
    </row>
    <row r="185" spans="3:17" x14ac:dyDescent="0.25">
      <c r="C185">
        <v>11</v>
      </c>
      <c r="D185">
        <v>30</v>
      </c>
      <c r="E185">
        <v>2.7</v>
      </c>
      <c r="I185">
        <v>448</v>
      </c>
      <c r="O185">
        <v>35770</v>
      </c>
      <c r="P185">
        <v>35770</v>
      </c>
      <c r="Q185">
        <v>124011</v>
      </c>
    </row>
    <row r="186" spans="3:17" x14ac:dyDescent="0.25">
      <c r="C186">
        <v>11</v>
      </c>
      <c r="D186" t="s">
        <v>888</v>
      </c>
      <c r="E186">
        <v>1</v>
      </c>
      <c r="I186">
        <v>164</v>
      </c>
      <c r="J186">
        <v>9</v>
      </c>
      <c r="O186">
        <v>15781</v>
      </c>
      <c r="P186">
        <v>15781</v>
      </c>
      <c r="Q186">
        <v>47941</v>
      </c>
    </row>
    <row r="187" spans="3:17" x14ac:dyDescent="0.25">
      <c r="C187">
        <v>11</v>
      </c>
      <c r="D187">
        <v>641</v>
      </c>
      <c r="E187">
        <v>1</v>
      </c>
      <c r="I187">
        <v>164</v>
      </c>
      <c r="J187">
        <v>9</v>
      </c>
      <c r="O187">
        <v>15781</v>
      </c>
      <c r="P187">
        <v>15781</v>
      </c>
      <c r="Q187">
        <v>47941</v>
      </c>
    </row>
    <row r="188" spans="3:17" x14ac:dyDescent="0.25">
      <c r="C188" t="s">
        <v>899</v>
      </c>
      <c r="E188">
        <v>27.5</v>
      </c>
      <c r="I188">
        <v>4078.4</v>
      </c>
      <c r="J188">
        <v>123</v>
      </c>
      <c r="K188">
        <v>33.6</v>
      </c>
      <c r="L188">
        <v>746</v>
      </c>
      <c r="N188">
        <v>40000</v>
      </c>
      <c r="O188">
        <v>442662</v>
      </c>
      <c r="P188">
        <v>482662</v>
      </c>
      <c r="Q188">
        <v>1817025</v>
      </c>
    </row>
    <row r="189" spans="3:17" x14ac:dyDescent="0.25">
      <c r="C189">
        <v>12</v>
      </c>
      <c r="D189" t="s">
        <v>180</v>
      </c>
      <c r="E189">
        <v>6</v>
      </c>
      <c r="I189">
        <v>944</v>
      </c>
      <c r="L189">
        <v>28</v>
      </c>
      <c r="O189">
        <v>100000</v>
      </c>
      <c r="P189">
        <v>100000</v>
      </c>
      <c r="Q189">
        <v>479276</v>
      </c>
    </row>
    <row r="190" spans="3:17" x14ac:dyDescent="0.25">
      <c r="C190">
        <v>12</v>
      </c>
      <c r="D190">
        <v>99</v>
      </c>
      <c r="E190">
        <v>2</v>
      </c>
      <c r="I190">
        <v>248</v>
      </c>
      <c r="Q190">
        <v>100707</v>
      </c>
    </row>
    <row r="191" spans="3:17" x14ac:dyDescent="0.25">
      <c r="C191">
        <v>12</v>
      </c>
      <c r="D191">
        <v>100</v>
      </c>
      <c r="E191">
        <v>1</v>
      </c>
      <c r="I191">
        <v>184</v>
      </c>
      <c r="Q191">
        <v>52028</v>
      </c>
    </row>
    <row r="192" spans="3:17" x14ac:dyDescent="0.25">
      <c r="C192">
        <v>12</v>
      </c>
      <c r="D192">
        <v>101</v>
      </c>
      <c r="E192">
        <v>3</v>
      </c>
      <c r="I192">
        <v>512</v>
      </c>
      <c r="L192">
        <v>28</v>
      </c>
      <c r="O192">
        <v>100000</v>
      </c>
      <c r="P192">
        <v>100000</v>
      </c>
      <c r="Q192">
        <v>326541</v>
      </c>
    </row>
    <row r="193" spans="3:17" x14ac:dyDescent="0.25">
      <c r="C193">
        <v>12</v>
      </c>
      <c r="D193" t="s">
        <v>885</v>
      </c>
      <c r="E193">
        <v>3.8</v>
      </c>
      <c r="I193">
        <v>675.2</v>
      </c>
      <c r="J193">
        <v>102</v>
      </c>
      <c r="K193">
        <v>36.799999999999997</v>
      </c>
      <c r="L193">
        <v>241.5</v>
      </c>
      <c r="O193">
        <v>113824</v>
      </c>
      <c r="P193">
        <v>113824</v>
      </c>
      <c r="Q193">
        <v>478152</v>
      </c>
    </row>
    <row r="194" spans="3:17" x14ac:dyDescent="0.25">
      <c r="C194">
        <v>12</v>
      </c>
      <c r="D194">
        <v>526</v>
      </c>
      <c r="E194">
        <v>3.8</v>
      </c>
      <c r="I194">
        <v>675.2</v>
      </c>
      <c r="J194">
        <v>102</v>
      </c>
      <c r="K194">
        <v>36.799999999999997</v>
      </c>
      <c r="O194">
        <v>113824</v>
      </c>
      <c r="P194">
        <v>113824</v>
      </c>
      <c r="Q194">
        <v>436681</v>
      </c>
    </row>
    <row r="195" spans="3:17" x14ac:dyDescent="0.25">
      <c r="C195">
        <v>12</v>
      </c>
      <c r="D195">
        <v>746</v>
      </c>
      <c r="L195">
        <v>241.5</v>
      </c>
      <c r="Q195">
        <v>41471</v>
      </c>
    </row>
    <row r="196" spans="3:17" x14ac:dyDescent="0.25">
      <c r="C196">
        <v>12</v>
      </c>
      <c r="D196" t="s">
        <v>886</v>
      </c>
      <c r="E196">
        <v>14</v>
      </c>
      <c r="I196">
        <v>1876</v>
      </c>
      <c r="J196">
        <v>50</v>
      </c>
      <c r="L196">
        <v>589</v>
      </c>
      <c r="O196">
        <v>7348</v>
      </c>
      <c r="P196">
        <v>7348</v>
      </c>
      <c r="Q196">
        <v>601799</v>
      </c>
    </row>
    <row r="197" spans="3:17" x14ac:dyDescent="0.25">
      <c r="C197">
        <v>12</v>
      </c>
      <c r="D197">
        <v>409</v>
      </c>
      <c r="E197">
        <v>10</v>
      </c>
      <c r="I197">
        <v>1440</v>
      </c>
      <c r="J197">
        <v>40</v>
      </c>
      <c r="Q197">
        <v>420762</v>
      </c>
    </row>
    <row r="198" spans="3:17" x14ac:dyDescent="0.25">
      <c r="C198">
        <v>12</v>
      </c>
      <c r="D198">
        <v>642</v>
      </c>
      <c r="E198">
        <v>4</v>
      </c>
      <c r="I198">
        <v>436</v>
      </c>
      <c r="J198">
        <v>10</v>
      </c>
      <c r="L198">
        <v>589</v>
      </c>
      <c r="O198">
        <v>7348</v>
      </c>
      <c r="P198">
        <v>7348</v>
      </c>
      <c r="Q198">
        <v>181037</v>
      </c>
    </row>
    <row r="199" spans="3:17" x14ac:dyDescent="0.25">
      <c r="C199">
        <v>12</v>
      </c>
      <c r="D199" t="s">
        <v>887</v>
      </c>
      <c r="E199">
        <v>2.7</v>
      </c>
      <c r="I199">
        <v>442.4</v>
      </c>
      <c r="L199">
        <v>25</v>
      </c>
      <c r="Q199">
        <v>96389</v>
      </c>
    </row>
    <row r="200" spans="3:17" x14ac:dyDescent="0.25">
      <c r="C200">
        <v>12</v>
      </c>
      <c r="D200">
        <v>25</v>
      </c>
      <c r="L200">
        <v>25</v>
      </c>
      <c r="Q200">
        <v>3750</v>
      </c>
    </row>
    <row r="201" spans="3:17" x14ac:dyDescent="0.25">
      <c r="C201">
        <v>12</v>
      </c>
      <c r="D201">
        <v>30</v>
      </c>
      <c r="E201">
        <v>2.7</v>
      </c>
      <c r="I201">
        <v>442.4</v>
      </c>
      <c r="Q201">
        <v>92639</v>
      </c>
    </row>
    <row r="202" spans="3:17" x14ac:dyDescent="0.25">
      <c r="C202">
        <v>12</v>
      </c>
      <c r="D202" t="s">
        <v>888</v>
      </c>
      <c r="E202">
        <v>1</v>
      </c>
      <c r="I202">
        <v>168</v>
      </c>
      <c r="J202">
        <v>3</v>
      </c>
      <c r="O202">
        <v>3184</v>
      </c>
      <c r="P202">
        <v>3184</v>
      </c>
      <c r="Q202">
        <v>49620</v>
      </c>
    </row>
    <row r="203" spans="3:17" x14ac:dyDescent="0.25">
      <c r="C203">
        <v>12</v>
      </c>
      <c r="D203">
        <v>641</v>
      </c>
      <c r="E203">
        <v>1</v>
      </c>
      <c r="I203">
        <v>168</v>
      </c>
      <c r="J203">
        <v>3</v>
      </c>
      <c r="O203">
        <v>3184</v>
      </c>
      <c r="P203">
        <v>3184</v>
      </c>
      <c r="Q203">
        <v>49620</v>
      </c>
    </row>
    <row r="204" spans="3:17" x14ac:dyDescent="0.25">
      <c r="C204" t="s">
        <v>900</v>
      </c>
      <c r="E204">
        <v>27.5</v>
      </c>
      <c r="I204">
        <v>4105.6000000000004</v>
      </c>
      <c r="J204">
        <v>155</v>
      </c>
      <c r="K204">
        <v>36.799999999999997</v>
      </c>
      <c r="L204">
        <v>883.5</v>
      </c>
      <c r="O204">
        <v>224356</v>
      </c>
      <c r="P204">
        <v>224356</v>
      </c>
      <c r="Q204">
        <v>1705236</v>
      </c>
    </row>
  </sheetData>
  <hyperlinks>
    <hyperlink ref="A2" location="Obsah!A1" display="Zpět na Obsah  KL 01  1.-4.měsíc" xr:uid="{DCE28273-1EE6-4F48-B7ED-71765CE49C51}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4" customWidth="1" collapsed="1"/>
    <col min="2" max="2" width="7.7109375" style="81" hidden="1" customWidth="1" outlineLevel="1"/>
    <col min="3" max="4" width="5.42578125" style="104" hidden="1" customWidth="1"/>
    <col min="5" max="5" width="7.7109375" style="81" customWidth="1"/>
    <col min="6" max="6" width="7.7109375" style="81" hidden="1" customWidth="1"/>
    <col min="7" max="7" width="5.42578125" style="104" hidden="1" customWidth="1"/>
    <col min="8" max="8" width="7.7109375" style="81" customWidth="1" collapsed="1"/>
    <col min="9" max="9" width="7.7109375" style="183" hidden="1" customWidth="1" outlineLevel="1"/>
    <col min="10" max="10" width="7.7109375" style="183" customWidth="1" collapsed="1"/>
    <col min="11" max="12" width="7.7109375" style="81" hidden="1" customWidth="1"/>
    <col min="13" max="13" width="5.42578125" style="104" hidden="1" customWidth="1"/>
    <col min="14" max="14" width="7.7109375" style="81" customWidth="1"/>
    <col min="15" max="15" width="7.7109375" style="81" hidden="1" customWidth="1"/>
    <col min="16" max="16" width="5.42578125" style="104" hidden="1" customWidth="1"/>
    <col min="17" max="17" width="7.7109375" style="81" customWidth="1" collapsed="1"/>
    <col min="18" max="18" width="7.7109375" style="183" hidden="1" customWidth="1" outlineLevel="1"/>
    <col min="19" max="19" width="7.7109375" style="183" customWidth="1" collapsed="1"/>
    <col min="20" max="21" width="7.7109375" style="81" hidden="1" customWidth="1"/>
    <col min="22" max="22" width="5" style="104" hidden="1" customWidth="1"/>
    <col min="23" max="23" width="7.7109375" style="81" customWidth="1"/>
    <col min="24" max="24" width="7.7109375" style="81" hidden="1" customWidth="1"/>
    <col min="25" max="25" width="5" style="104" hidden="1" customWidth="1"/>
    <col min="26" max="26" width="7.7109375" style="81" customWidth="1" collapsed="1"/>
    <col min="27" max="27" width="7.7109375" style="183" hidden="1" customWidth="1" outlineLevel="1"/>
    <col min="28" max="28" width="7.7109375" style="183" customWidth="1" collapsed="1"/>
    <col min="29" max="16384" width="8.85546875" style="104"/>
  </cols>
  <sheetData>
    <row r="1" spans="1:28" ht="18.600000000000001" customHeight="1" thickBot="1" x14ac:dyDescent="0.35">
      <c r="A1" s="381" t="s">
        <v>920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5" customHeight="1" thickBot="1" x14ac:dyDescent="0.25">
      <c r="A2" s="200" t="s">
        <v>235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5" customHeight="1" thickBot="1" x14ac:dyDescent="0.25">
      <c r="A3" s="188" t="s">
        <v>111</v>
      </c>
      <c r="B3" s="189">
        <f>SUBTOTAL(9,B6:B1048576)/4</f>
        <v>19704168</v>
      </c>
      <c r="C3" s="190">
        <f t="shared" ref="C3:Z3" si="0">SUBTOTAL(9,C6:C1048576)</f>
        <v>6</v>
      </c>
      <c r="D3" s="190"/>
      <c r="E3" s="190">
        <f>SUBTOTAL(9,E6:E1048576)/4</f>
        <v>18176385</v>
      </c>
      <c r="F3" s="190"/>
      <c r="G3" s="190">
        <f t="shared" si="0"/>
        <v>7</v>
      </c>
      <c r="H3" s="190">
        <f>SUBTOTAL(9,H6:H1048576)/4</f>
        <v>20489711</v>
      </c>
      <c r="I3" s="193">
        <f>IF(B3&lt;&gt;0,H3/B3,"")</f>
        <v>1.0398668444158616</v>
      </c>
      <c r="J3" s="191">
        <f>IF(E3&lt;&gt;0,H3/E3,"")</f>
        <v>1.1272709617451435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5" customHeight="1" x14ac:dyDescent="0.2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5" customHeight="1" thickBot="1" x14ac:dyDescent="0.25">
      <c r="A5" s="459"/>
      <c r="B5" s="460">
        <v>2018</v>
      </c>
      <c r="C5" s="461"/>
      <c r="D5" s="461"/>
      <c r="E5" s="461">
        <v>2019</v>
      </c>
      <c r="F5" s="461"/>
      <c r="G5" s="461"/>
      <c r="H5" s="461">
        <v>2020</v>
      </c>
      <c r="I5" s="462" t="s">
        <v>234</v>
      </c>
      <c r="J5" s="463" t="s">
        <v>2</v>
      </c>
      <c r="K5" s="460">
        <v>2015</v>
      </c>
      <c r="L5" s="461"/>
      <c r="M5" s="461"/>
      <c r="N5" s="461">
        <v>2019</v>
      </c>
      <c r="O5" s="461"/>
      <c r="P5" s="461"/>
      <c r="Q5" s="461">
        <v>2020</v>
      </c>
      <c r="R5" s="462" t="s">
        <v>234</v>
      </c>
      <c r="S5" s="463" t="s">
        <v>2</v>
      </c>
      <c r="T5" s="460">
        <v>2015</v>
      </c>
      <c r="U5" s="461"/>
      <c r="V5" s="461"/>
      <c r="W5" s="461">
        <v>2019</v>
      </c>
      <c r="X5" s="461"/>
      <c r="Y5" s="461"/>
      <c r="Z5" s="461">
        <v>2020</v>
      </c>
      <c r="AA5" s="462" t="s">
        <v>234</v>
      </c>
      <c r="AB5" s="463" t="s">
        <v>2</v>
      </c>
    </row>
    <row r="6" spans="1:28" ht="14.45" customHeight="1" x14ac:dyDescent="0.25">
      <c r="A6" s="464" t="s">
        <v>916</v>
      </c>
      <c r="B6" s="465">
        <v>12324774</v>
      </c>
      <c r="C6" s="466">
        <v>1</v>
      </c>
      <c r="D6" s="466">
        <v>1.1424859522635125</v>
      </c>
      <c r="E6" s="465">
        <v>10787681</v>
      </c>
      <c r="F6" s="466">
        <v>0.8752842851317193</v>
      </c>
      <c r="G6" s="466">
        <v>1</v>
      </c>
      <c r="H6" s="465">
        <v>13308867</v>
      </c>
      <c r="I6" s="466">
        <v>1.0798467379604688</v>
      </c>
      <c r="J6" s="466">
        <v>1.2337097287174139</v>
      </c>
      <c r="K6" s="465"/>
      <c r="L6" s="466"/>
      <c r="M6" s="466"/>
      <c r="N6" s="465"/>
      <c r="O6" s="466"/>
      <c r="P6" s="466"/>
      <c r="Q6" s="465"/>
      <c r="R6" s="466"/>
      <c r="S6" s="466"/>
      <c r="T6" s="465"/>
      <c r="U6" s="466"/>
      <c r="V6" s="466"/>
      <c r="W6" s="465"/>
      <c r="X6" s="466"/>
      <c r="Y6" s="466"/>
      <c r="Z6" s="465"/>
      <c r="AA6" s="466"/>
      <c r="AB6" s="467"/>
    </row>
    <row r="7" spans="1:28" ht="14.45" customHeight="1" x14ac:dyDescent="0.25">
      <c r="A7" s="478" t="s">
        <v>917</v>
      </c>
      <c r="B7" s="468">
        <v>12324774</v>
      </c>
      <c r="C7" s="469">
        <v>1</v>
      </c>
      <c r="D7" s="469">
        <v>1.1424859522635125</v>
      </c>
      <c r="E7" s="468">
        <v>10787681</v>
      </c>
      <c r="F7" s="469">
        <v>0.8752842851317193</v>
      </c>
      <c r="G7" s="469">
        <v>1</v>
      </c>
      <c r="H7" s="468">
        <v>13308867</v>
      </c>
      <c r="I7" s="469">
        <v>1.0798467379604688</v>
      </c>
      <c r="J7" s="469">
        <v>1.2337097287174139</v>
      </c>
      <c r="K7" s="468"/>
      <c r="L7" s="469"/>
      <c r="M7" s="469"/>
      <c r="N7" s="468"/>
      <c r="O7" s="469"/>
      <c r="P7" s="469"/>
      <c r="Q7" s="468"/>
      <c r="R7" s="469"/>
      <c r="S7" s="469"/>
      <c r="T7" s="468"/>
      <c r="U7" s="469"/>
      <c r="V7" s="469"/>
      <c r="W7" s="468"/>
      <c r="X7" s="469"/>
      <c r="Y7" s="469"/>
      <c r="Z7" s="468"/>
      <c r="AA7" s="469"/>
      <c r="AB7" s="470"/>
    </row>
    <row r="8" spans="1:28" ht="14.45" customHeight="1" x14ac:dyDescent="0.25">
      <c r="A8" s="471" t="s">
        <v>918</v>
      </c>
      <c r="B8" s="472">
        <v>7379394</v>
      </c>
      <c r="C8" s="473">
        <v>1</v>
      </c>
      <c r="D8" s="473">
        <v>0.99873996847079005</v>
      </c>
      <c r="E8" s="472">
        <v>7388704</v>
      </c>
      <c r="F8" s="473">
        <v>1.0012616212117147</v>
      </c>
      <c r="G8" s="473">
        <v>1</v>
      </c>
      <c r="H8" s="472">
        <v>7180844</v>
      </c>
      <c r="I8" s="473">
        <v>0.97309399660730944</v>
      </c>
      <c r="J8" s="473">
        <v>0.97186786749069931</v>
      </c>
      <c r="K8" s="472"/>
      <c r="L8" s="473"/>
      <c r="M8" s="473"/>
      <c r="N8" s="472"/>
      <c r="O8" s="473"/>
      <c r="P8" s="473"/>
      <c r="Q8" s="472"/>
      <c r="R8" s="473"/>
      <c r="S8" s="473"/>
      <c r="T8" s="472"/>
      <c r="U8" s="473"/>
      <c r="V8" s="473"/>
      <c r="W8" s="472"/>
      <c r="X8" s="473"/>
      <c r="Y8" s="473"/>
      <c r="Z8" s="472"/>
      <c r="AA8" s="473"/>
      <c r="AB8" s="474"/>
    </row>
    <row r="9" spans="1:28" ht="14.45" customHeight="1" thickBot="1" x14ac:dyDescent="0.3">
      <c r="A9" s="479" t="s">
        <v>919</v>
      </c>
      <c r="B9" s="475">
        <v>7379394</v>
      </c>
      <c r="C9" s="476">
        <v>1</v>
      </c>
      <c r="D9" s="476">
        <v>0.99873996847079005</v>
      </c>
      <c r="E9" s="475">
        <v>7388704</v>
      </c>
      <c r="F9" s="476">
        <v>1.0012616212117147</v>
      </c>
      <c r="G9" s="476">
        <v>1</v>
      </c>
      <c r="H9" s="475">
        <v>7180844</v>
      </c>
      <c r="I9" s="476">
        <v>0.97309399660730944</v>
      </c>
      <c r="J9" s="476">
        <v>0.97186786749069931</v>
      </c>
      <c r="K9" s="475"/>
      <c r="L9" s="476"/>
      <c r="M9" s="476"/>
      <c r="N9" s="475"/>
      <c r="O9" s="476"/>
      <c r="P9" s="476"/>
      <c r="Q9" s="475"/>
      <c r="R9" s="476"/>
      <c r="S9" s="476"/>
      <c r="T9" s="475"/>
      <c r="U9" s="476"/>
      <c r="V9" s="476"/>
      <c r="W9" s="475"/>
      <c r="X9" s="476"/>
      <c r="Y9" s="476"/>
      <c r="Z9" s="475"/>
      <c r="AA9" s="476"/>
      <c r="AB9" s="477"/>
    </row>
    <row r="10" spans="1:28" ht="14.45" customHeight="1" thickBot="1" x14ac:dyDescent="0.25"/>
    <row r="11" spans="1:28" ht="14.45" customHeight="1" x14ac:dyDescent="0.25">
      <c r="A11" s="464" t="s">
        <v>464</v>
      </c>
      <c r="B11" s="465">
        <v>19704168</v>
      </c>
      <c r="C11" s="466">
        <v>1</v>
      </c>
      <c r="D11" s="466">
        <v>1.0840531821921686</v>
      </c>
      <c r="E11" s="465">
        <v>18176385</v>
      </c>
      <c r="F11" s="466">
        <v>0.92246396802950525</v>
      </c>
      <c r="G11" s="466">
        <v>1</v>
      </c>
      <c r="H11" s="465">
        <v>20489711</v>
      </c>
      <c r="I11" s="466">
        <v>1.0398668444158616</v>
      </c>
      <c r="J11" s="467">
        <v>1.1272709617451435</v>
      </c>
    </row>
    <row r="12" spans="1:28" ht="14.45" customHeight="1" x14ac:dyDescent="0.25">
      <c r="A12" s="478" t="s">
        <v>921</v>
      </c>
      <c r="B12" s="468">
        <v>19704168</v>
      </c>
      <c r="C12" s="469">
        <v>1</v>
      </c>
      <c r="D12" s="469">
        <v>1.6848994652730165</v>
      </c>
      <c r="E12" s="468">
        <v>11694566</v>
      </c>
      <c r="F12" s="469">
        <v>0.59350722141630141</v>
      </c>
      <c r="G12" s="469">
        <v>1</v>
      </c>
      <c r="H12" s="468">
        <v>7180844</v>
      </c>
      <c r="I12" s="469">
        <v>0.36443274336678411</v>
      </c>
      <c r="J12" s="470">
        <v>0.61403253442667305</v>
      </c>
    </row>
    <row r="13" spans="1:28" ht="14.45" customHeight="1" thickBot="1" x14ac:dyDescent="0.3">
      <c r="A13" s="479" t="s">
        <v>922</v>
      </c>
      <c r="B13" s="475"/>
      <c r="C13" s="476"/>
      <c r="D13" s="476"/>
      <c r="E13" s="475">
        <v>6481819</v>
      </c>
      <c r="F13" s="476"/>
      <c r="G13" s="476">
        <v>1</v>
      </c>
      <c r="H13" s="475">
        <v>13308867</v>
      </c>
      <c r="I13" s="476"/>
      <c r="J13" s="477">
        <v>2.0532611293218772</v>
      </c>
    </row>
    <row r="14" spans="1:28" ht="14.45" customHeight="1" x14ac:dyDescent="0.2">
      <c r="A14" s="480" t="s">
        <v>209</v>
      </c>
    </row>
    <row r="15" spans="1:28" ht="14.45" customHeight="1" x14ac:dyDescent="0.2">
      <c r="A15" s="481" t="s">
        <v>923</v>
      </c>
    </row>
    <row r="16" spans="1:28" ht="14.45" customHeight="1" x14ac:dyDescent="0.2">
      <c r="A16" s="480" t="s">
        <v>924</v>
      </c>
    </row>
    <row r="17" spans="1:1" ht="14.45" customHeight="1" x14ac:dyDescent="0.2">
      <c r="A17" s="480" t="s">
        <v>925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186D0720-084A-4AE8-A2BC-71E07729900E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4" bestFit="1" customWidth="1"/>
    <col min="2" max="2" width="7.7109375" style="180" hidden="1" customWidth="1" outlineLevel="1"/>
    <col min="3" max="3" width="7.7109375" style="180" customWidth="1" collapsed="1"/>
    <col min="4" max="4" width="7.7109375" style="180" customWidth="1"/>
    <col min="5" max="5" width="7.7109375" style="81" hidden="1" customWidth="1" outlineLevel="1"/>
    <col min="6" max="6" width="7.7109375" style="81" customWidth="1" collapsed="1"/>
    <col min="7" max="7" width="7.7109375" style="81" customWidth="1"/>
    <col min="8" max="16384" width="8.85546875" style="104"/>
  </cols>
  <sheetData>
    <row r="1" spans="1:7" ht="18.600000000000001" customHeight="1" thickBot="1" x14ac:dyDescent="0.35">
      <c r="A1" s="381" t="s">
        <v>935</v>
      </c>
      <c r="B1" s="297"/>
      <c r="C1" s="297"/>
      <c r="D1" s="297"/>
      <c r="E1" s="297"/>
      <c r="F1" s="297"/>
      <c r="G1" s="297"/>
    </row>
    <row r="2" spans="1:7" ht="14.45" customHeight="1" thickBot="1" x14ac:dyDescent="0.25">
      <c r="A2" s="200" t="s">
        <v>235</v>
      </c>
      <c r="B2" s="86"/>
      <c r="C2" s="86"/>
      <c r="D2" s="86"/>
      <c r="E2" s="86"/>
      <c r="F2" s="86"/>
      <c r="G2" s="86"/>
    </row>
    <row r="3" spans="1:7" ht="14.45" customHeight="1" thickBot="1" x14ac:dyDescent="0.25">
      <c r="A3" s="241" t="s">
        <v>111</v>
      </c>
      <c r="B3" s="227">
        <f t="shared" ref="B3:G3" si="0">SUBTOTAL(9,B6:B1048576)</f>
        <v>10462</v>
      </c>
      <c r="C3" s="228">
        <f t="shared" si="0"/>
        <v>10465</v>
      </c>
      <c r="D3" s="240">
        <f t="shared" si="0"/>
        <v>10767</v>
      </c>
      <c r="E3" s="192">
        <f t="shared" si="0"/>
        <v>19704168</v>
      </c>
      <c r="F3" s="190">
        <f t="shared" si="0"/>
        <v>18176385</v>
      </c>
      <c r="G3" s="229">
        <f t="shared" si="0"/>
        <v>20489711</v>
      </c>
    </row>
    <row r="4" spans="1:7" ht="14.45" customHeight="1" x14ac:dyDescent="0.2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5" customHeight="1" thickBot="1" x14ac:dyDescent="0.25">
      <c r="A5" s="459"/>
      <c r="B5" s="460">
        <v>2018</v>
      </c>
      <c r="C5" s="461">
        <v>2019</v>
      </c>
      <c r="D5" s="482">
        <v>2020</v>
      </c>
      <c r="E5" s="460">
        <v>2018</v>
      </c>
      <c r="F5" s="461">
        <v>2019</v>
      </c>
      <c r="G5" s="482">
        <v>2020</v>
      </c>
    </row>
    <row r="6" spans="1:7" ht="14.45" customHeight="1" x14ac:dyDescent="0.2">
      <c r="A6" s="446" t="s">
        <v>921</v>
      </c>
      <c r="B6" s="424">
        <v>10462</v>
      </c>
      <c r="C6" s="424">
        <v>9902</v>
      </c>
      <c r="D6" s="424">
        <v>9618</v>
      </c>
      <c r="E6" s="483">
        <v>19704168</v>
      </c>
      <c r="F6" s="483">
        <v>11694566</v>
      </c>
      <c r="G6" s="484">
        <v>7180844</v>
      </c>
    </row>
    <row r="7" spans="1:7" ht="14.45" customHeight="1" x14ac:dyDescent="0.2">
      <c r="A7" s="489" t="s">
        <v>926</v>
      </c>
      <c r="B7" s="431"/>
      <c r="C7" s="431">
        <v>59</v>
      </c>
      <c r="D7" s="431">
        <v>188</v>
      </c>
      <c r="E7" s="485"/>
      <c r="F7" s="485">
        <v>679267</v>
      </c>
      <c r="G7" s="486">
        <v>2177604</v>
      </c>
    </row>
    <row r="8" spans="1:7" ht="14.45" customHeight="1" x14ac:dyDescent="0.2">
      <c r="A8" s="489" t="s">
        <v>927</v>
      </c>
      <c r="B8" s="431"/>
      <c r="C8" s="431">
        <v>127</v>
      </c>
      <c r="D8" s="431">
        <v>215</v>
      </c>
      <c r="E8" s="485"/>
      <c r="F8" s="485">
        <v>1462151</v>
      </c>
      <c r="G8" s="486">
        <v>2490345</v>
      </c>
    </row>
    <row r="9" spans="1:7" ht="14.45" customHeight="1" x14ac:dyDescent="0.2">
      <c r="A9" s="489" t="s">
        <v>928</v>
      </c>
      <c r="B9" s="431"/>
      <c r="C9" s="431">
        <v>74</v>
      </c>
      <c r="D9" s="431">
        <v>178</v>
      </c>
      <c r="E9" s="485"/>
      <c r="F9" s="485">
        <v>851962</v>
      </c>
      <c r="G9" s="486">
        <v>2061774</v>
      </c>
    </row>
    <row r="10" spans="1:7" ht="14.45" customHeight="1" x14ac:dyDescent="0.2">
      <c r="A10" s="489" t="s">
        <v>929</v>
      </c>
      <c r="B10" s="431"/>
      <c r="C10" s="431">
        <v>4</v>
      </c>
      <c r="D10" s="431"/>
      <c r="E10" s="485"/>
      <c r="F10" s="485">
        <v>46052</v>
      </c>
      <c r="G10" s="486"/>
    </row>
    <row r="11" spans="1:7" ht="14.45" customHeight="1" x14ac:dyDescent="0.2">
      <c r="A11" s="489" t="s">
        <v>930</v>
      </c>
      <c r="B11" s="431"/>
      <c r="C11" s="431">
        <v>110</v>
      </c>
      <c r="D11" s="431">
        <v>208</v>
      </c>
      <c r="E11" s="485"/>
      <c r="F11" s="485">
        <v>1266430</v>
      </c>
      <c r="G11" s="486">
        <v>2409264</v>
      </c>
    </row>
    <row r="12" spans="1:7" ht="14.45" customHeight="1" x14ac:dyDescent="0.2">
      <c r="A12" s="489" t="s">
        <v>931</v>
      </c>
      <c r="B12" s="431"/>
      <c r="C12" s="431">
        <v>11</v>
      </c>
      <c r="D12" s="431"/>
      <c r="E12" s="485"/>
      <c r="F12" s="485">
        <v>126643</v>
      </c>
      <c r="G12" s="486"/>
    </row>
    <row r="13" spans="1:7" ht="14.45" customHeight="1" x14ac:dyDescent="0.2">
      <c r="A13" s="489" t="s">
        <v>932</v>
      </c>
      <c r="B13" s="431"/>
      <c r="C13" s="431">
        <v>56</v>
      </c>
      <c r="D13" s="431">
        <v>1</v>
      </c>
      <c r="E13" s="485"/>
      <c r="F13" s="485">
        <v>644728</v>
      </c>
      <c r="G13" s="486">
        <v>11583</v>
      </c>
    </row>
    <row r="14" spans="1:7" ht="14.45" customHeight="1" x14ac:dyDescent="0.2">
      <c r="A14" s="489" t="s">
        <v>933</v>
      </c>
      <c r="B14" s="431"/>
      <c r="C14" s="431">
        <v>68</v>
      </c>
      <c r="D14" s="431">
        <v>222</v>
      </c>
      <c r="E14" s="485"/>
      <c r="F14" s="485">
        <v>782884</v>
      </c>
      <c r="G14" s="486">
        <v>2571426</v>
      </c>
    </row>
    <row r="15" spans="1:7" ht="14.45" customHeight="1" thickBot="1" x14ac:dyDescent="0.25">
      <c r="A15" s="490" t="s">
        <v>934</v>
      </c>
      <c r="B15" s="438"/>
      <c r="C15" s="438">
        <v>54</v>
      </c>
      <c r="D15" s="438">
        <v>137</v>
      </c>
      <c r="E15" s="487"/>
      <c r="F15" s="487">
        <v>621702</v>
      </c>
      <c r="G15" s="488">
        <v>1586871</v>
      </c>
    </row>
    <row r="16" spans="1:7" ht="14.45" customHeight="1" x14ac:dyDescent="0.2">
      <c r="A16" s="480" t="s">
        <v>209</v>
      </c>
    </row>
    <row r="17" spans="1:1" ht="14.45" customHeight="1" x14ac:dyDescent="0.2">
      <c r="A17" s="481" t="s">
        <v>923</v>
      </c>
    </row>
    <row r="18" spans="1:1" ht="14.45" customHeight="1" x14ac:dyDescent="0.2">
      <c r="A18" s="480" t="s">
        <v>924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0F80030D-3675-40FD-952C-51CB7B54804B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.140625" style="104" bestFit="1" customWidth="1"/>
    <col min="5" max="5" width="8" style="104" customWidth="1"/>
    <col min="6" max="6" width="50.85546875" style="104" bestFit="1" customWidth="1" collapsed="1"/>
    <col min="7" max="8" width="11.140625" style="180" hidden="1" customWidth="1" outlineLevel="1"/>
    <col min="9" max="10" width="9.28515625" style="104" hidden="1" customWidth="1"/>
    <col min="11" max="12" width="11.140625" style="180" customWidth="1"/>
    <col min="13" max="14" width="9.28515625" style="104" hidden="1" customWidth="1"/>
    <col min="15" max="16" width="11.140625" style="180" customWidth="1"/>
    <col min="17" max="17" width="11.140625" style="183" customWidth="1"/>
    <col min="18" max="18" width="11.140625" style="180" customWidth="1"/>
    <col min="19" max="16384" width="8.85546875" style="104"/>
  </cols>
  <sheetData>
    <row r="1" spans="1:18" ht="18.600000000000001" customHeight="1" thickBot="1" x14ac:dyDescent="0.35">
      <c r="A1" s="297" t="s">
        <v>996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5" customHeight="1" thickBot="1" x14ac:dyDescent="0.25">
      <c r="A2" s="200" t="s">
        <v>235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5" customHeight="1" thickBot="1" x14ac:dyDescent="0.25">
      <c r="F3" s="63" t="s">
        <v>111</v>
      </c>
      <c r="G3" s="77">
        <f t="shared" ref="G3:P3" si="0">SUBTOTAL(9,G6:G1048576)</f>
        <v>10462</v>
      </c>
      <c r="H3" s="78">
        <f t="shared" si="0"/>
        <v>19704168</v>
      </c>
      <c r="I3" s="58"/>
      <c r="J3" s="58"/>
      <c r="K3" s="78">
        <f t="shared" si="0"/>
        <v>10465</v>
      </c>
      <c r="L3" s="78">
        <f t="shared" si="0"/>
        <v>18176385</v>
      </c>
      <c r="M3" s="58"/>
      <c r="N3" s="58"/>
      <c r="O3" s="78">
        <f t="shared" si="0"/>
        <v>10767</v>
      </c>
      <c r="P3" s="78">
        <f t="shared" si="0"/>
        <v>20489711</v>
      </c>
      <c r="Q3" s="59">
        <f>IF(L3=0,0,P3/L3)</f>
        <v>1.1272709617451435</v>
      </c>
      <c r="R3" s="79">
        <f>IF(O3=0,0,P3/O3)</f>
        <v>1903.010216401969</v>
      </c>
    </row>
    <row r="4" spans="1:18" ht="14.45" customHeight="1" x14ac:dyDescent="0.2">
      <c r="A4" s="389" t="s">
        <v>176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2018</v>
      </c>
      <c r="H4" s="394"/>
      <c r="I4" s="76"/>
      <c r="J4" s="76"/>
      <c r="K4" s="393">
        <v>2019</v>
      </c>
      <c r="L4" s="394"/>
      <c r="M4" s="76"/>
      <c r="N4" s="76"/>
      <c r="O4" s="393">
        <v>2020</v>
      </c>
      <c r="P4" s="394"/>
      <c r="Q4" s="395" t="s">
        <v>2</v>
      </c>
      <c r="R4" s="390" t="s">
        <v>83</v>
      </c>
    </row>
    <row r="5" spans="1:18" ht="14.45" customHeight="1" thickBot="1" x14ac:dyDescent="0.25">
      <c r="A5" s="491"/>
      <c r="B5" s="491"/>
      <c r="C5" s="492"/>
      <c r="D5" s="493"/>
      <c r="E5" s="494"/>
      <c r="F5" s="495"/>
      <c r="G5" s="496" t="s">
        <v>57</v>
      </c>
      <c r="H5" s="497" t="s">
        <v>14</v>
      </c>
      <c r="I5" s="498"/>
      <c r="J5" s="498"/>
      <c r="K5" s="496" t="s">
        <v>57</v>
      </c>
      <c r="L5" s="497" t="s">
        <v>14</v>
      </c>
      <c r="M5" s="498"/>
      <c r="N5" s="498"/>
      <c r="O5" s="496" t="s">
        <v>57</v>
      </c>
      <c r="P5" s="497" t="s">
        <v>14</v>
      </c>
      <c r="Q5" s="499"/>
      <c r="R5" s="500"/>
    </row>
    <row r="6" spans="1:18" ht="14.45" customHeight="1" x14ac:dyDescent="0.2">
      <c r="A6" s="419" t="s">
        <v>936</v>
      </c>
      <c r="B6" s="420" t="s">
        <v>937</v>
      </c>
      <c r="C6" s="420" t="s">
        <v>464</v>
      </c>
      <c r="D6" s="420" t="s">
        <v>938</v>
      </c>
      <c r="E6" s="420" t="s">
        <v>939</v>
      </c>
      <c r="F6" s="420" t="s">
        <v>940</v>
      </c>
      <c r="G6" s="424">
        <v>1078</v>
      </c>
      <c r="H6" s="424">
        <v>12324774</v>
      </c>
      <c r="I6" s="420">
        <v>1.1424859522635125</v>
      </c>
      <c r="J6" s="420">
        <v>11433</v>
      </c>
      <c r="K6" s="424">
        <v>937</v>
      </c>
      <c r="L6" s="424">
        <v>10787681</v>
      </c>
      <c r="M6" s="420">
        <v>1</v>
      </c>
      <c r="N6" s="420">
        <v>11513</v>
      </c>
      <c r="O6" s="424">
        <v>1149</v>
      </c>
      <c r="P6" s="424">
        <v>13308867</v>
      </c>
      <c r="Q6" s="447">
        <v>1.2337097287174139</v>
      </c>
      <c r="R6" s="425">
        <v>11583</v>
      </c>
    </row>
    <row r="7" spans="1:18" ht="14.45" customHeight="1" x14ac:dyDescent="0.2">
      <c r="A7" s="426" t="s">
        <v>936</v>
      </c>
      <c r="B7" s="427" t="s">
        <v>941</v>
      </c>
      <c r="C7" s="427" t="s">
        <v>464</v>
      </c>
      <c r="D7" s="427" t="s">
        <v>938</v>
      </c>
      <c r="E7" s="427" t="s">
        <v>942</v>
      </c>
      <c r="F7" s="427" t="s">
        <v>943</v>
      </c>
      <c r="G7" s="431">
        <v>10</v>
      </c>
      <c r="H7" s="431">
        <v>1370</v>
      </c>
      <c r="I7" s="427">
        <v>0.66183574879227058</v>
      </c>
      <c r="J7" s="427">
        <v>137</v>
      </c>
      <c r="K7" s="431">
        <v>15</v>
      </c>
      <c r="L7" s="431">
        <v>2070</v>
      </c>
      <c r="M7" s="427">
        <v>1</v>
      </c>
      <c r="N7" s="427">
        <v>138</v>
      </c>
      <c r="O7" s="431">
        <v>6</v>
      </c>
      <c r="P7" s="431">
        <v>834</v>
      </c>
      <c r="Q7" s="501">
        <v>0.40289855072463771</v>
      </c>
      <c r="R7" s="432">
        <v>139</v>
      </c>
    </row>
    <row r="8" spans="1:18" ht="14.45" customHeight="1" x14ac:dyDescent="0.2">
      <c r="A8" s="426" t="s">
        <v>936</v>
      </c>
      <c r="B8" s="427" t="s">
        <v>941</v>
      </c>
      <c r="C8" s="427" t="s">
        <v>464</v>
      </c>
      <c r="D8" s="427" t="s">
        <v>938</v>
      </c>
      <c r="E8" s="427" t="s">
        <v>944</v>
      </c>
      <c r="F8" s="427" t="s">
        <v>945</v>
      </c>
      <c r="G8" s="431">
        <v>12</v>
      </c>
      <c r="H8" s="431">
        <v>15156</v>
      </c>
      <c r="I8" s="427">
        <v>0.45971851492356225</v>
      </c>
      <c r="J8" s="427">
        <v>1263</v>
      </c>
      <c r="K8" s="431">
        <v>26</v>
      </c>
      <c r="L8" s="431">
        <v>32968</v>
      </c>
      <c r="M8" s="427">
        <v>1</v>
      </c>
      <c r="N8" s="427">
        <v>1268</v>
      </c>
      <c r="O8" s="431">
        <v>4</v>
      </c>
      <c r="P8" s="431">
        <v>5088</v>
      </c>
      <c r="Q8" s="501">
        <v>0.15433147294346033</v>
      </c>
      <c r="R8" s="432">
        <v>1272</v>
      </c>
    </row>
    <row r="9" spans="1:18" ht="14.45" customHeight="1" x14ac:dyDescent="0.2">
      <c r="A9" s="426" t="s">
        <v>936</v>
      </c>
      <c r="B9" s="427" t="s">
        <v>941</v>
      </c>
      <c r="C9" s="427" t="s">
        <v>464</v>
      </c>
      <c r="D9" s="427" t="s">
        <v>938</v>
      </c>
      <c r="E9" s="427" t="s">
        <v>946</v>
      </c>
      <c r="F9" s="427" t="s">
        <v>947</v>
      </c>
      <c r="G9" s="431">
        <v>14</v>
      </c>
      <c r="H9" s="431">
        <v>32795</v>
      </c>
      <c r="I9" s="427">
        <v>0.42163253236651627</v>
      </c>
      <c r="J9" s="427">
        <v>2342.5</v>
      </c>
      <c r="K9" s="431">
        <v>33</v>
      </c>
      <c r="L9" s="431">
        <v>77781</v>
      </c>
      <c r="M9" s="427">
        <v>1</v>
      </c>
      <c r="N9" s="427">
        <v>2357</v>
      </c>
      <c r="O9" s="431">
        <v>44</v>
      </c>
      <c r="P9" s="431">
        <v>104236</v>
      </c>
      <c r="Q9" s="501">
        <v>1.3401216235327393</v>
      </c>
      <c r="R9" s="432">
        <v>2369</v>
      </c>
    </row>
    <row r="10" spans="1:18" ht="14.45" customHeight="1" x14ac:dyDescent="0.2">
      <c r="A10" s="426" t="s">
        <v>936</v>
      </c>
      <c r="B10" s="427" t="s">
        <v>941</v>
      </c>
      <c r="C10" s="427" t="s">
        <v>464</v>
      </c>
      <c r="D10" s="427" t="s">
        <v>938</v>
      </c>
      <c r="E10" s="427" t="s">
        <v>948</v>
      </c>
      <c r="F10" s="427" t="s">
        <v>949</v>
      </c>
      <c r="G10" s="431">
        <v>14</v>
      </c>
      <c r="H10" s="431">
        <v>15092</v>
      </c>
      <c r="I10" s="427">
        <v>0.30294271146974988</v>
      </c>
      <c r="J10" s="427">
        <v>1078</v>
      </c>
      <c r="K10" s="431">
        <v>46</v>
      </c>
      <c r="L10" s="431">
        <v>49818</v>
      </c>
      <c r="M10" s="427">
        <v>1</v>
      </c>
      <c r="N10" s="427">
        <v>1083</v>
      </c>
      <c r="O10" s="431">
        <v>15</v>
      </c>
      <c r="P10" s="431">
        <v>16305</v>
      </c>
      <c r="Q10" s="501">
        <v>0.32729134047934483</v>
      </c>
      <c r="R10" s="432">
        <v>1087</v>
      </c>
    </row>
    <row r="11" spans="1:18" ht="14.45" customHeight="1" x14ac:dyDescent="0.2">
      <c r="A11" s="426" t="s">
        <v>936</v>
      </c>
      <c r="B11" s="427" t="s">
        <v>941</v>
      </c>
      <c r="C11" s="427" t="s">
        <v>464</v>
      </c>
      <c r="D11" s="427" t="s">
        <v>938</v>
      </c>
      <c r="E11" s="427" t="s">
        <v>950</v>
      </c>
      <c r="F11" s="427" t="s">
        <v>951</v>
      </c>
      <c r="G11" s="431">
        <v>75</v>
      </c>
      <c r="H11" s="431">
        <v>287100</v>
      </c>
      <c r="I11" s="427">
        <v>1.9155707680297844</v>
      </c>
      <c r="J11" s="427">
        <v>3828</v>
      </c>
      <c r="K11" s="431">
        <v>39</v>
      </c>
      <c r="L11" s="431">
        <v>149877</v>
      </c>
      <c r="M11" s="427">
        <v>1</v>
      </c>
      <c r="N11" s="427">
        <v>3843</v>
      </c>
      <c r="O11" s="431">
        <v>50</v>
      </c>
      <c r="P11" s="431">
        <v>192750</v>
      </c>
      <c r="Q11" s="501">
        <v>1.2860545647430894</v>
      </c>
      <c r="R11" s="432">
        <v>3855</v>
      </c>
    </row>
    <row r="12" spans="1:18" ht="14.45" customHeight="1" x14ac:dyDescent="0.2">
      <c r="A12" s="426" t="s">
        <v>936</v>
      </c>
      <c r="B12" s="427" t="s">
        <v>941</v>
      </c>
      <c r="C12" s="427" t="s">
        <v>464</v>
      </c>
      <c r="D12" s="427" t="s">
        <v>938</v>
      </c>
      <c r="E12" s="427" t="s">
        <v>952</v>
      </c>
      <c r="F12" s="427" t="s">
        <v>953</v>
      </c>
      <c r="G12" s="431">
        <v>1528</v>
      </c>
      <c r="H12" s="431">
        <v>679960</v>
      </c>
      <c r="I12" s="427">
        <v>1.2167390191790823</v>
      </c>
      <c r="J12" s="427">
        <v>445</v>
      </c>
      <c r="K12" s="431">
        <v>1253</v>
      </c>
      <c r="L12" s="431">
        <v>558838</v>
      </c>
      <c r="M12" s="427">
        <v>1</v>
      </c>
      <c r="N12" s="427">
        <v>446</v>
      </c>
      <c r="O12" s="431">
        <v>1560</v>
      </c>
      <c r="P12" s="431">
        <v>697320</v>
      </c>
      <c r="Q12" s="501">
        <v>1.2478034779309926</v>
      </c>
      <c r="R12" s="432">
        <v>447</v>
      </c>
    </row>
    <row r="13" spans="1:18" ht="14.45" customHeight="1" x14ac:dyDescent="0.2">
      <c r="A13" s="426" t="s">
        <v>936</v>
      </c>
      <c r="B13" s="427" t="s">
        <v>941</v>
      </c>
      <c r="C13" s="427" t="s">
        <v>464</v>
      </c>
      <c r="D13" s="427" t="s">
        <v>938</v>
      </c>
      <c r="E13" s="427" t="s">
        <v>954</v>
      </c>
      <c r="F13" s="427" t="s">
        <v>955</v>
      </c>
      <c r="G13" s="431">
        <v>136</v>
      </c>
      <c r="H13" s="431">
        <v>116144</v>
      </c>
      <c r="I13" s="427">
        <v>1.3828971495249207</v>
      </c>
      <c r="J13" s="427">
        <v>854</v>
      </c>
      <c r="K13" s="431">
        <v>98</v>
      </c>
      <c r="L13" s="431">
        <v>83986</v>
      </c>
      <c r="M13" s="427">
        <v>1</v>
      </c>
      <c r="N13" s="427">
        <v>857</v>
      </c>
      <c r="O13" s="431">
        <v>103</v>
      </c>
      <c r="P13" s="431">
        <v>88477</v>
      </c>
      <c r="Q13" s="501">
        <v>1.053473197913938</v>
      </c>
      <c r="R13" s="432">
        <v>859</v>
      </c>
    </row>
    <row r="14" spans="1:18" ht="14.45" customHeight="1" x14ac:dyDescent="0.2">
      <c r="A14" s="426" t="s">
        <v>936</v>
      </c>
      <c r="B14" s="427" t="s">
        <v>941</v>
      </c>
      <c r="C14" s="427" t="s">
        <v>464</v>
      </c>
      <c r="D14" s="427" t="s">
        <v>938</v>
      </c>
      <c r="E14" s="427" t="s">
        <v>956</v>
      </c>
      <c r="F14" s="427" t="s">
        <v>957</v>
      </c>
      <c r="G14" s="431">
        <v>1</v>
      </c>
      <c r="H14" s="431">
        <v>1656</v>
      </c>
      <c r="I14" s="427"/>
      <c r="J14" s="427">
        <v>1656</v>
      </c>
      <c r="K14" s="431"/>
      <c r="L14" s="431"/>
      <c r="M14" s="427"/>
      <c r="N14" s="427"/>
      <c r="O14" s="431"/>
      <c r="P14" s="431"/>
      <c r="Q14" s="501"/>
      <c r="R14" s="432"/>
    </row>
    <row r="15" spans="1:18" ht="14.45" customHeight="1" x14ac:dyDescent="0.2">
      <c r="A15" s="426" t="s">
        <v>936</v>
      </c>
      <c r="B15" s="427" t="s">
        <v>941</v>
      </c>
      <c r="C15" s="427" t="s">
        <v>464</v>
      </c>
      <c r="D15" s="427" t="s">
        <v>938</v>
      </c>
      <c r="E15" s="427" t="s">
        <v>958</v>
      </c>
      <c r="F15" s="427" t="s">
        <v>959</v>
      </c>
      <c r="G15" s="431">
        <v>3</v>
      </c>
      <c r="H15" s="431">
        <v>4872</v>
      </c>
      <c r="I15" s="427">
        <v>1.4917330067360686</v>
      </c>
      <c r="J15" s="427">
        <v>1624</v>
      </c>
      <c r="K15" s="431">
        <v>2</v>
      </c>
      <c r="L15" s="431">
        <v>3266</v>
      </c>
      <c r="M15" s="427">
        <v>1</v>
      </c>
      <c r="N15" s="427">
        <v>1633</v>
      </c>
      <c r="O15" s="431">
        <v>8</v>
      </c>
      <c r="P15" s="431">
        <v>13136</v>
      </c>
      <c r="Q15" s="501">
        <v>4.0220453153704838</v>
      </c>
      <c r="R15" s="432">
        <v>1642</v>
      </c>
    </row>
    <row r="16" spans="1:18" ht="14.45" customHeight="1" x14ac:dyDescent="0.2">
      <c r="A16" s="426" t="s">
        <v>936</v>
      </c>
      <c r="B16" s="427" t="s">
        <v>941</v>
      </c>
      <c r="C16" s="427" t="s">
        <v>464</v>
      </c>
      <c r="D16" s="427" t="s">
        <v>938</v>
      </c>
      <c r="E16" s="427" t="s">
        <v>960</v>
      </c>
      <c r="F16" s="427" t="s">
        <v>961</v>
      </c>
      <c r="G16" s="431">
        <v>6</v>
      </c>
      <c r="H16" s="431">
        <v>5046</v>
      </c>
      <c r="I16" s="427">
        <v>0.29893364928909955</v>
      </c>
      <c r="J16" s="427">
        <v>841</v>
      </c>
      <c r="K16" s="431">
        <v>20</v>
      </c>
      <c r="L16" s="431">
        <v>16880</v>
      </c>
      <c r="M16" s="427">
        <v>1</v>
      </c>
      <c r="N16" s="427">
        <v>844</v>
      </c>
      <c r="O16" s="431">
        <v>21</v>
      </c>
      <c r="P16" s="431">
        <v>17766</v>
      </c>
      <c r="Q16" s="501">
        <v>1.0524881516587679</v>
      </c>
      <c r="R16" s="432">
        <v>846</v>
      </c>
    </row>
    <row r="17" spans="1:18" ht="14.45" customHeight="1" x14ac:dyDescent="0.2">
      <c r="A17" s="426" t="s">
        <v>936</v>
      </c>
      <c r="B17" s="427" t="s">
        <v>941</v>
      </c>
      <c r="C17" s="427" t="s">
        <v>464</v>
      </c>
      <c r="D17" s="427" t="s">
        <v>938</v>
      </c>
      <c r="E17" s="427" t="s">
        <v>962</v>
      </c>
      <c r="F17" s="427" t="s">
        <v>963</v>
      </c>
      <c r="G17" s="431">
        <v>1</v>
      </c>
      <c r="H17" s="431">
        <v>1526</v>
      </c>
      <c r="I17" s="427">
        <v>8.2844733984799135E-2</v>
      </c>
      <c r="J17" s="427">
        <v>1526</v>
      </c>
      <c r="K17" s="431">
        <v>12</v>
      </c>
      <c r="L17" s="431">
        <v>18420</v>
      </c>
      <c r="M17" s="427">
        <v>1</v>
      </c>
      <c r="N17" s="427">
        <v>1535</v>
      </c>
      <c r="O17" s="431">
        <v>23</v>
      </c>
      <c r="P17" s="431">
        <v>35489</v>
      </c>
      <c r="Q17" s="501">
        <v>1.9266558089033659</v>
      </c>
      <c r="R17" s="432">
        <v>1543</v>
      </c>
    </row>
    <row r="18" spans="1:18" ht="14.45" customHeight="1" x14ac:dyDescent="0.2">
      <c r="A18" s="426" t="s">
        <v>936</v>
      </c>
      <c r="B18" s="427" t="s">
        <v>941</v>
      </c>
      <c r="C18" s="427" t="s">
        <v>464</v>
      </c>
      <c r="D18" s="427" t="s">
        <v>938</v>
      </c>
      <c r="E18" s="427" t="s">
        <v>964</v>
      </c>
      <c r="F18" s="427" t="s">
        <v>965</v>
      </c>
      <c r="G18" s="431"/>
      <c r="H18" s="431"/>
      <c r="I18" s="427"/>
      <c r="J18" s="427"/>
      <c r="K18" s="431">
        <v>29</v>
      </c>
      <c r="L18" s="431">
        <v>95091</v>
      </c>
      <c r="M18" s="427">
        <v>1</v>
      </c>
      <c r="N18" s="427">
        <v>3279</v>
      </c>
      <c r="O18" s="431">
        <v>29</v>
      </c>
      <c r="P18" s="431">
        <v>95613</v>
      </c>
      <c r="Q18" s="501">
        <v>1.0054894784995425</v>
      </c>
      <c r="R18" s="432">
        <v>3297</v>
      </c>
    </row>
    <row r="19" spans="1:18" ht="14.45" customHeight="1" x14ac:dyDescent="0.2">
      <c r="A19" s="426" t="s">
        <v>936</v>
      </c>
      <c r="B19" s="427" t="s">
        <v>941</v>
      </c>
      <c r="C19" s="427" t="s">
        <v>464</v>
      </c>
      <c r="D19" s="427" t="s">
        <v>938</v>
      </c>
      <c r="E19" s="427" t="s">
        <v>966</v>
      </c>
      <c r="F19" s="427" t="s">
        <v>967</v>
      </c>
      <c r="G19" s="431">
        <v>118</v>
      </c>
      <c r="H19" s="431">
        <v>2006</v>
      </c>
      <c r="I19" s="427">
        <v>0.92913385826771655</v>
      </c>
      <c r="J19" s="427">
        <v>17</v>
      </c>
      <c r="K19" s="431">
        <v>127</v>
      </c>
      <c r="L19" s="431">
        <v>2159</v>
      </c>
      <c r="M19" s="427">
        <v>1</v>
      </c>
      <c r="N19" s="427">
        <v>17</v>
      </c>
      <c r="O19" s="431">
        <v>91</v>
      </c>
      <c r="P19" s="431">
        <v>1547</v>
      </c>
      <c r="Q19" s="501">
        <v>0.71653543307086609</v>
      </c>
      <c r="R19" s="432">
        <v>17</v>
      </c>
    </row>
    <row r="20" spans="1:18" ht="14.45" customHeight="1" x14ac:dyDescent="0.2">
      <c r="A20" s="426" t="s">
        <v>936</v>
      </c>
      <c r="B20" s="427" t="s">
        <v>941</v>
      </c>
      <c r="C20" s="427" t="s">
        <v>464</v>
      </c>
      <c r="D20" s="427" t="s">
        <v>938</v>
      </c>
      <c r="E20" s="427" t="s">
        <v>968</v>
      </c>
      <c r="F20" s="427" t="s">
        <v>953</v>
      </c>
      <c r="G20" s="431">
        <v>216</v>
      </c>
      <c r="H20" s="431">
        <v>153144</v>
      </c>
      <c r="I20" s="427">
        <v>1.0778261053164984</v>
      </c>
      <c r="J20" s="427">
        <v>709</v>
      </c>
      <c r="K20" s="431">
        <v>199</v>
      </c>
      <c r="L20" s="431">
        <v>142086</v>
      </c>
      <c r="M20" s="427">
        <v>1</v>
      </c>
      <c r="N20" s="427">
        <v>714</v>
      </c>
      <c r="O20" s="431">
        <v>173</v>
      </c>
      <c r="P20" s="431">
        <v>124214</v>
      </c>
      <c r="Q20" s="501">
        <v>0.87421702349281416</v>
      </c>
      <c r="R20" s="432">
        <v>718</v>
      </c>
    </row>
    <row r="21" spans="1:18" ht="14.45" customHeight="1" x14ac:dyDescent="0.2">
      <c r="A21" s="426" t="s">
        <v>936</v>
      </c>
      <c r="B21" s="427" t="s">
        <v>941</v>
      </c>
      <c r="C21" s="427" t="s">
        <v>464</v>
      </c>
      <c r="D21" s="427" t="s">
        <v>938</v>
      </c>
      <c r="E21" s="427" t="s">
        <v>969</v>
      </c>
      <c r="F21" s="427" t="s">
        <v>955</v>
      </c>
      <c r="G21" s="431">
        <v>197</v>
      </c>
      <c r="H21" s="431">
        <v>283877</v>
      </c>
      <c r="I21" s="427">
        <v>1.2648235608625913</v>
      </c>
      <c r="J21" s="427">
        <v>1441</v>
      </c>
      <c r="K21" s="431">
        <v>155</v>
      </c>
      <c r="L21" s="431">
        <v>224440</v>
      </c>
      <c r="M21" s="427">
        <v>1</v>
      </c>
      <c r="N21" s="427">
        <v>1448</v>
      </c>
      <c r="O21" s="431">
        <v>127</v>
      </c>
      <c r="P21" s="431">
        <v>184658</v>
      </c>
      <c r="Q21" s="501">
        <v>0.82274995544466223</v>
      </c>
      <c r="R21" s="432">
        <v>1454</v>
      </c>
    </row>
    <row r="22" spans="1:18" ht="14.45" customHeight="1" x14ac:dyDescent="0.2">
      <c r="A22" s="426" t="s">
        <v>936</v>
      </c>
      <c r="B22" s="427" t="s">
        <v>941</v>
      </c>
      <c r="C22" s="427" t="s">
        <v>464</v>
      </c>
      <c r="D22" s="427" t="s">
        <v>938</v>
      </c>
      <c r="E22" s="427" t="s">
        <v>970</v>
      </c>
      <c r="F22" s="427" t="s">
        <v>971</v>
      </c>
      <c r="G22" s="431">
        <v>155</v>
      </c>
      <c r="H22" s="431">
        <v>378510</v>
      </c>
      <c r="I22" s="427">
        <v>1.4275854265670966</v>
      </c>
      <c r="J22" s="427">
        <v>2442</v>
      </c>
      <c r="K22" s="431">
        <v>108</v>
      </c>
      <c r="L22" s="431">
        <v>265140</v>
      </c>
      <c r="M22" s="427">
        <v>1</v>
      </c>
      <c r="N22" s="427">
        <v>2455</v>
      </c>
      <c r="O22" s="431">
        <v>100</v>
      </c>
      <c r="P22" s="431">
        <v>246700</v>
      </c>
      <c r="Q22" s="501">
        <v>0.93045183676548238</v>
      </c>
      <c r="R22" s="432">
        <v>2467</v>
      </c>
    </row>
    <row r="23" spans="1:18" ht="14.45" customHeight="1" x14ac:dyDescent="0.2">
      <c r="A23" s="426" t="s">
        <v>936</v>
      </c>
      <c r="B23" s="427" t="s">
        <v>941</v>
      </c>
      <c r="C23" s="427" t="s">
        <v>464</v>
      </c>
      <c r="D23" s="427" t="s">
        <v>938</v>
      </c>
      <c r="E23" s="427" t="s">
        <v>972</v>
      </c>
      <c r="F23" s="427" t="s">
        <v>973</v>
      </c>
      <c r="G23" s="431">
        <v>1739</v>
      </c>
      <c r="H23" s="431">
        <v>119991</v>
      </c>
      <c r="I23" s="427">
        <v>1.1748849505532164</v>
      </c>
      <c r="J23" s="427">
        <v>69</v>
      </c>
      <c r="K23" s="431">
        <v>1459</v>
      </c>
      <c r="L23" s="431">
        <v>102130</v>
      </c>
      <c r="M23" s="427">
        <v>1</v>
      </c>
      <c r="N23" s="427">
        <v>70</v>
      </c>
      <c r="O23" s="431">
        <v>1724</v>
      </c>
      <c r="P23" s="431">
        <v>120680</v>
      </c>
      <c r="Q23" s="501">
        <v>1.1816312542837559</v>
      </c>
      <c r="R23" s="432">
        <v>70</v>
      </c>
    </row>
    <row r="24" spans="1:18" ht="14.45" customHeight="1" x14ac:dyDescent="0.2">
      <c r="A24" s="426" t="s">
        <v>936</v>
      </c>
      <c r="B24" s="427" t="s">
        <v>941</v>
      </c>
      <c r="C24" s="427" t="s">
        <v>464</v>
      </c>
      <c r="D24" s="427" t="s">
        <v>938</v>
      </c>
      <c r="E24" s="427" t="s">
        <v>974</v>
      </c>
      <c r="F24" s="427" t="s">
        <v>975</v>
      </c>
      <c r="G24" s="431">
        <v>1</v>
      </c>
      <c r="H24" s="431">
        <v>409</v>
      </c>
      <c r="I24" s="427">
        <v>9.9513381995133821E-2</v>
      </c>
      <c r="J24" s="427">
        <v>409</v>
      </c>
      <c r="K24" s="431">
        <v>10</v>
      </c>
      <c r="L24" s="431">
        <v>4110</v>
      </c>
      <c r="M24" s="427">
        <v>1</v>
      </c>
      <c r="N24" s="427">
        <v>411</v>
      </c>
      <c r="O24" s="431">
        <v>24</v>
      </c>
      <c r="P24" s="431">
        <v>9936</v>
      </c>
      <c r="Q24" s="501">
        <v>2.4175182481751825</v>
      </c>
      <c r="R24" s="432">
        <v>414</v>
      </c>
    </row>
    <row r="25" spans="1:18" ht="14.45" customHeight="1" x14ac:dyDescent="0.2">
      <c r="A25" s="426" t="s">
        <v>936</v>
      </c>
      <c r="B25" s="427" t="s">
        <v>941</v>
      </c>
      <c r="C25" s="427" t="s">
        <v>464</v>
      </c>
      <c r="D25" s="427" t="s">
        <v>938</v>
      </c>
      <c r="E25" s="427" t="s">
        <v>976</v>
      </c>
      <c r="F25" s="427" t="s">
        <v>977</v>
      </c>
      <c r="G25" s="431">
        <v>167</v>
      </c>
      <c r="H25" s="431">
        <v>278389</v>
      </c>
      <c r="I25" s="427">
        <v>0.76636715502480335</v>
      </c>
      <c r="J25" s="427">
        <v>1667</v>
      </c>
      <c r="K25" s="431">
        <v>217</v>
      </c>
      <c r="L25" s="431">
        <v>363258</v>
      </c>
      <c r="M25" s="427">
        <v>1</v>
      </c>
      <c r="N25" s="427">
        <v>1674</v>
      </c>
      <c r="O25" s="431">
        <v>201</v>
      </c>
      <c r="P25" s="431">
        <v>337680</v>
      </c>
      <c r="Q25" s="501">
        <v>0.92958723551855704</v>
      </c>
      <c r="R25" s="432">
        <v>1680</v>
      </c>
    </row>
    <row r="26" spans="1:18" ht="14.45" customHeight="1" x14ac:dyDescent="0.2">
      <c r="A26" s="426" t="s">
        <v>936</v>
      </c>
      <c r="B26" s="427" t="s">
        <v>941</v>
      </c>
      <c r="C26" s="427" t="s">
        <v>464</v>
      </c>
      <c r="D26" s="427" t="s">
        <v>938</v>
      </c>
      <c r="E26" s="427" t="s">
        <v>978</v>
      </c>
      <c r="F26" s="427" t="s">
        <v>979</v>
      </c>
      <c r="G26" s="431">
        <v>627</v>
      </c>
      <c r="H26" s="431">
        <v>351747</v>
      </c>
      <c r="I26" s="427">
        <v>1.3204311005000224</v>
      </c>
      <c r="J26" s="427">
        <v>561</v>
      </c>
      <c r="K26" s="431">
        <v>474</v>
      </c>
      <c r="L26" s="431">
        <v>266388</v>
      </c>
      <c r="M26" s="427">
        <v>1</v>
      </c>
      <c r="N26" s="427">
        <v>562</v>
      </c>
      <c r="O26" s="431">
        <v>434</v>
      </c>
      <c r="P26" s="431">
        <v>244342</v>
      </c>
      <c r="Q26" s="501">
        <v>0.91724101686262149</v>
      </c>
      <c r="R26" s="432">
        <v>563</v>
      </c>
    </row>
    <row r="27" spans="1:18" ht="14.45" customHeight="1" x14ac:dyDescent="0.2">
      <c r="A27" s="426" t="s">
        <v>936</v>
      </c>
      <c r="B27" s="427" t="s">
        <v>941</v>
      </c>
      <c r="C27" s="427" t="s">
        <v>464</v>
      </c>
      <c r="D27" s="427" t="s">
        <v>938</v>
      </c>
      <c r="E27" s="427" t="s">
        <v>980</v>
      </c>
      <c r="F27" s="427" t="s">
        <v>981</v>
      </c>
      <c r="G27" s="431"/>
      <c r="H27" s="431"/>
      <c r="I27" s="427"/>
      <c r="J27" s="427"/>
      <c r="K27" s="431">
        <v>28</v>
      </c>
      <c r="L27" s="431">
        <v>35784</v>
      </c>
      <c r="M27" s="427">
        <v>1</v>
      </c>
      <c r="N27" s="427">
        <v>1278</v>
      </c>
      <c r="O27" s="431">
        <v>29</v>
      </c>
      <c r="P27" s="431">
        <v>37294</v>
      </c>
      <c r="Q27" s="501">
        <v>1.0421976302257991</v>
      </c>
      <c r="R27" s="432">
        <v>1286</v>
      </c>
    </row>
    <row r="28" spans="1:18" ht="14.45" customHeight="1" x14ac:dyDescent="0.2">
      <c r="A28" s="426" t="s">
        <v>936</v>
      </c>
      <c r="B28" s="427" t="s">
        <v>941</v>
      </c>
      <c r="C28" s="427" t="s">
        <v>464</v>
      </c>
      <c r="D28" s="427" t="s">
        <v>938</v>
      </c>
      <c r="E28" s="427" t="s">
        <v>982</v>
      </c>
      <c r="F28" s="427" t="s">
        <v>983</v>
      </c>
      <c r="G28" s="431">
        <v>438</v>
      </c>
      <c r="H28" s="431">
        <v>16206</v>
      </c>
      <c r="I28" s="427">
        <v>1.3538847117794486</v>
      </c>
      <c r="J28" s="427">
        <v>37</v>
      </c>
      <c r="K28" s="431">
        <v>315</v>
      </c>
      <c r="L28" s="431">
        <v>11970</v>
      </c>
      <c r="M28" s="427">
        <v>1</v>
      </c>
      <c r="N28" s="427">
        <v>38</v>
      </c>
      <c r="O28" s="431">
        <v>408</v>
      </c>
      <c r="P28" s="431">
        <v>15504</v>
      </c>
      <c r="Q28" s="501">
        <v>1.2952380952380953</v>
      </c>
      <c r="R28" s="432">
        <v>38</v>
      </c>
    </row>
    <row r="29" spans="1:18" ht="14.45" customHeight="1" x14ac:dyDescent="0.2">
      <c r="A29" s="426" t="s">
        <v>936</v>
      </c>
      <c r="B29" s="427" t="s">
        <v>941</v>
      </c>
      <c r="C29" s="427" t="s">
        <v>464</v>
      </c>
      <c r="D29" s="427" t="s">
        <v>938</v>
      </c>
      <c r="E29" s="427" t="s">
        <v>984</v>
      </c>
      <c r="F29" s="427" t="s">
        <v>985</v>
      </c>
      <c r="G29" s="431">
        <v>17</v>
      </c>
      <c r="H29" s="431">
        <v>2193</v>
      </c>
      <c r="I29" s="427">
        <v>1.8743589743589744</v>
      </c>
      <c r="J29" s="427">
        <v>129</v>
      </c>
      <c r="K29" s="431">
        <v>9</v>
      </c>
      <c r="L29" s="431">
        <v>1170</v>
      </c>
      <c r="M29" s="427">
        <v>1</v>
      </c>
      <c r="N29" s="427">
        <v>130</v>
      </c>
      <c r="O29" s="431">
        <v>6</v>
      </c>
      <c r="P29" s="431">
        <v>786</v>
      </c>
      <c r="Q29" s="501">
        <v>0.67179487179487174</v>
      </c>
      <c r="R29" s="432">
        <v>131</v>
      </c>
    </row>
    <row r="30" spans="1:18" ht="14.45" customHeight="1" x14ac:dyDescent="0.2">
      <c r="A30" s="426" t="s">
        <v>936</v>
      </c>
      <c r="B30" s="427" t="s">
        <v>941</v>
      </c>
      <c r="C30" s="427" t="s">
        <v>464</v>
      </c>
      <c r="D30" s="427" t="s">
        <v>938</v>
      </c>
      <c r="E30" s="427" t="s">
        <v>986</v>
      </c>
      <c r="F30" s="427" t="s">
        <v>987</v>
      </c>
      <c r="G30" s="431">
        <v>2081</v>
      </c>
      <c r="H30" s="431">
        <v>892749</v>
      </c>
      <c r="I30" s="427">
        <v>0.6773769869873667</v>
      </c>
      <c r="J30" s="427">
        <v>429</v>
      </c>
      <c r="K30" s="431">
        <v>3065</v>
      </c>
      <c r="L30" s="431">
        <v>1317950</v>
      </c>
      <c r="M30" s="427">
        <v>1</v>
      </c>
      <c r="N30" s="427">
        <v>430</v>
      </c>
      <c r="O30" s="431">
        <v>2700</v>
      </c>
      <c r="P30" s="431">
        <v>1161000</v>
      </c>
      <c r="Q30" s="501">
        <v>0.88091353996737354</v>
      </c>
      <c r="R30" s="432">
        <v>430</v>
      </c>
    </row>
    <row r="31" spans="1:18" ht="14.45" customHeight="1" x14ac:dyDescent="0.2">
      <c r="A31" s="426" t="s">
        <v>936</v>
      </c>
      <c r="B31" s="427" t="s">
        <v>941</v>
      </c>
      <c r="C31" s="427" t="s">
        <v>464</v>
      </c>
      <c r="D31" s="427" t="s">
        <v>938</v>
      </c>
      <c r="E31" s="427" t="s">
        <v>988</v>
      </c>
      <c r="F31" s="427" t="s">
        <v>989</v>
      </c>
      <c r="G31" s="431">
        <v>2</v>
      </c>
      <c r="H31" s="431">
        <v>2492</v>
      </c>
      <c r="I31" s="427">
        <v>0.33200106581401545</v>
      </c>
      <c r="J31" s="427">
        <v>1246</v>
      </c>
      <c r="K31" s="431">
        <v>6</v>
      </c>
      <c r="L31" s="431">
        <v>7506</v>
      </c>
      <c r="M31" s="427">
        <v>1</v>
      </c>
      <c r="N31" s="427">
        <v>1251</v>
      </c>
      <c r="O31" s="431">
        <v>4</v>
      </c>
      <c r="P31" s="431">
        <v>5020</v>
      </c>
      <c r="Q31" s="501">
        <v>0.66879829469757524</v>
      </c>
      <c r="R31" s="432">
        <v>1255</v>
      </c>
    </row>
    <row r="32" spans="1:18" ht="14.45" customHeight="1" x14ac:dyDescent="0.2">
      <c r="A32" s="426" t="s">
        <v>936</v>
      </c>
      <c r="B32" s="427" t="s">
        <v>941</v>
      </c>
      <c r="C32" s="427" t="s">
        <v>464</v>
      </c>
      <c r="D32" s="427" t="s">
        <v>938</v>
      </c>
      <c r="E32" s="427" t="s">
        <v>990</v>
      </c>
      <c r="F32" s="427" t="s">
        <v>949</v>
      </c>
      <c r="G32" s="431">
        <v>4</v>
      </c>
      <c r="H32" s="431">
        <v>3832</v>
      </c>
      <c r="I32" s="427">
        <v>0.28423082628690105</v>
      </c>
      <c r="J32" s="427">
        <v>958</v>
      </c>
      <c r="K32" s="431">
        <v>14</v>
      </c>
      <c r="L32" s="431">
        <v>13482</v>
      </c>
      <c r="M32" s="427">
        <v>1</v>
      </c>
      <c r="N32" s="427">
        <v>963</v>
      </c>
      <c r="O32" s="431">
        <v>5</v>
      </c>
      <c r="P32" s="431">
        <v>4835</v>
      </c>
      <c r="Q32" s="501">
        <v>0.3586263165702418</v>
      </c>
      <c r="R32" s="432">
        <v>967</v>
      </c>
    </row>
    <row r="33" spans="1:18" ht="14.45" customHeight="1" x14ac:dyDescent="0.2">
      <c r="A33" s="426" t="s">
        <v>936</v>
      </c>
      <c r="B33" s="427" t="s">
        <v>941</v>
      </c>
      <c r="C33" s="427" t="s">
        <v>464</v>
      </c>
      <c r="D33" s="427" t="s">
        <v>938</v>
      </c>
      <c r="E33" s="427" t="s">
        <v>991</v>
      </c>
      <c r="F33" s="427" t="s">
        <v>985</v>
      </c>
      <c r="G33" s="431">
        <v>2</v>
      </c>
      <c r="H33" s="431">
        <v>482</v>
      </c>
      <c r="I33" s="427"/>
      <c r="J33" s="427">
        <v>241</v>
      </c>
      <c r="K33" s="431"/>
      <c r="L33" s="431"/>
      <c r="M33" s="427"/>
      <c r="N33" s="427"/>
      <c r="O33" s="431"/>
      <c r="P33" s="431"/>
      <c r="Q33" s="501"/>
      <c r="R33" s="432"/>
    </row>
    <row r="34" spans="1:18" ht="14.45" customHeight="1" x14ac:dyDescent="0.2">
      <c r="A34" s="426" t="s">
        <v>936</v>
      </c>
      <c r="B34" s="427" t="s">
        <v>941</v>
      </c>
      <c r="C34" s="427" t="s">
        <v>464</v>
      </c>
      <c r="D34" s="427" t="s">
        <v>938</v>
      </c>
      <c r="E34" s="427" t="s">
        <v>992</v>
      </c>
      <c r="F34" s="427" t="s">
        <v>993</v>
      </c>
      <c r="G34" s="431">
        <v>1662</v>
      </c>
      <c r="H34" s="431">
        <v>3664710</v>
      </c>
      <c r="I34" s="427">
        <v>1.0617343825779502</v>
      </c>
      <c r="J34" s="427">
        <v>2205</v>
      </c>
      <c r="K34" s="431">
        <v>1559</v>
      </c>
      <c r="L34" s="431">
        <v>3451626</v>
      </c>
      <c r="M34" s="427">
        <v>1</v>
      </c>
      <c r="N34" s="427">
        <v>2214</v>
      </c>
      <c r="O34" s="431">
        <v>1493</v>
      </c>
      <c r="P34" s="431">
        <v>3317446</v>
      </c>
      <c r="Q34" s="501">
        <v>0.96112556806560157</v>
      </c>
      <c r="R34" s="432">
        <v>2222</v>
      </c>
    </row>
    <row r="35" spans="1:18" ht="14.45" customHeight="1" thickBot="1" x14ac:dyDescent="0.25">
      <c r="A35" s="433" t="s">
        <v>936</v>
      </c>
      <c r="B35" s="434" t="s">
        <v>941</v>
      </c>
      <c r="C35" s="434" t="s">
        <v>464</v>
      </c>
      <c r="D35" s="434" t="s">
        <v>938</v>
      </c>
      <c r="E35" s="434" t="s">
        <v>994</v>
      </c>
      <c r="F35" s="434" t="s">
        <v>995</v>
      </c>
      <c r="G35" s="438">
        <v>158</v>
      </c>
      <c r="H35" s="438">
        <v>67940</v>
      </c>
      <c r="I35" s="434">
        <v>0.75063528891835152</v>
      </c>
      <c r="J35" s="434">
        <v>430</v>
      </c>
      <c r="K35" s="438">
        <v>210</v>
      </c>
      <c r="L35" s="438">
        <v>90510</v>
      </c>
      <c r="M35" s="434">
        <v>1</v>
      </c>
      <c r="N35" s="434">
        <v>431</v>
      </c>
      <c r="O35" s="438">
        <v>236</v>
      </c>
      <c r="P35" s="438">
        <v>102188</v>
      </c>
      <c r="Q35" s="449">
        <v>1.1290244171914705</v>
      </c>
      <c r="R35" s="439">
        <v>433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D763A7AE-1B53-4270-9022-16C8CEA814B7}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7.7109375" style="104" customWidth="1"/>
    <col min="5" max="5" width="2.140625" style="104" bestFit="1" customWidth="1"/>
    <col min="6" max="6" width="8" style="104" customWidth="1"/>
    <col min="7" max="7" width="50.85546875" style="104" bestFit="1" customWidth="1" collapsed="1"/>
    <col min="8" max="9" width="11.140625" style="180" hidden="1" customWidth="1" outlineLevel="1"/>
    <col min="10" max="11" width="9.28515625" style="104" hidden="1" customWidth="1"/>
    <col min="12" max="13" width="11.140625" style="180" customWidth="1"/>
    <col min="14" max="15" width="9.28515625" style="104" hidden="1" customWidth="1"/>
    <col min="16" max="17" width="11.140625" style="180" customWidth="1"/>
    <col min="18" max="18" width="11.140625" style="183" customWidth="1"/>
    <col min="19" max="19" width="11.140625" style="180" customWidth="1"/>
    <col min="20" max="16384" width="8.85546875" style="104"/>
  </cols>
  <sheetData>
    <row r="1" spans="1:19" ht="18.600000000000001" customHeight="1" thickBot="1" x14ac:dyDescent="0.35">
      <c r="A1" s="297" t="s">
        <v>997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00" t="s">
        <v>235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5" customHeight="1" thickBot="1" x14ac:dyDescent="0.25">
      <c r="G3" s="63" t="s">
        <v>111</v>
      </c>
      <c r="H3" s="77">
        <f t="shared" ref="H3:Q3" si="0">SUBTOTAL(9,H6:H1048576)</f>
        <v>10462</v>
      </c>
      <c r="I3" s="78">
        <f t="shared" si="0"/>
        <v>19704168</v>
      </c>
      <c r="J3" s="58"/>
      <c r="K3" s="58"/>
      <c r="L3" s="78">
        <f t="shared" si="0"/>
        <v>10465</v>
      </c>
      <c r="M3" s="78">
        <f t="shared" si="0"/>
        <v>18176385</v>
      </c>
      <c r="N3" s="58"/>
      <c r="O3" s="58"/>
      <c r="P3" s="78">
        <f t="shared" si="0"/>
        <v>10767</v>
      </c>
      <c r="Q3" s="78">
        <f t="shared" si="0"/>
        <v>20489711</v>
      </c>
      <c r="R3" s="59">
        <f>IF(M3=0,0,Q3/M3)</f>
        <v>1.1272709617451435</v>
      </c>
      <c r="S3" s="79">
        <f>IF(P3=0,0,Q3/P3)</f>
        <v>1903.010216401969</v>
      </c>
    </row>
    <row r="4" spans="1:19" ht="14.45" customHeight="1" x14ac:dyDescent="0.2">
      <c r="A4" s="389" t="s">
        <v>176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2018</v>
      </c>
      <c r="I4" s="394"/>
      <c r="J4" s="76"/>
      <c r="K4" s="76"/>
      <c r="L4" s="393">
        <v>2019</v>
      </c>
      <c r="M4" s="394"/>
      <c r="N4" s="76"/>
      <c r="O4" s="76"/>
      <c r="P4" s="393">
        <v>2020</v>
      </c>
      <c r="Q4" s="394"/>
      <c r="R4" s="395" t="s">
        <v>2</v>
      </c>
      <c r="S4" s="390" t="s">
        <v>83</v>
      </c>
    </row>
    <row r="5" spans="1:19" ht="14.45" customHeight="1" thickBot="1" x14ac:dyDescent="0.25">
      <c r="A5" s="491"/>
      <c r="B5" s="491"/>
      <c r="C5" s="492"/>
      <c r="D5" s="502"/>
      <c r="E5" s="493"/>
      <c r="F5" s="494"/>
      <c r="G5" s="495"/>
      <c r="H5" s="496" t="s">
        <v>57</v>
      </c>
      <c r="I5" s="497" t="s">
        <v>14</v>
      </c>
      <c r="J5" s="498"/>
      <c r="K5" s="498"/>
      <c r="L5" s="496" t="s">
        <v>57</v>
      </c>
      <c r="M5" s="497" t="s">
        <v>14</v>
      </c>
      <c r="N5" s="498"/>
      <c r="O5" s="498"/>
      <c r="P5" s="496" t="s">
        <v>57</v>
      </c>
      <c r="Q5" s="497" t="s">
        <v>14</v>
      </c>
      <c r="R5" s="499"/>
      <c r="S5" s="500"/>
    </row>
    <row r="6" spans="1:19" ht="14.45" customHeight="1" x14ac:dyDescent="0.2">
      <c r="A6" s="419" t="s">
        <v>936</v>
      </c>
      <c r="B6" s="420" t="s">
        <v>937</v>
      </c>
      <c r="C6" s="420" t="s">
        <v>464</v>
      </c>
      <c r="D6" s="420" t="s">
        <v>921</v>
      </c>
      <c r="E6" s="420" t="s">
        <v>938</v>
      </c>
      <c r="F6" s="420" t="s">
        <v>939</v>
      </c>
      <c r="G6" s="420" t="s">
        <v>940</v>
      </c>
      <c r="H6" s="424">
        <v>1078</v>
      </c>
      <c r="I6" s="424">
        <v>12324774</v>
      </c>
      <c r="J6" s="420">
        <v>2.8623244312056446</v>
      </c>
      <c r="K6" s="420">
        <v>11433</v>
      </c>
      <c r="L6" s="424">
        <v>374</v>
      </c>
      <c r="M6" s="424">
        <v>4305862</v>
      </c>
      <c r="N6" s="420">
        <v>1</v>
      </c>
      <c r="O6" s="420">
        <v>11513</v>
      </c>
      <c r="P6" s="424"/>
      <c r="Q6" s="424"/>
      <c r="R6" s="447"/>
      <c r="S6" s="425"/>
    </row>
    <row r="7" spans="1:19" ht="14.45" customHeight="1" x14ac:dyDescent="0.2">
      <c r="A7" s="426" t="s">
        <v>936</v>
      </c>
      <c r="B7" s="427" t="s">
        <v>937</v>
      </c>
      <c r="C7" s="427" t="s">
        <v>464</v>
      </c>
      <c r="D7" s="427" t="s">
        <v>928</v>
      </c>
      <c r="E7" s="427" t="s">
        <v>938</v>
      </c>
      <c r="F7" s="427" t="s">
        <v>939</v>
      </c>
      <c r="G7" s="427" t="s">
        <v>940</v>
      </c>
      <c r="H7" s="431"/>
      <c r="I7" s="431"/>
      <c r="J7" s="427"/>
      <c r="K7" s="427"/>
      <c r="L7" s="431">
        <v>74</v>
      </c>
      <c r="M7" s="431">
        <v>851962</v>
      </c>
      <c r="N7" s="427">
        <v>1</v>
      </c>
      <c r="O7" s="427">
        <v>11513</v>
      </c>
      <c r="P7" s="431">
        <v>178</v>
      </c>
      <c r="Q7" s="431">
        <v>2061774</v>
      </c>
      <c r="R7" s="501">
        <v>2.4200304708425961</v>
      </c>
      <c r="S7" s="432">
        <v>11583</v>
      </c>
    </row>
    <row r="8" spans="1:19" ht="14.45" customHeight="1" x14ac:dyDescent="0.2">
      <c r="A8" s="426" t="s">
        <v>936</v>
      </c>
      <c r="B8" s="427" t="s">
        <v>937</v>
      </c>
      <c r="C8" s="427" t="s">
        <v>464</v>
      </c>
      <c r="D8" s="427" t="s">
        <v>932</v>
      </c>
      <c r="E8" s="427" t="s">
        <v>938</v>
      </c>
      <c r="F8" s="427" t="s">
        <v>939</v>
      </c>
      <c r="G8" s="427" t="s">
        <v>940</v>
      </c>
      <c r="H8" s="431"/>
      <c r="I8" s="431"/>
      <c r="J8" s="427"/>
      <c r="K8" s="427"/>
      <c r="L8" s="431">
        <v>56</v>
      </c>
      <c r="M8" s="431">
        <v>644728</v>
      </c>
      <c r="N8" s="427">
        <v>1</v>
      </c>
      <c r="O8" s="427">
        <v>11513</v>
      </c>
      <c r="P8" s="431">
        <v>1</v>
      </c>
      <c r="Q8" s="431">
        <v>11583</v>
      </c>
      <c r="R8" s="501">
        <v>1.79657157747143E-2</v>
      </c>
      <c r="S8" s="432">
        <v>11583</v>
      </c>
    </row>
    <row r="9" spans="1:19" ht="14.45" customHeight="1" x14ac:dyDescent="0.2">
      <c r="A9" s="426" t="s">
        <v>936</v>
      </c>
      <c r="B9" s="427" t="s">
        <v>937</v>
      </c>
      <c r="C9" s="427" t="s">
        <v>464</v>
      </c>
      <c r="D9" s="427" t="s">
        <v>934</v>
      </c>
      <c r="E9" s="427" t="s">
        <v>938</v>
      </c>
      <c r="F9" s="427" t="s">
        <v>939</v>
      </c>
      <c r="G9" s="427" t="s">
        <v>940</v>
      </c>
      <c r="H9" s="431"/>
      <c r="I9" s="431"/>
      <c r="J9" s="427"/>
      <c r="K9" s="427"/>
      <c r="L9" s="431">
        <v>54</v>
      </c>
      <c r="M9" s="431">
        <v>621702</v>
      </c>
      <c r="N9" s="427">
        <v>1</v>
      </c>
      <c r="O9" s="427">
        <v>11513</v>
      </c>
      <c r="P9" s="431">
        <v>137</v>
      </c>
      <c r="Q9" s="431">
        <v>1586871</v>
      </c>
      <c r="R9" s="501">
        <v>2.5524624337705202</v>
      </c>
      <c r="S9" s="432">
        <v>11583</v>
      </c>
    </row>
    <row r="10" spans="1:19" ht="14.45" customHeight="1" x14ac:dyDescent="0.2">
      <c r="A10" s="426" t="s">
        <v>936</v>
      </c>
      <c r="B10" s="427" t="s">
        <v>937</v>
      </c>
      <c r="C10" s="427" t="s">
        <v>464</v>
      </c>
      <c r="D10" s="427" t="s">
        <v>927</v>
      </c>
      <c r="E10" s="427" t="s">
        <v>938</v>
      </c>
      <c r="F10" s="427" t="s">
        <v>939</v>
      </c>
      <c r="G10" s="427" t="s">
        <v>940</v>
      </c>
      <c r="H10" s="431"/>
      <c r="I10" s="431"/>
      <c r="J10" s="427"/>
      <c r="K10" s="427"/>
      <c r="L10" s="431">
        <v>127</v>
      </c>
      <c r="M10" s="431">
        <v>1462151</v>
      </c>
      <c r="N10" s="427">
        <v>1</v>
      </c>
      <c r="O10" s="427">
        <v>11513</v>
      </c>
      <c r="P10" s="431">
        <v>215</v>
      </c>
      <c r="Q10" s="431">
        <v>2490345</v>
      </c>
      <c r="R10" s="501">
        <v>1.7032064403744893</v>
      </c>
      <c r="S10" s="432">
        <v>11583</v>
      </c>
    </row>
    <row r="11" spans="1:19" ht="14.45" customHeight="1" x14ac:dyDescent="0.2">
      <c r="A11" s="426" t="s">
        <v>936</v>
      </c>
      <c r="B11" s="427" t="s">
        <v>937</v>
      </c>
      <c r="C11" s="427" t="s">
        <v>464</v>
      </c>
      <c r="D11" s="427" t="s">
        <v>931</v>
      </c>
      <c r="E11" s="427" t="s">
        <v>938</v>
      </c>
      <c r="F11" s="427" t="s">
        <v>939</v>
      </c>
      <c r="G11" s="427" t="s">
        <v>940</v>
      </c>
      <c r="H11" s="431"/>
      <c r="I11" s="431"/>
      <c r="J11" s="427"/>
      <c r="K11" s="427"/>
      <c r="L11" s="431">
        <v>11</v>
      </c>
      <c r="M11" s="431">
        <v>126643</v>
      </c>
      <c r="N11" s="427">
        <v>1</v>
      </c>
      <c r="O11" s="427">
        <v>11513</v>
      </c>
      <c r="P11" s="431"/>
      <c r="Q11" s="431"/>
      <c r="R11" s="501"/>
      <c r="S11" s="432"/>
    </row>
    <row r="12" spans="1:19" ht="14.45" customHeight="1" x14ac:dyDescent="0.2">
      <c r="A12" s="426" t="s">
        <v>936</v>
      </c>
      <c r="B12" s="427" t="s">
        <v>937</v>
      </c>
      <c r="C12" s="427" t="s">
        <v>464</v>
      </c>
      <c r="D12" s="427" t="s">
        <v>926</v>
      </c>
      <c r="E12" s="427" t="s">
        <v>938</v>
      </c>
      <c r="F12" s="427" t="s">
        <v>939</v>
      </c>
      <c r="G12" s="427" t="s">
        <v>940</v>
      </c>
      <c r="H12" s="431"/>
      <c r="I12" s="431"/>
      <c r="J12" s="427"/>
      <c r="K12" s="427"/>
      <c r="L12" s="431">
        <v>59</v>
      </c>
      <c r="M12" s="431">
        <v>679267</v>
      </c>
      <c r="N12" s="427">
        <v>1</v>
      </c>
      <c r="O12" s="427">
        <v>11513</v>
      </c>
      <c r="P12" s="431">
        <v>188</v>
      </c>
      <c r="Q12" s="431">
        <v>2177604</v>
      </c>
      <c r="R12" s="501">
        <v>3.2058145029863074</v>
      </c>
      <c r="S12" s="432">
        <v>11583</v>
      </c>
    </row>
    <row r="13" spans="1:19" ht="14.45" customHeight="1" x14ac:dyDescent="0.2">
      <c r="A13" s="426" t="s">
        <v>936</v>
      </c>
      <c r="B13" s="427" t="s">
        <v>937</v>
      </c>
      <c r="C13" s="427" t="s">
        <v>464</v>
      </c>
      <c r="D13" s="427" t="s">
        <v>929</v>
      </c>
      <c r="E13" s="427" t="s">
        <v>938</v>
      </c>
      <c r="F13" s="427" t="s">
        <v>939</v>
      </c>
      <c r="G13" s="427" t="s">
        <v>940</v>
      </c>
      <c r="H13" s="431"/>
      <c r="I13" s="431"/>
      <c r="J13" s="427"/>
      <c r="K13" s="427"/>
      <c r="L13" s="431">
        <v>4</v>
      </c>
      <c r="M13" s="431">
        <v>46052</v>
      </c>
      <c r="N13" s="427">
        <v>1</v>
      </c>
      <c r="O13" s="427">
        <v>11513</v>
      </c>
      <c r="P13" s="431"/>
      <c r="Q13" s="431"/>
      <c r="R13" s="501"/>
      <c r="S13" s="432"/>
    </row>
    <row r="14" spans="1:19" ht="14.45" customHeight="1" x14ac:dyDescent="0.2">
      <c r="A14" s="426" t="s">
        <v>936</v>
      </c>
      <c r="B14" s="427" t="s">
        <v>937</v>
      </c>
      <c r="C14" s="427" t="s">
        <v>464</v>
      </c>
      <c r="D14" s="427" t="s">
        <v>933</v>
      </c>
      <c r="E14" s="427" t="s">
        <v>938</v>
      </c>
      <c r="F14" s="427" t="s">
        <v>939</v>
      </c>
      <c r="G14" s="427" t="s">
        <v>940</v>
      </c>
      <c r="H14" s="431"/>
      <c r="I14" s="431"/>
      <c r="J14" s="427"/>
      <c r="K14" s="427"/>
      <c r="L14" s="431">
        <v>68</v>
      </c>
      <c r="M14" s="431">
        <v>782884</v>
      </c>
      <c r="N14" s="427">
        <v>1</v>
      </c>
      <c r="O14" s="427">
        <v>11513</v>
      </c>
      <c r="P14" s="431">
        <v>222</v>
      </c>
      <c r="Q14" s="431">
        <v>2571426</v>
      </c>
      <c r="R14" s="501">
        <v>3.2845555663418846</v>
      </c>
      <c r="S14" s="432">
        <v>11583</v>
      </c>
    </row>
    <row r="15" spans="1:19" ht="14.45" customHeight="1" x14ac:dyDescent="0.2">
      <c r="A15" s="426" t="s">
        <v>936</v>
      </c>
      <c r="B15" s="427" t="s">
        <v>937</v>
      </c>
      <c r="C15" s="427" t="s">
        <v>464</v>
      </c>
      <c r="D15" s="427" t="s">
        <v>930</v>
      </c>
      <c r="E15" s="427" t="s">
        <v>938</v>
      </c>
      <c r="F15" s="427" t="s">
        <v>939</v>
      </c>
      <c r="G15" s="427" t="s">
        <v>940</v>
      </c>
      <c r="H15" s="431"/>
      <c r="I15" s="431"/>
      <c r="J15" s="427"/>
      <c r="K15" s="427"/>
      <c r="L15" s="431">
        <v>110</v>
      </c>
      <c r="M15" s="431">
        <v>1266430</v>
      </c>
      <c r="N15" s="427">
        <v>1</v>
      </c>
      <c r="O15" s="427">
        <v>11513</v>
      </c>
      <c r="P15" s="431">
        <v>208</v>
      </c>
      <c r="Q15" s="431">
        <v>2409264</v>
      </c>
      <c r="R15" s="501">
        <v>1.9024059758533831</v>
      </c>
      <c r="S15" s="432">
        <v>11583</v>
      </c>
    </row>
    <row r="16" spans="1:19" ht="14.45" customHeight="1" x14ac:dyDescent="0.2">
      <c r="A16" s="426" t="s">
        <v>936</v>
      </c>
      <c r="B16" s="427" t="s">
        <v>941</v>
      </c>
      <c r="C16" s="427" t="s">
        <v>464</v>
      </c>
      <c r="D16" s="427" t="s">
        <v>921</v>
      </c>
      <c r="E16" s="427" t="s">
        <v>938</v>
      </c>
      <c r="F16" s="427" t="s">
        <v>942</v>
      </c>
      <c r="G16" s="427" t="s">
        <v>943</v>
      </c>
      <c r="H16" s="431">
        <v>10</v>
      </c>
      <c r="I16" s="431">
        <v>1370</v>
      </c>
      <c r="J16" s="427">
        <v>0.66183574879227058</v>
      </c>
      <c r="K16" s="427">
        <v>137</v>
      </c>
      <c r="L16" s="431">
        <v>15</v>
      </c>
      <c r="M16" s="431">
        <v>2070</v>
      </c>
      <c r="N16" s="427">
        <v>1</v>
      </c>
      <c r="O16" s="427">
        <v>138</v>
      </c>
      <c r="P16" s="431">
        <v>6</v>
      </c>
      <c r="Q16" s="431">
        <v>834</v>
      </c>
      <c r="R16" s="501">
        <v>0.40289855072463771</v>
      </c>
      <c r="S16" s="432">
        <v>139</v>
      </c>
    </row>
    <row r="17" spans="1:19" ht="14.45" customHeight="1" x14ac:dyDescent="0.2">
      <c r="A17" s="426" t="s">
        <v>936</v>
      </c>
      <c r="B17" s="427" t="s">
        <v>941</v>
      </c>
      <c r="C17" s="427" t="s">
        <v>464</v>
      </c>
      <c r="D17" s="427" t="s">
        <v>921</v>
      </c>
      <c r="E17" s="427" t="s">
        <v>938</v>
      </c>
      <c r="F17" s="427" t="s">
        <v>944</v>
      </c>
      <c r="G17" s="427" t="s">
        <v>945</v>
      </c>
      <c r="H17" s="431">
        <v>12</v>
      </c>
      <c r="I17" s="431">
        <v>15156</v>
      </c>
      <c r="J17" s="427">
        <v>0.45971851492356225</v>
      </c>
      <c r="K17" s="427">
        <v>1263</v>
      </c>
      <c r="L17" s="431">
        <v>26</v>
      </c>
      <c r="M17" s="431">
        <v>32968</v>
      </c>
      <c r="N17" s="427">
        <v>1</v>
      </c>
      <c r="O17" s="427">
        <v>1268</v>
      </c>
      <c r="P17" s="431">
        <v>4</v>
      </c>
      <c r="Q17" s="431">
        <v>5088</v>
      </c>
      <c r="R17" s="501">
        <v>0.15433147294346033</v>
      </c>
      <c r="S17" s="432">
        <v>1272</v>
      </c>
    </row>
    <row r="18" spans="1:19" ht="14.45" customHeight="1" x14ac:dyDescent="0.2">
      <c r="A18" s="426" t="s">
        <v>936</v>
      </c>
      <c r="B18" s="427" t="s">
        <v>941</v>
      </c>
      <c r="C18" s="427" t="s">
        <v>464</v>
      </c>
      <c r="D18" s="427" t="s">
        <v>921</v>
      </c>
      <c r="E18" s="427" t="s">
        <v>938</v>
      </c>
      <c r="F18" s="427" t="s">
        <v>946</v>
      </c>
      <c r="G18" s="427" t="s">
        <v>947</v>
      </c>
      <c r="H18" s="431">
        <v>14</v>
      </c>
      <c r="I18" s="431">
        <v>32795</v>
      </c>
      <c r="J18" s="427">
        <v>0.42163253236651627</v>
      </c>
      <c r="K18" s="427">
        <v>2342.5</v>
      </c>
      <c r="L18" s="431">
        <v>33</v>
      </c>
      <c r="M18" s="431">
        <v>77781</v>
      </c>
      <c r="N18" s="427">
        <v>1</v>
      </c>
      <c r="O18" s="427">
        <v>2357</v>
      </c>
      <c r="P18" s="431">
        <v>44</v>
      </c>
      <c r="Q18" s="431">
        <v>104236</v>
      </c>
      <c r="R18" s="501">
        <v>1.3401216235327393</v>
      </c>
      <c r="S18" s="432">
        <v>2369</v>
      </c>
    </row>
    <row r="19" spans="1:19" ht="14.45" customHeight="1" x14ac:dyDescent="0.2">
      <c r="A19" s="426" t="s">
        <v>936</v>
      </c>
      <c r="B19" s="427" t="s">
        <v>941</v>
      </c>
      <c r="C19" s="427" t="s">
        <v>464</v>
      </c>
      <c r="D19" s="427" t="s">
        <v>921</v>
      </c>
      <c r="E19" s="427" t="s">
        <v>938</v>
      </c>
      <c r="F19" s="427" t="s">
        <v>948</v>
      </c>
      <c r="G19" s="427" t="s">
        <v>949</v>
      </c>
      <c r="H19" s="431">
        <v>14</v>
      </c>
      <c r="I19" s="431">
        <v>15092</v>
      </c>
      <c r="J19" s="427">
        <v>0.30294271146974988</v>
      </c>
      <c r="K19" s="427">
        <v>1078</v>
      </c>
      <c r="L19" s="431">
        <v>46</v>
      </c>
      <c r="M19" s="431">
        <v>49818</v>
      </c>
      <c r="N19" s="427">
        <v>1</v>
      </c>
      <c r="O19" s="427">
        <v>1083</v>
      </c>
      <c r="P19" s="431">
        <v>15</v>
      </c>
      <c r="Q19" s="431">
        <v>16305</v>
      </c>
      <c r="R19" s="501">
        <v>0.32729134047934483</v>
      </c>
      <c r="S19" s="432">
        <v>1087</v>
      </c>
    </row>
    <row r="20" spans="1:19" ht="14.45" customHeight="1" x14ac:dyDescent="0.2">
      <c r="A20" s="426" t="s">
        <v>936</v>
      </c>
      <c r="B20" s="427" t="s">
        <v>941</v>
      </c>
      <c r="C20" s="427" t="s">
        <v>464</v>
      </c>
      <c r="D20" s="427" t="s">
        <v>921</v>
      </c>
      <c r="E20" s="427" t="s">
        <v>938</v>
      </c>
      <c r="F20" s="427" t="s">
        <v>950</v>
      </c>
      <c r="G20" s="427" t="s">
        <v>951</v>
      </c>
      <c r="H20" s="431">
        <v>75</v>
      </c>
      <c r="I20" s="431">
        <v>287100</v>
      </c>
      <c r="J20" s="427">
        <v>1.9155707680297844</v>
      </c>
      <c r="K20" s="427">
        <v>3828</v>
      </c>
      <c r="L20" s="431">
        <v>39</v>
      </c>
      <c r="M20" s="431">
        <v>149877</v>
      </c>
      <c r="N20" s="427">
        <v>1</v>
      </c>
      <c r="O20" s="427">
        <v>3843</v>
      </c>
      <c r="P20" s="431">
        <v>50</v>
      </c>
      <c r="Q20" s="431">
        <v>192750</v>
      </c>
      <c r="R20" s="501">
        <v>1.2860545647430894</v>
      </c>
      <c r="S20" s="432">
        <v>3855</v>
      </c>
    </row>
    <row r="21" spans="1:19" ht="14.45" customHeight="1" x14ac:dyDescent="0.2">
      <c r="A21" s="426" t="s">
        <v>936</v>
      </c>
      <c r="B21" s="427" t="s">
        <v>941</v>
      </c>
      <c r="C21" s="427" t="s">
        <v>464</v>
      </c>
      <c r="D21" s="427" t="s">
        <v>921</v>
      </c>
      <c r="E21" s="427" t="s">
        <v>938</v>
      </c>
      <c r="F21" s="427" t="s">
        <v>952</v>
      </c>
      <c r="G21" s="427" t="s">
        <v>953</v>
      </c>
      <c r="H21" s="431">
        <v>1528</v>
      </c>
      <c r="I21" s="431">
        <v>679960</v>
      </c>
      <c r="J21" s="427">
        <v>1.2167390191790823</v>
      </c>
      <c r="K21" s="427">
        <v>445</v>
      </c>
      <c r="L21" s="431">
        <v>1253</v>
      </c>
      <c r="M21" s="431">
        <v>558838</v>
      </c>
      <c r="N21" s="427">
        <v>1</v>
      </c>
      <c r="O21" s="427">
        <v>446</v>
      </c>
      <c r="P21" s="431">
        <v>1560</v>
      </c>
      <c r="Q21" s="431">
        <v>697320</v>
      </c>
      <c r="R21" s="501">
        <v>1.2478034779309926</v>
      </c>
      <c r="S21" s="432">
        <v>447</v>
      </c>
    </row>
    <row r="22" spans="1:19" ht="14.45" customHeight="1" x14ac:dyDescent="0.2">
      <c r="A22" s="426" t="s">
        <v>936</v>
      </c>
      <c r="B22" s="427" t="s">
        <v>941</v>
      </c>
      <c r="C22" s="427" t="s">
        <v>464</v>
      </c>
      <c r="D22" s="427" t="s">
        <v>921</v>
      </c>
      <c r="E22" s="427" t="s">
        <v>938</v>
      </c>
      <c r="F22" s="427" t="s">
        <v>954</v>
      </c>
      <c r="G22" s="427" t="s">
        <v>955</v>
      </c>
      <c r="H22" s="431">
        <v>136</v>
      </c>
      <c r="I22" s="431">
        <v>116144</v>
      </c>
      <c r="J22" s="427">
        <v>1.3828971495249207</v>
      </c>
      <c r="K22" s="427">
        <v>854</v>
      </c>
      <c r="L22" s="431">
        <v>98</v>
      </c>
      <c r="M22" s="431">
        <v>83986</v>
      </c>
      <c r="N22" s="427">
        <v>1</v>
      </c>
      <c r="O22" s="427">
        <v>857</v>
      </c>
      <c r="P22" s="431">
        <v>103</v>
      </c>
      <c r="Q22" s="431">
        <v>88477</v>
      </c>
      <c r="R22" s="501">
        <v>1.053473197913938</v>
      </c>
      <c r="S22" s="432">
        <v>859</v>
      </c>
    </row>
    <row r="23" spans="1:19" ht="14.45" customHeight="1" x14ac:dyDescent="0.2">
      <c r="A23" s="426" t="s">
        <v>936</v>
      </c>
      <c r="B23" s="427" t="s">
        <v>941</v>
      </c>
      <c r="C23" s="427" t="s">
        <v>464</v>
      </c>
      <c r="D23" s="427" t="s">
        <v>921</v>
      </c>
      <c r="E23" s="427" t="s">
        <v>938</v>
      </c>
      <c r="F23" s="427" t="s">
        <v>956</v>
      </c>
      <c r="G23" s="427" t="s">
        <v>957</v>
      </c>
      <c r="H23" s="431">
        <v>1</v>
      </c>
      <c r="I23" s="431">
        <v>1656</v>
      </c>
      <c r="J23" s="427"/>
      <c r="K23" s="427">
        <v>1656</v>
      </c>
      <c r="L23" s="431"/>
      <c r="M23" s="431"/>
      <c r="N23" s="427"/>
      <c r="O23" s="427"/>
      <c r="P23" s="431"/>
      <c r="Q23" s="431"/>
      <c r="R23" s="501"/>
      <c r="S23" s="432"/>
    </row>
    <row r="24" spans="1:19" ht="14.45" customHeight="1" x14ac:dyDescent="0.2">
      <c r="A24" s="426" t="s">
        <v>936</v>
      </c>
      <c r="B24" s="427" t="s">
        <v>941</v>
      </c>
      <c r="C24" s="427" t="s">
        <v>464</v>
      </c>
      <c r="D24" s="427" t="s">
        <v>921</v>
      </c>
      <c r="E24" s="427" t="s">
        <v>938</v>
      </c>
      <c r="F24" s="427" t="s">
        <v>958</v>
      </c>
      <c r="G24" s="427" t="s">
        <v>959</v>
      </c>
      <c r="H24" s="431">
        <v>3</v>
      </c>
      <c r="I24" s="431">
        <v>4872</v>
      </c>
      <c r="J24" s="427">
        <v>1.4917330067360686</v>
      </c>
      <c r="K24" s="427">
        <v>1624</v>
      </c>
      <c r="L24" s="431">
        <v>2</v>
      </c>
      <c r="M24" s="431">
        <v>3266</v>
      </c>
      <c r="N24" s="427">
        <v>1</v>
      </c>
      <c r="O24" s="427">
        <v>1633</v>
      </c>
      <c r="P24" s="431">
        <v>8</v>
      </c>
      <c r="Q24" s="431">
        <v>13136</v>
      </c>
      <c r="R24" s="501">
        <v>4.0220453153704838</v>
      </c>
      <c r="S24" s="432">
        <v>1642</v>
      </c>
    </row>
    <row r="25" spans="1:19" ht="14.45" customHeight="1" x14ac:dyDescent="0.2">
      <c r="A25" s="426" t="s">
        <v>936</v>
      </c>
      <c r="B25" s="427" t="s">
        <v>941</v>
      </c>
      <c r="C25" s="427" t="s">
        <v>464</v>
      </c>
      <c r="D25" s="427" t="s">
        <v>921</v>
      </c>
      <c r="E25" s="427" t="s">
        <v>938</v>
      </c>
      <c r="F25" s="427" t="s">
        <v>960</v>
      </c>
      <c r="G25" s="427" t="s">
        <v>961</v>
      </c>
      <c r="H25" s="431">
        <v>6</v>
      </c>
      <c r="I25" s="431">
        <v>5046</v>
      </c>
      <c r="J25" s="427">
        <v>0.29893364928909955</v>
      </c>
      <c r="K25" s="427">
        <v>841</v>
      </c>
      <c r="L25" s="431">
        <v>20</v>
      </c>
      <c r="M25" s="431">
        <v>16880</v>
      </c>
      <c r="N25" s="427">
        <v>1</v>
      </c>
      <c r="O25" s="427">
        <v>844</v>
      </c>
      <c r="P25" s="431">
        <v>21</v>
      </c>
      <c r="Q25" s="431">
        <v>17766</v>
      </c>
      <c r="R25" s="501">
        <v>1.0524881516587679</v>
      </c>
      <c r="S25" s="432">
        <v>846</v>
      </c>
    </row>
    <row r="26" spans="1:19" ht="14.45" customHeight="1" x14ac:dyDescent="0.2">
      <c r="A26" s="426" t="s">
        <v>936</v>
      </c>
      <c r="B26" s="427" t="s">
        <v>941</v>
      </c>
      <c r="C26" s="427" t="s">
        <v>464</v>
      </c>
      <c r="D26" s="427" t="s">
        <v>921</v>
      </c>
      <c r="E26" s="427" t="s">
        <v>938</v>
      </c>
      <c r="F26" s="427" t="s">
        <v>962</v>
      </c>
      <c r="G26" s="427" t="s">
        <v>963</v>
      </c>
      <c r="H26" s="431">
        <v>1</v>
      </c>
      <c r="I26" s="431">
        <v>1526</v>
      </c>
      <c r="J26" s="427">
        <v>8.2844733984799135E-2</v>
      </c>
      <c r="K26" s="427">
        <v>1526</v>
      </c>
      <c r="L26" s="431">
        <v>12</v>
      </c>
      <c r="M26" s="431">
        <v>18420</v>
      </c>
      <c r="N26" s="427">
        <v>1</v>
      </c>
      <c r="O26" s="427">
        <v>1535</v>
      </c>
      <c r="P26" s="431">
        <v>23</v>
      </c>
      <c r="Q26" s="431">
        <v>35489</v>
      </c>
      <c r="R26" s="501">
        <v>1.9266558089033659</v>
      </c>
      <c r="S26" s="432">
        <v>1543</v>
      </c>
    </row>
    <row r="27" spans="1:19" ht="14.45" customHeight="1" x14ac:dyDescent="0.2">
      <c r="A27" s="426" t="s">
        <v>936</v>
      </c>
      <c r="B27" s="427" t="s">
        <v>941</v>
      </c>
      <c r="C27" s="427" t="s">
        <v>464</v>
      </c>
      <c r="D27" s="427" t="s">
        <v>921</v>
      </c>
      <c r="E27" s="427" t="s">
        <v>938</v>
      </c>
      <c r="F27" s="427" t="s">
        <v>964</v>
      </c>
      <c r="G27" s="427" t="s">
        <v>965</v>
      </c>
      <c r="H27" s="431"/>
      <c r="I27" s="431"/>
      <c r="J27" s="427"/>
      <c r="K27" s="427"/>
      <c r="L27" s="431">
        <v>29</v>
      </c>
      <c r="M27" s="431">
        <v>95091</v>
      </c>
      <c r="N27" s="427">
        <v>1</v>
      </c>
      <c r="O27" s="427">
        <v>3279</v>
      </c>
      <c r="P27" s="431">
        <v>29</v>
      </c>
      <c r="Q27" s="431">
        <v>95613</v>
      </c>
      <c r="R27" s="501">
        <v>1.0054894784995425</v>
      </c>
      <c r="S27" s="432">
        <v>3297</v>
      </c>
    </row>
    <row r="28" spans="1:19" ht="14.45" customHeight="1" x14ac:dyDescent="0.2">
      <c r="A28" s="426" t="s">
        <v>936</v>
      </c>
      <c r="B28" s="427" t="s">
        <v>941</v>
      </c>
      <c r="C28" s="427" t="s">
        <v>464</v>
      </c>
      <c r="D28" s="427" t="s">
        <v>921</v>
      </c>
      <c r="E28" s="427" t="s">
        <v>938</v>
      </c>
      <c r="F28" s="427" t="s">
        <v>966</v>
      </c>
      <c r="G28" s="427" t="s">
        <v>967</v>
      </c>
      <c r="H28" s="431">
        <v>118</v>
      </c>
      <c r="I28" s="431">
        <v>2006</v>
      </c>
      <c r="J28" s="427">
        <v>0.92913385826771655</v>
      </c>
      <c r="K28" s="427">
        <v>17</v>
      </c>
      <c r="L28" s="431">
        <v>127</v>
      </c>
      <c r="M28" s="431">
        <v>2159</v>
      </c>
      <c r="N28" s="427">
        <v>1</v>
      </c>
      <c r="O28" s="427">
        <v>17</v>
      </c>
      <c r="P28" s="431">
        <v>91</v>
      </c>
      <c r="Q28" s="431">
        <v>1547</v>
      </c>
      <c r="R28" s="501">
        <v>0.71653543307086609</v>
      </c>
      <c r="S28" s="432">
        <v>17</v>
      </c>
    </row>
    <row r="29" spans="1:19" ht="14.45" customHeight="1" x14ac:dyDescent="0.2">
      <c r="A29" s="426" t="s">
        <v>936</v>
      </c>
      <c r="B29" s="427" t="s">
        <v>941</v>
      </c>
      <c r="C29" s="427" t="s">
        <v>464</v>
      </c>
      <c r="D29" s="427" t="s">
        <v>921</v>
      </c>
      <c r="E29" s="427" t="s">
        <v>938</v>
      </c>
      <c r="F29" s="427" t="s">
        <v>968</v>
      </c>
      <c r="G29" s="427" t="s">
        <v>953</v>
      </c>
      <c r="H29" s="431">
        <v>216</v>
      </c>
      <c r="I29" s="431">
        <v>153144</v>
      </c>
      <c r="J29" s="427">
        <v>1.0778261053164984</v>
      </c>
      <c r="K29" s="427">
        <v>709</v>
      </c>
      <c r="L29" s="431">
        <v>199</v>
      </c>
      <c r="M29" s="431">
        <v>142086</v>
      </c>
      <c r="N29" s="427">
        <v>1</v>
      </c>
      <c r="O29" s="427">
        <v>714</v>
      </c>
      <c r="P29" s="431">
        <v>173</v>
      </c>
      <c r="Q29" s="431">
        <v>124214</v>
      </c>
      <c r="R29" s="501">
        <v>0.87421702349281416</v>
      </c>
      <c r="S29" s="432">
        <v>718</v>
      </c>
    </row>
    <row r="30" spans="1:19" ht="14.45" customHeight="1" x14ac:dyDescent="0.2">
      <c r="A30" s="426" t="s">
        <v>936</v>
      </c>
      <c r="B30" s="427" t="s">
        <v>941</v>
      </c>
      <c r="C30" s="427" t="s">
        <v>464</v>
      </c>
      <c r="D30" s="427" t="s">
        <v>921</v>
      </c>
      <c r="E30" s="427" t="s">
        <v>938</v>
      </c>
      <c r="F30" s="427" t="s">
        <v>969</v>
      </c>
      <c r="G30" s="427" t="s">
        <v>955</v>
      </c>
      <c r="H30" s="431">
        <v>197</v>
      </c>
      <c r="I30" s="431">
        <v>283877</v>
      </c>
      <c r="J30" s="427">
        <v>1.2648235608625913</v>
      </c>
      <c r="K30" s="427">
        <v>1441</v>
      </c>
      <c r="L30" s="431">
        <v>155</v>
      </c>
      <c r="M30" s="431">
        <v>224440</v>
      </c>
      <c r="N30" s="427">
        <v>1</v>
      </c>
      <c r="O30" s="427">
        <v>1448</v>
      </c>
      <c r="P30" s="431">
        <v>127</v>
      </c>
      <c r="Q30" s="431">
        <v>184658</v>
      </c>
      <c r="R30" s="501">
        <v>0.82274995544466223</v>
      </c>
      <c r="S30" s="432">
        <v>1454</v>
      </c>
    </row>
    <row r="31" spans="1:19" ht="14.45" customHeight="1" x14ac:dyDescent="0.2">
      <c r="A31" s="426" t="s">
        <v>936</v>
      </c>
      <c r="B31" s="427" t="s">
        <v>941</v>
      </c>
      <c r="C31" s="427" t="s">
        <v>464</v>
      </c>
      <c r="D31" s="427" t="s">
        <v>921</v>
      </c>
      <c r="E31" s="427" t="s">
        <v>938</v>
      </c>
      <c r="F31" s="427" t="s">
        <v>970</v>
      </c>
      <c r="G31" s="427" t="s">
        <v>971</v>
      </c>
      <c r="H31" s="431">
        <v>155</v>
      </c>
      <c r="I31" s="431">
        <v>378510</v>
      </c>
      <c r="J31" s="427">
        <v>1.4275854265670966</v>
      </c>
      <c r="K31" s="427">
        <v>2442</v>
      </c>
      <c r="L31" s="431">
        <v>108</v>
      </c>
      <c r="M31" s="431">
        <v>265140</v>
      </c>
      <c r="N31" s="427">
        <v>1</v>
      </c>
      <c r="O31" s="427">
        <v>2455</v>
      </c>
      <c r="P31" s="431">
        <v>100</v>
      </c>
      <c r="Q31" s="431">
        <v>246700</v>
      </c>
      <c r="R31" s="501">
        <v>0.93045183676548238</v>
      </c>
      <c r="S31" s="432">
        <v>2467</v>
      </c>
    </row>
    <row r="32" spans="1:19" ht="14.45" customHeight="1" x14ac:dyDescent="0.2">
      <c r="A32" s="426" t="s">
        <v>936</v>
      </c>
      <c r="B32" s="427" t="s">
        <v>941</v>
      </c>
      <c r="C32" s="427" t="s">
        <v>464</v>
      </c>
      <c r="D32" s="427" t="s">
        <v>921</v>
      </c>
      <c r="E32" s="427" t="s">
        <v>938</v>
      </c>
      <c r="F32" s="427" t="s">
        <v>972</v>
      </c>
      <c r="G32" s="427" t="s">
        <v>973</v>
      </c>
      <c r="H32" s="431">
        <v>1739</v>
      </c>
      <c r="I32" s="431">
        <v>119991</v>
      </c>
      <c r="J32" s="427">
        <v>1.1748849505532164</v>
      </c>
      <c r="K32" s="427">
        <v>69</v>
      </c>
      <c r="L32" s="431">
        <v>1459</v>
      </c>
      <c r="M32" s="431">
        <v>102130</v>
      </c>
      <c r="N32" s="427">
        <v>1</v>
      </c>
      <c r="O32" s="427">
        <v>70</v>
      </c>
      <c r="P32" s="431">
        <v>1724</v>
      </c>
      <c r="Q32" s="431">
        <v>120680</v>
      </c>
      <c r="R32" s="501">
        <v>1.1816312542837559</v>
      </c>
      <c r="S32" s="432">
        <v>70</v>
      </c>
    </row>
    <row r="33" spans="1:19" ht="14.45" customHeight="1" x14ac:dyDescent="0.2">
      <c r="A33" s="426" t="s">
        <v>936</v>
      </c>
      <c r="B33" s="427" t="s">
        <v>941</v>
      </c>
      <c r="C33" s="427" t="s">
        <v>464</v>
      </c>
      <c r="D33" s="427" t="s">
        <v>921</v>
      </c>
      <c r="E33" s="427" t="s">
        <v>938</v>
      </c>
      <c r="F33" s="427" t="s">
        <v>974</v>
      </c>
      <c r="G33" s="427" t="s">
        <v>975</v>
      </c>
      <c r="H33" s="431">
        <v>1</v>
      </c>
      <c r="I33" s="431">
        <v>409</v>
      </c>
      <c r="J33" s="427">
        <v>9.9513381995133821E-2</v>
      </c>
      <c r="K33" s="427">
        <v>409</v>
      </c>
      <c r="L33" s="431">
        <v>10</v>
      </c>
      <c r="M33" s="431">
        <v>4110</v>
      </c>
      <c r="N33" s="427">
        <v>1</v>
      </c>
      <c r="O33" s="427">
        <v>411</v>
      </c>
      <c r="P33" s="431">
        <v>24</v>
      </c>
      <c r="Q33" s="431">
        <v>9936</v>
      </c>
      <c r="R33" s="501">
        <v>2.4175182481751825</v>
      </c>
      <c r="S33" s="432">
        <v>414</v>
      </c>
    </row>
    <row r="34" spans="1:19" ht="14.45" customHeight="1" x14ac:dyDescent="0.2">
      <c r="A34" s="426" t="s">
        <v>936</v>
      </c>
      <c r="B34" s="427" t="s">
        <v>941</v>
      </c>
      <c r="C34" s="427" t="s">
        <v>464</v>
      </c>
      <c r="D34" s="427" t="s">
        <v>921</v>
      </c>
      <c r="E34" s="427" t="s">
        <v>938</v>
      </c>
      <c r="F34" s="427" t="s">
        <v>976</v>
      </c>
      <c r="G34" s="427" t="s">
        <v>977</v>
      </c>
      <c r="H34" s="431">
        <v>167</v>
      </c>
      <c r="I34" s="431">
        <v>278389</v>
      </c>
      <c r="J34" s="427">
        <v>0.76636715502480335</v>
      </c>
      <c r="K34" s="427">
        <v>1667</v>
      </c>
      <c r="L34" s="431">
        <v>217</v>
      </c>
      <c r="M34" s="431">
        <v>363258</v>
      </c>
      <c r="N34" s="427">
        <v>1</v>
      </c>
      <c r="O34" s="427">
        <v>1674</v>
      </c>
      <c r="P34" s="431">
        <v>201</v>
      </c>
      <c r="Q34" s="431">
        <v>337680</v>
      </c>
      <c r="R34" s="501">
        <v>0.92958723551855704</v>
      </c>
      <c r="S34" s="432">
        <v>1680</v>
      </c>
    </row>
    <row r="35" spans="1:19" ht="14.45" customHeight="1" x14ac:dyDescent="0.2">
      <c r="A35" s="426" t="s">
        <v>936</v>
      </c>
      <c r="B35" s="427" t="s">
        <v>941</v>
      </c>
      <c r="C35" s="427" t="s">
        <v>464</v>
      </c>
      <c r="D35" s="427" t="s">
        <v>921</v>
      </c>
      <c r="E35" s="427" t="s">
        <v>938</v>
      </c>
      <c r="F35" s="427" t="s">
        <v>978</v>
      </c>
      <c r="G35" s="427" t="s">
        <v>979</v>
      </c>
      <c r="H35" s="431">
        <v>627</v>
      </c>
      <c r="I35" s="431">
        <v>351747</v>
      </c>
      <c r="J35" s="427">
        <v>1.3204311005000224</v>
      </c>
      <c r="K35" s="427">
        <v>561</v>
      </c>
      <c r="L35" s="431">
        <v>474</v>
      </c>
      <c r="M35" s="431">
        <v>266388</v>
      </c>
      <c r="N35" s="427">
        <v>1</v>
      </c>
      <c r="O35" s="427">
        <v>562</v>
      </c>
      <c r="P35" s="431">
        <v>434</v>
      </c>
      <c r="Q35" s="431">
        <v>244342</v>
      </c>
      <c r="R35" s="501">
        <v>0.91724101686262149</v>
      </c>
      <c r="S35" s="432">
        <v>563</v>
      </c>
    </row>
    <row r="36" spans="1:19" ht="14.45" customHeight="1" x14ac:dyDescent="0.2">
      <c r="A36" s="426" t="s">
        <v>936</v>
      </c>
      <c r="B36" s="427" t="s">
        <v>941</v>
      </c>
      <c r="C36" s="427" t="s">
        <v>464</v>
      </c>
      <c r="D36" s="427" t="s">
        <v>921</v>
      </c>
      <c r="E36" s="427" t="s">
        <v>938</v>
      </c>
      <c r="F36" s="427" t="s">
        <v>980</v>
      </c>
      <c r="G36" s="427" t="s">
        <v>981</v>
      </c>
      <c r="H36" s="431"/>
      <c r="I36" s="431"/>
      <c r="J36" s="427"/>
      <c r="K36" s="427"/>
      <c r="L36" s="431">
        <v>28</v>
      </c>
      <c r="M36" s="431">
        <v>35784</v>
      </c>
      <c r="N36" s="427">
        <v>1</v>
      </c>
      <c r="O36" s="427">
        <v>1278</v>
      </c>
      <c r="P36" s="431">
        <v>29</v>
      </c>
      <c r="Q36" s="431">
        <v>37294</v>
      </c>
      <c r="R36" s="501">
        <v>1.0421976302257991</v>
      </c>
      <c r="S36" s="432">
        <v>1286</v>
      </c>
    </row>
    <row r="37" spans="1:19" ht="14.45" customHeight="1" x14ac:dyDescent="0.2">
      <c r="A37" s="426" t="s">
        <v>936</v>
      </c>
      <c r="B37" s="427" t="s">
        <v>941</v>
      </c>
      <c r="C37" s="427" t="s">
        <v>464</v>
      </c>
      <c r="D37" s="427" t="s">
        <v>921</v>
      </c>
      <c r="E37" s="427" t="s">
        <v>938</v>
      </c>
      <c r="F37" s="427" t="s">
        <v>982</v>
      </c>
      <c r="G37" s="427" t="s">
        <v>983</v>
      </c>
      <c r="H37" s="431">
        <v>438</v>
      </c>
      <c r="I37" s="431">
        <v>16206</v>
      </c>
      <c r="J37" s="427">
        <v>1.3538847117794486</v>
      </c>
      <c r="K37" s="427">
        <v>37</v>
      </c>
      <c r="L37" s="431">
        <v>315</v>
      </c>
      <c r="M37" s="431">
        <v>11970</v>
      </c>
      <c r="N37" s="427">
        <v>1</v>
      </c>
      <c r="O37" s="427">
        <v>38</v>
      </c>
      <c r="P37" s="431">
        <v>408</v>
      </c>
      <c r="Q37" s="431">
        <v>15504</v>
      </c>
      <c r="R37" s="501">
        <v>1.2952380952380953</v>
      </c>
      <c r="S37" s="432">
        <v>38</v>
      </c>
    </row>
    <row r="38" spans="1:19" ht="14.45" customHeight="1" x14ac:dyDescent="0.2">
      <c r="A38" s="426" t="s">
        <v>936</v>
      </c>
      <c r="B38" s="427" t="s">
        <v>941</v>
      </c>
      <c r="C38" s="427" t="s">
        <v>464</v>
      </c>
      <c r="D38" s="427" t="s">
        <v>921</v>
      </c>
      <c r="E38" s="427" t="s">
        <v>938</v>
      </c>
      <c r="F38" s="427" t="s">
        <v>984</v>
      </c>
      <c r="G38" s="427" t="s">
        <v>985</v>
      </c>
      <c r="H38" s="431">
        <v>17</v>
      </c>
      <c r="I38" s="431">
        <v>2193</v>
      </c>
      <c r="J38" s="427">
        <v>1.8743589743589744</v>
      </c>
      <c r="K38" s="427">
        <v>129</v>
      </c>
      <c r="L38" s="431">
        <v>9</v>
      </c>
      <c r="M38" s="431">
        <v>1170</v>
      </c>
      <c r="N38" s="427">
        <v>1</v>
      </c>
      <c r="O38" s="427">
        <v>130</v>
      </c>
      <c r="P38" s="431">
        <v>6</v>
      </c>
      <c r="Q38" s="431">
        <v>786</v>
      </c>
      <c r="R38" s="501">
        <v>0.67179487179487174</v>
      </c>
      <c r="S38" s="432">
        <v>131</v>
      </c>
    </row>
    <row r="39" spans="1:19" ht="14.45" customHeight="1" x14ac:dyDescent="0.2">
      <c r="A39" s="426" t="s">
        <v>936</v>
      </c>
      <c r="B39" s="427" t="s">
        <v>941</v>
      </c>
      <c r="C39" s="427" t="s">
        <v>464</v>
      </c>
      <c r="D39" s="427" t="s">
        <v>921</v>
      </c>
      <c r="E39" s="427" t="s">
        <v>938</v>
      </c>
      <c r="F39" s="427" t="s">
        <v>986</v>
      </c>
      <c r="G39" s="427" t="s">
        <v>987</v>
      </c>
      <c r="H39" s="431">
        <v>2081</v>
      </c>
      <c r="I39" s="431">
        <v>892749</v>
      </c>
      <c r="J39" s="427">
        <v>0.6773769869873667</v>
      </c>
      <c r="K39" s="427">
        <v>429</v>
      </c>
      <c r="L39" s="431">
        <v>3065</v>
      </c>
      <c r="M39" s="431">
        <v>1317950</v>
      </c>
      <c r="N39" s="427">
        <v>1</v>
      </c>
      <c r="O39" s="427">
        <v>430</v>
      </c>
      <c r="P39" s="431">
        <v>2700</v>
      </c>
      <c r="Q39" s="431">
        <v>1161000</v>
      </c>
      <c r="R39" s="501">
        <v>0.88091353996737354</v>
      </c>
      <c r="S39" s="432">
        <v>430</v>
      </c>
    </row>
    <row r="40" spans="1:19" ht="14.45" customHeight="1" x14ac:dyDescent="0.2">
      <c r="A40" s="426" t="s">
        <v>936</v>
      </c>
      <c r="B40" s="427" t="s">
        <v>941</v>
      </c>
      <c r="C40" s="427" t="s">
        <v>464</v>
      </c>
      <c r="D40" s="427" t="s">
        <v>921</v>
      </c>
      <c r="E40" s="427" t="s">
        <v>938</v>
      </c>
      <c r="F40" s="427" t="s">
        <v>988</v>
      </c>
      <c r="G40" s="427" t="s">
        <v>989</v>
      </c>
      <c r="H40" s="431">
        <v>2</v>
      </c>
      <c r="I40" s="431">
        <v>2492</v>
      </c>
      <c r="J40" s="427">
        <v>0.33200106581401545</v>
      </c>
      <c r="K40" s="427">
        <v>1246</v>
      </c>
      <c r="L40" s="431">
        <v>6</v>
      </c>
      <c r="M40" s="431">
        <v>7506</v>
      </c>
      <c r="N40" s="427">
        <v>1</v>
      </c>
      <c r="O40" s="427">
        <v>1251</v>
      </c>
      <c r="P40" s="431">
        <v>4</v>
      </c>
      <c r="Q40" s="431">
        <v>5020</v>
      </c>
      <c r="R40" s="501">
        <v>0.66879829469757524</v>
      </c>
      <c r="S40" s="432">
        <v>1255</v>
      </c>
    </row>
    <row r="41" spans="1:19" ht="14.45" customHeight="1" x14ac:dyDescent="0.2">
      <c r="A41" s="426" t="s">
        <v>936</v>
      </c>
      <c r="B41" s="427" t="s">
        <v>941</v>
      </c>
      <c r="C41" s="427" t="s">
        <v>464</v>
      </c>
      <c r="D41" s="427" t="s">
        <v>921</v>
      </c>
      <c r="E41" s="427" t="s">
        <v>938</v>
      </c>
      <c r="F41" s="427" t="s">
        <v>990</v>
      </c>
      <c r="G41" s="427" t="s">
        <v>949</v>
      </c>
      <c r="H41" s="431">
        <v>4</v>
      </c>
      <c r="I41" s="431">
        <v>3832</v>
      </c>
      <c r="J41" s="427">
        <v>0.28423082628690105</v>
      </c>
      <c r="K41" s="427">
        <v>958</v>
      </c>
      <c r="L41" s="431">
        <v>14</v>
      </c>
      <c r="M41" s="431">
        <v>13482</v>
      </c>
      <c r="N41" s="427">
        <v>1</v>
      </c>
      <c r="O41" s="427">
        <v>963</v>
      </c>
      <c r="P41" s="431">
        <v>5</v>
      </c>
      <c r="Q41" s="431">
        <v>4835</v>
      </c>
      <c r="R41" s="501">
        <v>0.3586263165702418</v>
      </c>
      <c r="S41" s="432">
        <v>967</v>
      </c>
    </row>
    <row r="42" spans="1:19" ht="14.45" customHeight="1" x14ac:dyDescent="0.2">
      <c r="A42" s="426" t="s">
        <v>936</v>
      </c>
      <c r="B42" s="427" t="s">
        <v>941</v>
      </c>
      <c r="C42" s="427" t="s">
        <v>464</v>
      </c>
      <c r="D42" s="427" t="s">
        <v>921</v>
      </c>
      <c r="E42" s="427" t="s">
        <v>938</v>
      </c>
      <c r="F42" s="427" t="s">
        <v>991</v>
      </c>
      <c r="G42" s="427" t="s">
        <v>985</v>
      </c>
      <c r="H42" s="431">
        <v>2</v>
      </c>
      <c r="I42" s="431">
        <v>482</v>
      </c>
      <c r="J42" s="427"/>
      <c r="K42" s="427">
        <v>241</v>
      </c>
      <c r="L42" s="431"/>
      <c r="M42" s="431"/>
      <c r="N42" s="427"/>
      <c r="O42" s="427"/>
      <c r="P42" s="431"/>
      <c r="Q42" s="431"/>
      <c r="R42" s="501"/>
      <c r="S42" s="432"/>
    </row>
    <row r="43" spans="1:19" ht="14.45" customHeight="1" x14ac:dyDescent="0.2">
      <c r="A43" s="426" t="s">
        <v>936</v>
      </c>
      <c r="B43" s="427" t="s">
        <v>941</v>
      </c>
      <c r="C43" s="427" t="s">
        <v>464</v>
      </c>
      <c r="D43" s="427" t="s">
        <v>921</v>
      </c>
      <c r="E43" s="427" t="s">
        <v>938</v>
      </c>
      <c r="F43" s="427" t="s">
        <v>992</v>
      </c>
      <c r="G43" s="427" t="s">
        <v>993</v>
      </c>
      <c r="H43" s="431">
        <v>1662</v>
      </c>
      <c r="I43" s="431">
        <v>3664710</v>
      </c>
      <c r="J43" s="427">
        <v>1.0617343825779502</v>
      </c>
      <c r="K43" s="427">
        <v>2205</v>
      </c>
      <c r="L43" s="431">
        <v>1559</v>
      </c>
      <c r="M43" s="431">
        <v>3451626</v>
      </c>
      <c r="N43" s="427">
        <v>1</v>
      </c>
      <c r="O43" s="427">
        <v>2214</v>
      </c>
      <c r="P43" s="431">
        <v>1493</v>
      </c>
      <c r="Q43" s="431">
        <v>3317446</v>
      </c>
      <c r="R43" s="501">
        <v>0.96112556806560157</v>
      </c>
      <c r="S43" s="432">
        <v>2222</v>
      </c>
    </row>
    <row r="44" spans="1:19" ht="14.45" customHeight="1" thickBot="1" x14ac:dyDescent="0.25">
      <c r="A44" s="433" t="s">
        <v>936</v>
      </c>
      <c r="B44" s="434" t="s">
        <v>941</v>
      </c>
      <c r="C44" s="434" t="s">
        <v>464</v>
      </c>
      <c r="D44" s="434" t="s">
        <v>921</v>
      </c>
      <c r="E44" s="434" t="s">
        <v>938</v>
      </c>
      <c r="F44" s="434" t="s">
        <v>994</v>
      </c>
      <c r="G44" s="434" t="s">
        <v>995</v>
      </c>
      <c r="H44" s="438">
        <v>158</v>
      </c>
      <c r="I44" s="438">
        <v>67940</v>
      </c>
      <c r="J44" s="434">
        <v>0.75063528891835152</v>
      </c>
      <c r="K44" s="434">
        <v>430</v>
      </c>
      <c r="L44" s="438">
        <v>210</v>
      </c>
      <c r="M44" s="438">
        <v>90510</v>
      </c>
      <c r="N44" s="434">
        <v>1</v>
      </c>
      <c r="O44" s="434">
        <v>431</v>
      </c>
      <c r="P44" s="438">
        <v>236</v>
      </c>
      <c r="Q44" s="438">
        <v>102188</v>
      </c>
      <c r="R44" s="449">
        <v>1.1290244171914705</v>
      </c>
      <c r="S44" s="439">
        <v>433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3C5FAD32-496B-4B2B-8E61-71308BCDA73D}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4" bestFit="1" customWidth="1" collapsed="1"/>
    <col min="2" max="2" width="7.7109375" style="81" hidden="1" customWidth="1" outlineLevel="1"/>
    <col min="3" max="3" width="0.140625" style="104" hidden="1" customWidth="1"/>
    <col min="4" max="4" width="7.7109375" style="81" customWidth="1"/>
    <col min="5" max="5" width="5.42578125" style="104" hidden="1" customWidth="1"/>
    <col min="6" max="6" width="7.7109375" style="81" customWidth="1"/>
    <col min="7" max="7" width="7.7109375" style="183" customWidth="1" collapsed="1"/>
    <col min="8" max="8" width="7.7109375" style="81" hidden="1" customWidth="1" outlineLevel="1"/>
    <col min="9" max="9" width="5.42578125" style="104" hidden="1" customWidth="1"/>
    <col min="10" max="10" width="7.7109375" style="81" customWidth="1"/>
    <col min="11" max="11" width="5.42578125" style="104" hidden="1" customWidth="1"/>
    <col min="12" max="12" width="7.7109375" style="81" customWidth="1"/>
    <col min="13" max="13" width="7.7109375" style="183" customWidth="1" collapsed="1"/>
    <col min="14" max="14" width="7.7109375" style="81" hidden="1" customWidth="1" outlineLevel="1"/>
    <col min="15" max="15" width="5" style="104" hidden="1" customWidth="1"/>
    <col min="16" max="16" width="7.7109375" style="81" customWidth="1"/>
    <col min="17" max="17" width="5" style="104" hidden="1" customWidth="1"/>
    <col min="18" max="18" width="7.7109375" style="81" customWidth="1"/>
    <col min="19" max="19" width="7.7109375" style="183" customWidth="1"/>
    <col min="20" max="16384" width="8.85546875" style="104"/>
  </cols>
  <sheetData>
    <row r="1" spans="1:19" ht="18.600000000000001" customHeight="1" thickBot="1" x14ac:dyDescent="0.35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5" customHeight="1" thickBot="1" x14ac:dyDescent="0.25">
      <c r="A2" s="200" t="s">
        <v>235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5" customHeight="1" thickBot="1" x14ac:dyDescent="0.25">
      <c r="A3" s="188" t="s">
        <v>111</v>
      </c>
      <c r="B3" s="189">
        <f>SUBTOTAL(9,B6:B1048576)</f>
        <v>3260045</v>
      </c>
      <c r="C3" s="190">
        <f t="shared" ref="C3:R3" si="0">SUBTOTAL(9,C6:C1048576)</f>
        <v>16.037030851087259</v>
      </c>
      <c r="D3" s="190">
        <f t="shared" si="0"/>
        <v>3532912</v>
      </c>
      <c r="E3" s="190">
        <f t="shared" si="0"/>
        <v>16</v>
      </c>
      <c r="F3" s="190">
        <f t="shared" si="0"/>
        <v>3408893</v>
      </c>
      <c r="G3" s="193">
        <f>IF(D3&lt;&gt;0,F3/D3,"")</f>
        <v>0.9648960970440249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5" customHeight="1" x14ac:dyDescent="0.2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5" customHeight="1" thickBot="1" x14ac:dyDescent="0.25">
      <c r="A5" s="459"/>
      <c r="B5" s="460">
        <v>2018</v>
      </c>
      <c r="C5" s="461"/>
      <c r="D5" s="461">
        <v>2019</v>
      </c>
      <c r="E5" s="461"/>
      <c r="F5" s="461">
        <v>2020</v>
      </c>
      <c r="G5" s="503" t="s">
        <v>2</v>
      </c>
      <c r="H5" s="460">
        <v>2018</v>
      </c>
      <c r="I5" s="461"/>
      <c r="J5" s="461">
        <v>2019</v>
      </c>
      <c r="K5" s="461"/>
      <c r="L5" s="461">
        <v>2020</v>
      </c>
      <c r="M5" s="503" t="s">
        <v>2</v>
      </c>
      <c r="N5" s="460">
        <v>2018</v>
      </c>
      <c r="O5" s="461"/>
      <c r="P5" s="461">
        <v>2019</v>
      </c>
      <c r="Q5" s="461"/>
      <c r="R5" s="461">
        <v>2020</v>
      </c>
      <c r="S5" s="503" t="s">
        <v>2</v>
      </c>
    </row>
    <row r="6" spans="1:19" ht="14.45" customHeight="1" x14ac:dyDescent="0.2">
      <c r="A6" s="446" t="s">
        <v>998</v>
      </c>
      <c r="B6" s="483">
        <v>27920</v>
      </c>
      <c r="C6" s="420">
        <v>0.61283171272415993</v>
      </c>
      <c r="D6" s="483">
        <v>45559</v>
      </c>
      <c r="E6" s="420">
        <v>1</v>
      </c>
      <c r="F6" s="483">
        <v>84980</v>
      </c>
      <c r="G6" s="447">
        <v>1.8652736012642948</v>
      </c>
      <c r="H6" s="483"/>
      <c r="I6" s="420"/>
      <c r="J6" s="483"/>
      <c r="K6" s="420"/>
      <c r="L6" s="483"/>
      <c r="M6" s="447"/>
      <c r="N6" s="483"/>
      <c r="O6" s="420"/>
      <c r="P6" s="483"/>
      <c r="Q6" s="420"/>
      <c r="R6" s="483"/>
      <c r="S6" s="448"/>
    </row>
    <row r="7" spans="1:19" ht="14.45" customHeight="1" x14ac:dyDescent="0.2">
      <c r="A7" s="489" t="s">
        <v>999</v>
      </c>
      <c r="B7" s="485">
        <v>353105</v>
      </c>
      <c r="C7" s="427">
        <v>0.61138429573197128</v>
      </c>
      <c r="D7" s="485">
        <v>577550</v>
      </c>
      <c r="E7" s="427">
        <v>1</v>
      </c>
      <c r="F7" s="485">
        <v>408740</v>
      </c>
      <c r="G7" s="501">
        <v>0.70771361786858278</v>
      </c>
      <c r="H7" s="485"/>
      <c r="I7" s="427"/>
      <c r="J7" s="485"/>
      <c r="K7" s="427"/>
      <c r="L7" s="485"/>
      <c r="M7" s="501"/>
      <c r="N7" s="485"/>
      <c r="O7" s="427"/>
      <c r="P7" s="485"/>
      <c r="Q7" s="427"/>
      <c r="R7" s="485"/>
      <c r="S7" s="504"/>
    </row>
    <row r="8" spans="1:19" ht="14.45" customHeight="1" x14ac:dyDescent="0.2">
      <c r="A8" s="489" t="s">
        <v>1000</v>
      </c>
      <c r="B8" s="485">
        <v>711252</v>
      </c>
      <c r="C8" s="427">
        <v>1.06216940303634</v>
      </c>
      <c r="D8" s="485">
        <v>669622</v>
      </c>
      <c r="E8" s="427">
        <v>1</v>
      </c>
      <c r="F8" s="485">
        <v>629719</v>
      </c>
      <c r="G8" s="501">
        <v>0.94040966395966674</v>
      </c>
      <c r="H8" s="485"/>
      <c r="I8" s="427"/>
      <c r="J8" s="485"/>
      <c r="K8" s="427"/>
      <c r="L8" s="485"/>
      <c r="M8" s="501"/>
      <c r="N8" s="485"/>
      <c r="O8" s="427"/>
      <c r="P8" s="485"/>
      <c r="Q8" s="427"/>
      <c r="R8" s="485"/>
      <c r="S8" s="504"/>
    </row>
    <row r="9" spans="1:19" ht="14.45" customHeight="1" x14ac:dyDescent="0.2">
      <c r="A9" s="489" t="s">
        <v>1001</v>
      </c>
      <c r="B9" s="485"/>
      <c r="C9" s="427"/>
      <c r="D9" s="485">
        <v>1585</v>
      </c>
      <c r="E9" s="427">
        <v>1</v>
      </c>
      <c r="F9" s="485">
        <v>11583</v>
      </c>
      <c r="G9" s="501">
        <v>7.3078864353312305</v>
      </c>
      <c r="H9" s="485"/>
      <c r="I9" s="427"/>
      <c r="J9" s="485"/>
      <c r="K9" s="427"/>
      <c r="L9" s="485"/>
      <c r="M9" s="501"/>
      <c r="N9" s="485"/>
      <c r="O9" s="427"/>
      <c r="P9" s="485"/>
      <c r="Q9" s="427"/>
      <c r="R9" s="485"/>
      <c r="S9" s="504"/>
    </row>
    <row r="10" spans="1:19" ht="14.45" customHeight="1" x14ac:dyDescent="0.2">
      <c r="A10" s="489" t="s">
        <v>1002</v>
      </c>
      <c r="B10" s="485"/>
      <c r="C10" s="427"/>
      <c r="D10" s="485">
        <v>11513</v>
      </c>
      <c r="E10" s="427">
        <v>1</v>
      </c>
      <c r="F10" s="485"/>
      <c r="G10" s="501"/>
      <c r="H10" s="485"/>
      <c r="I10" s="427"/>
      <c r="J10" s="485"/>
      <c r="K10" s="427"/>
      <c r="L10" s="485"/>
      <c r="M10" s="501"/>
      <c r="N10" s="485"/>
      <c r="O10" s="427"/>
      <c r="P10" s="485"/>
      <c r="Q10" s="427"/>
      <c r="R10" s="485"/>
      <c r="S10" s="504"/>
    </row>
    <row r="11" spans="1:19" ht="14.45" customHeight="1" x14ac:dyDescent="0.2">
      <c r="A11" s="489" t="s">
        <v>1003</v>
      </c>
      <c r="B11" s="485">
        <v>106592</v>
      </c>
      <c r="C11" s="427">
        <v>1.5633451644128948</v>
      </c>
      <c r="D11" s="485">
        <v>68182</v>
      </c>
      <c r="E11" s="427">
        <v>1</v>
      </c>
      <c r="F11" s="485">
        <v>109718</v>
      </c>
      <c r="G11" s="501">
        <v>1.6091930421518876</v>
      </c>
      <c r="H11" s="485"/>
      <c r="I11" s="427"/>
      <c r="J11" s="485"/>
      <c r="K11" s="427"/>
      <c r="L11" s="485"/>
      <c r="M11" s="501"/>
      <c r="N11" s="485"/>
      <c r="O11" s="427"/>
      <c r="P11" s="485"/>
      <c r="Q11" s="427"/>
      <c r="R11" s="485"/>
      <c r="S11" s="504"/>
    </row>
    <row r="12" spans="1:19" ht="14.45" customHeight="1" x14ac:dyDescent="0.2">
      <c r="A12" s="489" t="s">
        <v>1004</v>
      </c>
      <c r="B12" s="485">
        <v>402836</v>
      </c>
      <c r="C12" s="427">
        <v>0.7809048226449915</v>
      </c>
      <c r="D12" s="485">
        <v>515858</v>
      </c>
      <c r="E12" s="427">
        <v>1</v>
      </c>
      <c r="F12" s="485">
        <v>406099</v>
      </c>
      <c r="G12" s="501">
        <v>0.78723020676232602</v>
      </c>
      <c r="H12" s="485"/>
      <c r="I12" s="427"/>
      <c r="J12" s="485"/>
      <c r="K12" s="427"/>
      <c r="L12" s="485"/>
      <c r="M12" s="501"/>
      <c r="N12" s="485"/>
      <c r="O12" s="427"/>
      <c r="P12" s="485"/>
      <c r="Q12" s="427"/>
      <c r="R12" s="485"/>
      <c r="S12" s="504"/>
    </row>
    <row r="13" spans="1:19" ht="14.45" customHeight="1" x14ac:dyDescent="0.2">
      <c r="A13" s="489" t="s">
        <v>1005</v>
      </c>
      <c r="B13" s="485">
        <v>34999</v>
      </c>
      <c r="C13" s="427">
        <v>3.74160786829164</v>
      </c>
      <c r="D13" s="485">
        <v>9354</v>
      </c>
      <c r="E13" s="427">
        <v>1</v>
      </c>
      <c r="F13" s="485">
        <v>38333</v>
      </c>
      <c r="G13" s="501">
        <v>4.0980329270900153</v>
      </c>
      <c r="H13" s="485"/>
      <c r="I13" s="427"/>
      <c r="J13" s="485"/>
      <c r="K13" s="427"/>
      <c r="L13" s="485"/>
      <c r="M13" s="501"/>
      <c r="N13" s="485"/>
      <c r="O13" s="427"/>
      <c r="P13" s="485"/>
      <c r="Q13" s="427"/>
      <c r="R13" s="485"/>
      <c r="S13" s="504"/>
    </row>
    <row r="14" spans="1:19" ht="14.45" customHeight="1" x14ac:dyDescent="0.2">
      <c r="A14" s="489" t="s">
        <v>1006</v>
      </c>
      <c r="B14" s="485">
        <v>2145</v>
      </c>
      <c r="C14" s="427">
        <v>0.16304347826086957</v>
      </c>
      <c r="D14" s="485">
        <v>13156</v>
      </c>
      <c r="E14" s="427">
        <v>1</v>
      </c>
      <c r="F14" s="485">
        <v>26825</v>
      </c>
      <c r="G14" s="501">
        <v>2.0389936150805714</v>
      </c>
      <c r="H14" s="485"/>
      <c r="I14" s="427"/>
      <c r="J14" s="485"/>
      <c r="K14" s="427"/>
      <c r="L14" s="485"/>
      <c r="M14" s="501"/>
      <c r="N14" s="485"/>
      <c r="O14" s="427"/>
      <c r="P14" s="485"/>
      <c r="Q14" s="427"/>
      <c r="R14" s="485"/>
      <c r="S14" s="504"/>
    </row>
    <row r="15" spans="1:19" ht="14.45" customHeight="1" x14ac:dyDescent="0.2">
      <c r="A15" s="489" t="s">
        <v>1007</v>
      </c>
      <c r="B15" s="485">
        <v>842824</v>
      </c>
      <c r="C15" s="427">
        <v>0.96972067823287589</v>
      </c>
      <c r="D15" s="485">
        <v>869141</v>
      </c>
      <c r="E15" s="427">
        <v>1</v>
      </c>
      <c r="F15" s="485">
        <v>711398</v>
      </c>
      <c r="G15" s="501">
        <v>0.81850700864416703</v>
      </c>
      <c r="H15" s="485"/>
      <c r="I15" s="427"/>
      <c r="J15" s="485"/>
      <c r="K15" s="427"/>
      <c r="L15" s="485"/>
      <c r="M15" s="501"/>
      <c r="N15" s="485"/>
      <c r="O15" s="427"/>
      <c r="P15" s="485"/>
      <c r="Q15" s="427"/>
      <c r="R15" s="485"/>
      <c r="S15" s="504"/>
    </row>
    <row r="16" spans="1:19" ht="14.45" customHeight="1" x14ac:dyDescent="0.2">
      <c r="A16" s="489" t="s">
        <v>1008</v>
      </c>
      <c r="B16" s="485">
        <v>11433</v>
      </c>
      <c r="C16" s="427"/>
      <c r="D16" s="485"/>
      <c r="E16" s="427"/>
      <c r="F16" s="485"/>
      <c r="G16" s="501"/>
      <c r="H16" s="485"/>
      <c r="I16" s="427"/>
      <c r="J16" s="485"/>
      <c r="K16" s="427"/>
      <c r="L16" s="485"/>
      <c r="M16" s="501"/>
      <c r="N16" s="485"/>
      <c r="O16" s="427"/>
      <c r="P16" s="485"/>
      <c r="Q16" s="427"/>
      <c r="R16" s="485"/>
      <c r="S16" s="504"/>
    </row>
    <row r="17" spans="1:19" ht="14.45" customHeight="1" x14ac:dyDescent="0.2">
      <c r="A17" s="489" t="s">
        <v>1009</v>
      </c>
      <c r="B17" s="485">
        <v>3858</v>
      </c>
      <c r="C17" s="427"/>
      <c r="D17" s="485"/>
      <c r="E17" s="427"/>
      <c r="F17" s="485">
        <v>11583</v>
      </c>
      <c r="G17" s="501"/>
      <c r="H17" s="485"/>
      <c r="I17" s="427"/>
      <c r="J17" s="485"/>
      <c r="K17" s="427"/>
      <c r="L17" s="485"/>
      <c r="M17" s="501"/>
      <c r="N17" s="485"/>
      <c r="O17" s="427"/>
      <c r="P17" s="485"/>
      <c r="Q17" s="427"/>
      <c r="R17" s="485"/>
      <c r="S17" s="504"/>
    </row>
    <row r="18" spans="1:19" ht="14.45" customHeight="1" x14ac:dyDescent="0.2">
      <c r="A18" s="489" t="s">
        <v>1010</v>
      </c>
      <c r="B18" s="485">
        <v>30144</v>
      </c>
      <c r="C18" s="427">
        <v>1.5607331469400434</v>
      </c>
      <c r="D18" s="485">
        <v>19314</v>
      </c>
      <c r="E18" s="427">
        <v>1</v>
      </c>
      <c r="F18" s="485">
        <v>11970</v>
      </c>
      <c r="G18" s="501">
        <v>0.61975768872320591</v>
      </c>
      <c r="H18" s="485"/>
      <c r="I18" s="427"/>
      <c r="J18" s="485"/>
      <c r="K18" s="427"/>
      <c r="L18" s="485"/>
      <c r="M18" s="501"/>
      <c r="N18" s="485"/>
      <c r="O18" s="427"/>
      <c r="P18" s="485"/>
      <c r="Q18" s="427"/>
      <c r="R18" s="485"/>
      <c r="S18" s="504"/>
    </row>
    <row r="19" spans="1:19" ht="14.45" customHeight="1" x14ac:dyDescent="0.2">
      <c r="A19" s="489" t="s">
        <v>1011</v>
      </c>
      <c r="B19" s="485">
        <v>124256</v>
      </c>
      <c r="C19" s="427">
        <v>0.84142666567348123</v>
      </c>
      <c r="D19" s="485">
        <v>147673</v>
      </c>
      <c r="E19" s="427">
        <v>1</v>
      </c>
      <c r="F19" s="485">
        <v>316166</v>
      </c>
      <c r="G19" s="501">
        <v>2.1409871811367007</v>
      </c>
      <c r="H19" s="485"/>
      <c r="I19" s="427"/>
      <c r="J19" s="485"/>
      <c r="K19" s="427"/>
      <c r="L19" s="485"/>
      <c r="M19" s="501"/>
      <c r="N19" s="485"/>
      <c r="O19" s="427"/>
      <c r="P19" s="485"/>
      <c r="Q19" s="427"/>
      <c r="R19" s="485"/>
      <c r="S19" s="504"/>
    </row>
    <row r="20" spans="1:19" ht="14.45" customHeight="1" x14ac:dyDescent="0.2">
      <c r="A20" s="489" t="s">
        <v>1012</v>
      </c>
      <c r="B20" s="485">
        <v>468370</v>
      </c>
      <c r="C20" s="427">
        <v>1.016597825591516</v>
      </c>
      <c r="D20" s="485">
        <v>460723</v>
      </c>
      <c r="E20" s="427">
        <v>1</v>
      </c>
      <c r="F20" s="485">
        <v>521683</v>
      </c>
      <c r="G20" s="501">
        <v>1.1323137763905862</v>
      </c>
      <c r="H20" s="485"/>
      <c r="I20" s="427"/>
      <c r="J20" s="485"/>
      <c r="K20" s="427"/>
      <c r="L20" s="485"/>
      <c r="M20" s="501"/>
      <c r="N20" s="485"/>
      <c r="O20" s="427"/>
      <c r="P20" s="485"/>
      <c r="Q20" s="427"/>
      <c r="R20" s="485"/>
      <c r="S20" s="504"/>
    </row>
    <row r="21" spans="1:19" ht="14.45" customHeight="1" x14ac:dyDescent="0.2">
      <c r="A21" s="489" t="s">
        <v>1013</v>
      </c>
      <c r="B21" s="485"/>
      <c r="C21" s="427"/>
      <c r="D21" s="485"/>
      <c r="E21" s="427"/>
      <c r="F21" s="485">
        <v>22434</v>
      </c>
      <c r="G21" s="501"/>
      <c r="H21" s="485"/>
      <c r="I21" s="427"/>
      <c r="J21" s="485"/>
      <c r="K21" s="427"/>
      <c r="L21" s="485"/>
      <c r="M21" s="501"/>
      <c r="N21" s="485"/>
      <c r="O21" s="427"/>
      <c r="P21" s="485"/>
      <c r="Q21" s="427"/>
      <c r="R21" s="485"/>
      <c r="S21" s="504"/>
    </row>
    <row r="22" spans="1:19" ht="14.45" customHeight="1" x14ac:dyDescent="0.2">
      <c r="A22" s="489" t="s">
        <v>1014</v>
      </c>
      <c r="B22" s="485">
        <v>83507</v>
      </c>
      <c r="C22" s="427">
        <v>1.196478207295756</v>
      </c>
      <c r="D22" s="485">
        <v>69794</v>
      </c>
      <c r="E22" s="427">
        <v>1</v>
      </c>
      <c r="F22" s="485">
        <v>42609</v>
      </c>
      <c r="G22" s="501">
        <v>0.61049660429263264</v>
      </c>
      <c r="H22" s="485"/>
      <c r="I22" s="427"/>
      <c r="J22" s="485"/>
      <c r="K22" s="427"/>
      <c r="L22" s="485"/>
      <c r="M22" s="501"/>
      <c r="N22" s="485"/>
      <c r="O22" s="427"/>
      <c r="P22" s="485"/>
      <c r="Q22" s="427"/>
      <c r="R22" s="485"/>
      <c r="S22" s="504"/>
    </row>
    <row r="23" spans="1:19" ht="14.45" customHeight="1" x14ac:dyDescent="0.2">
      <c r="A23" s="489" t="s">
        <v>1015</v>
      </c>
      <c r="B23" s="485"/>
      <c r="C23" s="427"/>
      <c r="D23" s="485"/>
      <c r="E23" s="427"/>
      <c r="F23" s="485">
        <v>6666</v>
      </c>
      <c r="G23" s="501"/>
      <c r="H23" s="485"/>
      <c r="I23" s="427"/>
      <c r="J23" s="485"/>
      <c r="K23" s="427"/>
      <c r="L23" s="485"/>
      <c r="M23" s="501"/>
      <c r="N23" s="485"/>
      <c r="O23" s="427"/>
      <c r="P23" s="485"/>
      <c r="Q23" s="427"/>
      <c r="R23" s="485"/>
      <c r="S23" s="504"/>
    </row>
    <row r="24" spans="1:19" ht="14.45" customHeight="1" x14ac:dyDescent="0.2">
      <c r="A24" s="489" t="s">
        <v>1016</v>
      </c>
      <c r="B24" s="485"/>
      <c r="C24" s="427"/>
      <c r="D24" s="485">
        <v>24253</v>
      </c>
      <c r="E24" s="427">
        <v>1</v>
      </c>
      <c r="F24" s="485"/>
      <c r="G24" s="501"/>
      <c r="H24" s="485"/>
      <c r="I24" s="427"/>
      <c r="J24" s="485"/>
      <c r="K24" s="427"/>
      <c r="L24" s="485"/>
      <c r="M24" s="501"/>
      <c r="N24" s="485"/>
      <c r="O24" s="427"/>
      <c r="P24" s="485"/>
      <c r="Q24" s="427"/>
      <c r="R24" s="485"/>
      <c r="S24" s="504"/>
    </row>
    <row r="25" spans="1:19" ht="14.45" customHeight="1" thickBot="1" x14ac:dyDescent="0.25">
      <c r="A25" s="490" t="s">
        <v>1017</v>
      </c>
      <c r="B25" s="487">
        <v>56804</v>
      </c>
      <c r="C25" s="434">
        <v>1.916787582250717</v>
      </c>
      <c r="D25" s="487">
        <v>29635</v>
      </c>
      <c r="E25" s="434">
        <v>1</v>
      </c>
      <c r="F25" s="487">
        <v>48387</v>
      </c>
      <c r="G25" s="449">
        <v>1.6327653112873293</v>
      </c>
      <c r="H25" s="487"/>
      <c r="I25" s="434"/>
      <c r="J25" s="487"/>
      <c r="K25" s="434"/>
      <c r="L25" s="487"/>
      <c r="M25" s="449"/>
      <c r="N25" s="487"/>
      <c r="O25" s="434"/>
      <c r="P25" s="487"/>
      <c r="Q25" s="434"/>
      <c r="R25" s="487"/>
      <c r="S25" s="45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1E5C0BD2-DE21-4F98-A22F-38E1B0510F52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1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4" bestFit="1" customWidth="1"/>
    <col min="2" max="2" width="8.7109375" style="104" bestFit="1" customWidth="1"/>
    <col min="3" max="3" width="2.140625" style="104" bestFit="1" customWidth="1"/>
    <col min="4" max="4" width="8" style="104" bestFit="1" customWidth="1"/>
    <col min="5" max="5" width="52.85546875" style="104" bestFit="1" customWidth="1" collapsed="1"/>
    <col min="6" max="7" width="11.140625" style="180" hidden="1" customWidth="1" outlineLevel="1"/>
    <col min="8" max="9" width="9.28515625" style="180" hidden="1" customWidth="1"/>
    <col min="10" max="11" width="11.140625" style="180" customWidth="1"/>
    <col min="12" max="13" width="9.28515625" style="180" hidden="1" customWidth="1"/>
    <col min="14" max="15" width="11.140625" style="180" customWidth="1"/>
    <col min="16" max="16" width="11.140625" style="183" customWidth="1"/>
    <col min="17" max="17" width="11.140625" style="180" customWidth="1"/>
    <col min="18" max="16384" width="8.85546875" style="104"/>
  </cols>
  <sheetData>
    <row r="1" spans="1:17" ht="18.600000000000001" customHeight="1" thickBot="1" x14ac:dyDescent="0.35">
      <c r="A1" s="297" t="s">
        <v>1037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5" customHeight="1" thickBot="1" x14ac:dyDescent="0.25">
      <c r="A2" s="200" t="s">
        <v>235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5" customHeight="1" thickBot="1" x14ac:dyDescent="0.25">
      <c r="E3" s="63" t="s">
        <v>111</v>
      </c>
      <c r="F3" s="77">
        <f t="shared" ref="F3:O3" si="0">SUBTOTAL(9,F6:F1048576)</f>
        <v>3122</v>
      </c>
      <c r="G3" s="78">
        <f t="shared" si="0"/>
        <v>3260045</v>
      </c>
      <c r="H3" s="78"/>
      <c r="I3" s="78"/>
      <c r="J3" s="78">
        <f t="shared" si="0"/>
        <v>3235</v>
      </c>
      <c r="K3" s="78">
        <f t="shared" si="0"/>
        <v>3532912</v>
      </c>
      <c r="L3" s="78"/>
      <c r="M3" s="78"/>
      <c r="N3" s="78">
        <f t="shared" si="0"/>
        <v>3105</v>
      </c>
      <c r="O3" s="78">
        <f t="shared" si="0"/>
        <v>3408893</v>
      </c>
      <c r="P3" s="59">
        <f>IF(K3=0,0,O3/K3)</f>
        <v>0.9648960970440249</v>
      </c>
      <c r="Q3" s="79">
        <f>IF(N3=0,0,O3/N3)</f>
        <v>1097.8721417069244</v>
      </c>
    </row>
    <row r="4" spans="1:17" ht="14.45" customHeight="1" x14ac:dyDescent="0.2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2018</v>
      </c>
      <c r="G4" s="399"/>
      <c r="H4" s="80"/>
      <c r="I4" s="80"/>
      <c r="J4" s="398">
        <v>2019</v>
      </c>
      <c r="K4" s="399"/>
      <c r="L4" s="80"/>
      <c r="M4" s="80"/>
      <c r="N4" s="398">
        <v>2020</v>
      </c>
      <c r="O4" s="399"/>
      <c r="P4" s="401" t="s">
        <v>2</v>
      </c>
      <c r="Q4" s="390" t="s">
        <v>83</v>
      </c>
    </row>
    <row r="5" spans="1:17" ht="14.45" customHeight="1" thickBot="1" x14ac:dyDescent="0.25">
      <c r="A5" s="493"/>
      <c r="B5" s="491"/>
      <c r="C5" s="493"/>
      <c r="D5" s="505"/>
      <c r="E5" s="495"/>
      <c r="F5" s="506" t="s">
        <v>57</v>
      </c>
      <c r="G5" s="507" t="s">
        <v>14</v>
      </c>
      <c r="H5" s="508"/>
      <c r="I5" s="508"/>
      <c r="J5" s="506" t="s">
        <v>57</v>
      </c>
      <c r="K5" s="507" t="s">
        <v>14</v>
      </c>
      <c r="L5" s="508"/>
      <c r="M5" s="508"/>
      <c r="N5" s="506" t="s">
        <v>57</v>
      </c>
      <c r="O5" s="507" t="s">
        <v>14</v>
      </c>
      <c r="P5" s="509"/>
      <c r="Q5" s="500"/>
    </row>
    <row r="6" spans="1:17" ht="14.45" customHeight="1" x14ac:dyDescent="0.2">
      <c r="A6" s="419" t="s">
        <v>1018</v>
      </c>
      <c r="B6" s="420" t="s">
        <v>941</v>
      </c>
      <c r="C6" s="420" t="s">
        <v>938</v>
      </c>
      <c r="D6" s="420" t="s">
        <v>946</v>
      </c>
      <c r="E6" s="420" t="s">
        <v>947</v>
      </c>
      <c r="F6" s="424">
        <v>2</v>
      </c>
      <c r="G6" s="424">
        <v>4686</v>
      </c>
      <c r="H6" s="424"/>
      <c r="I6" s="424">
        <v>2343</v>
      </c>
      <c r="J6" s="424"/>
      <c r="K6" s="424"/>
      <c r="L6" s="424"/>
      <c r="M6" s="424"/>
      <c r="N6" s="424">
        <v>2</v>
      </c>
      <c r="O6" s="424">
        <v>4738</v>
      </c>
      <c r="P6" s="447"/>
      <c r="Q6" s="425">
        <v>2369</v>
      </c>
    </row>
    <row r="7" spans="1:17" ht="14.45" customHeight="1" x14ac:dyDescent="0.2">
      <c r="A7" s="426" t="s">
        <v>1018</v>
      </c>
      <c r="B7" s="427" t="s">
        <v>941</v>
      </c>
      <c r="C7" s="427" t="s">
        <v>938</v>
      </c>
      <c r="D7" s="427" t="s">
        <v>950</v>
      </c>
      <c r="E7" s="427" t="s">
        <v>951</v>
      </c>
      <c r="F7" s="431"/>
      <c r="G7" s="431"/>
      <c r="H7" s="431"/>
      <c r="I7" s="431"/>
      <c r="J7" s="431">
        <v>1</v>
      </c>
      <c r="K7" s="431">
        <v>3843</v>
      </c>
      <c r="L7" s="431">
        <v>1</v>
      </c>
      <c r="M7" s="431">
        <v>3843</v>
      </c>
      <c r="N7" s="431">
        <v>1</v>
      </c>
      <c r="O7" s="431">
        <v>3855</v>
      </c>
      <c r="P7" s="501">
        <v>1.0031225604996097</v>
      </c>
      <c r="Q7" s="432">
        <v>3855</v>
      </c>
    </row>
    <row r="8" spans="1:17" ht="14.45" customHeight="1" x14ac:dyDescent="0.2">
      <c r="A8" s="426" t="s">
        <v>1018</v>
      </c>
      <c r="B8" s="427" t="s">
        <v>941</v>
      </c>
      <c r="C8" s="427" t="s">
        <v>938</v>
      </c>
      <c r="D8" s="427" t="s">
        <v>952</v>
      </c>
      <c r="E8" s="427" t="s">
        <v>953</v>
      </c>
      <c r="F8" s="431"/>
      <c r="G8" s="431"/>
      <c r="H8" s="431"/>
      <c r="I8" s="431"/>
      <c r="J8" s="431">
        <v>1</v>
      </c>
      <c r="K8" s="431">
        <v>446</v>
      </c>
      <c r="L8" s="431">
        <v>1</v>
      </c>
      <c r="M8" s="431">
        <v>446</v>
      </c>
      <c r="N8" s="431">
        <v>3</v>
      </c>
      <c r="O8" s="431">
        <v>1341</v>
      </c>
      <c r="P8" s="501">
        <v>3.006726457399103</v>
      </c>
      <c r="Q8" s="432">
        <v>447</v>
      </c>
    </row>
    <row r="9" spans="1:17" ht="14.45" customHeight="1" x14ac:dyDescent="0.2">
      <c r="A9" s="426" t="s">
        <v>1018</v>
      </c>
      <c r="B9" s="427" t="s">
        <v>941</v>
      </c>
      <c r="C9" s="427" t="s">
        <v>938</v>
      </c>
      <c r="D9" s="427" t="s">
        <v>954</v>
      </c>
      <c r="E9" s="427" t="s">
        <v>955</v>
      </c>
      <c r="F9" s="431"/>
      <c r="G9" s="431"/>
      <c r="H9" s="431"/>
      <c r="I9" s="431"/>
      <c r="J9" s="431"/>
      <c r="K9" s="431"/>
      <c r="L9" s="431"/>
      <c r="M9" s="431"/>
      <c r="N9" s="431">
        <v>8</v>
      </c>
      <c r="O9" s="431">
        <v>6872</v>
      </c>
      <c r="P9" s="501"/>
      <c r="Q9" s="432">
        <v>859</v>
      </c>
    </row>
    <row r="10" spans="1:17" ht="14.45" customHeight="1" x14ac:dyDescent="0.2">
      <c r="A10" s="426" t="s">
        <v>1018</v>
      </c>
      <c r="B10" s="427" t="s">
        <v>941</v>
      </c>
      <c r="C10" s="427" t="s">
        <v>938</v>
      </c>
      <c r="D10" s="427" t="s">
        <v>960</v>
      </c>
      <c r="E10" s="427" t="s">
        <v>961</v>
      </c>
      <c r="F10" s="431">
        <v>1</v>
      </c>
      <c r="G10" s="431">
        <v>841</v>
      </c>
      <c r="H10" s="431"/>
      <c r="I10" s="431">
        <v>841</v>
      </c>
      <c r="J10" s="431"/>
      <c r="K10" s="431"/>
      <c r="L10" s="431"/>
      <c r="M10" s="431"/>
      <c r="N10" s="431">
        <v>2</v>
      </c>
      <c r="O10" s="431">
        <v>1692</v>
      </c>
      <c r="P10" s="501"/>
      <c r="Q10" s="432">
        <v>846</v>
      </c>
    </row>
    <row r="11" spans="1:17" ht="14.45" customHeight="1" x14ac:dyDescent="0.2">
      <c r="A11" s="426" t="s">
        <v>1018</v>
      </c>
      <c r="B11" s="427" t="s">
        <v>941</v>
      </c>
      <c r="C11" s="427" t="s">
        <v>938</v>
      </c>
      <c r="D11" s="427" t="s">
        <v>966</v>
      </c>
      <c r="E11" s="427" t="s">
        <v>967</v>
      </c>
      <c r="F11" s="431">
        <v>2</v>
      </c>
      <c r="G11" s="431">
        <v>34</v>
      </c>
      <c r="H11" s="431">
        <v>0.66666666666666663</v>
      </c>
      <c r="I11" s="431">
        <v>17</v>
      </c>
      <c r="J11" s="431">
        <v>3</v>
      </c>
      <c r="K11" s="431">
        <v>51</v>
      </c>
      <c r="L11" s="431">
        <v>1</v>
      </c>
      <c r="M11" s="431">
        <v>17</v>
      </c>
      <c r="N11" s="431">
        <v>4</v>
      </c>
      <c r="O11" s="431">
        <v>68</v>
      </c>
      <c r="P11" s="501">
        <v>1.3333333333333333</v>
      </c>
      <c r="Q11" s="432">
        <v>17</v>
      </c>
    </row>
    <row r="12" spans="1:17" ht="14.45" customHeight="1" x14ac:dyDescent="0.2">
      <c r="A12" s="426" t="s">
        <v>1018</v>
      </c>
      <c r="B12" s="427" t="s">
        <v>941</v>
      </c>
      <c r="C12" s="427" t="s">
        <v>938</v>
      </c>
      <c r="D12" s="427" t="s">
        <v>968</v>
      </c>
      <c r="E12" s="427" t="s">
        <v>953</v>
      </c>
      <c r="F12" s="431">
        <v>4</v>
      </c>
      <c r="G12" s="431">
        <v>2836</v>
      </c>
      <c r="H12" s="431">
        <v>0.79439775910364141</v>
      </c>
      <c r="I12" s="431">
        <v>709</v>
      </c>
      <c r="J12" s="431">
        <v>5</v>
      </c>
      <c r="K12" s="431">
        <v>3570</v>
      </c>
      <c r="L12" s="431">
        <v>1</v>
      </c>
      <c r="M12" s="431">
        <v>714</v>
      </c>
      <c r="N12" s="431">
        <v>4</v>
      </c>
      <c r="O12" s="431">
        <v>2872</v>
      </c>
      <c r="P12" s="501">
        <v>0.80448179271708686</v>
      </c>
      <c r="Q12" s="432">
        <v>718</v>
      </c>
    </row>
    <row r="13" spans="1:17" ht="14.45" customHeight="1" x14ac:dyDescent="0.2">
      <c r="A13" s="426" t="s">
        <v>1018</v>
      </c>
      <c r="B13" s="427" t="s">
        <v>941</v>
      </c>
      <c r="C13" s="427" t="s">
        <v>938</v>
      </c>
      <c r="D13" s="427" t="s">
        <v>969</v>
      </c>
      <c r="E13" s="427" t="s">
        <v>955</v>
      </c>
      <c r="F13" s="431"/>
      <c r="G13" s="431"/>
      <c r="H13" s="431"/>
      <c r="I13" s="431"/>
      <c r="J13" s="431">
        <v>2</v>
      </c>
      <c r="K13" s="431">
        <v>2896</v>
      </c>
      <c r="L13" s="431">
        <v>1</v>
      </c>
      <c r="M13" s="431">
        <v>1448</v>
      </c>
      <c r="N13" s="431">
        <v>5</v>
      </c>
      <c r="O13" s="431">
        <v>7270</v>
      </c>
      <c r="P13" s="501">
        <v>2.5103591160220993</v>
      </c>
      <c r="Q13" s="432">
        <v>1454</v>
      </c>
    </row>
    <row r="14" spans="1:17" ht="14.45" customHeight="1" x14ac:dyDescent="0.2">
      <c r="A14" s="426" t="s">
        <v>1018</v>
      </c>
      <c r="B14" s="427" t="s">
        <v>941</v>
      </c>
      <c r="C14" s="427" t="s">
        <v>938</v>
      </c>
      <c r="D14" s="427" t="s">
        <v>970</v>
      </c>
      <c r="E14" s="427" t="s">
        <v>971</v>
      </c>
      <c r="F14" s="431"/>
      <c r="G14" s="431"/>
      <c r="H14" s="431"/>
      <c r="I14" s="431"/>
      <c r="J14" s="431">
        <v>3</v>
      </c>
      <c r="K14" s="431">
        <v>7365</v>
      </c>
      <c r="L14" s="431">
        <v>1</v>
      </c>
      <c r="M14" s="431">
        <v>2455</v>
      </c>
      <c r="N14" s="431">
        <v>3</v>
      </c>
      <c r="O14" s="431">
        <v>7401</v>
      </c>
      <c r="P14" s="501">
        <v>1.0048879837067211</v>
      </c>
      <c r="Q14" s="432">
        <v>2467</v>
      </c>
    </row>
    <row r="15" spans="1:17" ht="14.45" customHeight="1" x14ac:dyDescent="0.2">
      <c r="A15" s="426" t="s">
        <v>1018</v>
      </c>
      <c r="B15" s="427" t="s">
        <v>941</v>
      </c>
      <c r="C15" s="427" t="s">
        <v>938</v>
      </c>
      <c r="D15" s="427" t="s">
        <v>972</v>
      </c>
      <c r="E15" s="427" t="s">
        <v>973</v>
      </c>
      <c r="F15" s="431">
        <v>4</v>
      </c>
      <c r="G15" s="431">
        <v>276</v>
      </c>
      <c r="H15" s="431">
        <v>0.65714285714285714</v>
      </c>
      <c r="I15" s="431">
        <v>69</v>
      </c>
      <c r="J15" s="431">
        <v>6</v>
      </c>
      <c r="K15" s="431">
        <v>420</v>
      </c>
      <c r="L15" s="431">
        <v>1</v>
      </c>
      <c r="M15" s="431">
        <v>70</v>
      </c>
      <c r="N15" s="431">
        <v>7</v>
      </c>
      <c r="O15" s="431">
        <v>490</v>
      </c>
      <c r="P15" s="501">
        <v>1.1666666666666667</v>
      </c>
      <c r="Q15" s="432">
        <v>70</v>
      </c>
    </row>
    <row r="16" spans="1:17" ht="14.45" customHeight="1" x14ac:dyDescent="0.2">
      <c r="A16" s="426" t="s">
        <v>1018</v>
      </c>
      <c r="B16" s="427" t="s">
        <v>941</v>
      </c>
      <c r="C16" s="427" t="s">
        <v>938</v>
      </c>
      <c r="D16" s="427" t="s">
        <v>976</v>
      </c>
      <c r="E16" s="427" t="s">
        <v>977</v>
      </c>
      <c r="F16" s="431">
        <v>1</v>
      </c>
      <c r="G16" s="431">
        <v>1667</v>
      </c>
      <c r="H16" s="431"/>
      <c r="I16" s="431">
        <v>1667</v>
      </c>
      <c r="J16" s="431"/>
      <c r="K16" s="431"/>
      <c r="L16" s="431"/>
      <c r="M16" s="431"/>
      <c r="N16" s="431">
        <v>2</v>
      </c>
      <c r="O16" s="431">
        <v>3360</v>
      </c>
      <c r="P16" s="501"/>
      <c r="Q16" s="432">
        <v>1680</v>
      </c>
    </row>
    <row r="17" spans="1:17" ht="14.45" customHeight="1" x14ac:dyDescent="0.2">
      <c r="A17" s="426" t="s">
        <v>1018</v>
      </c>
      <c r="B17" s="427" t="s">
        <v>941</v>
      </c>
      <c r="C17" s="427" t="s">
        <v>938</v>
      </c>
      <c r="D17" s="427" t="s">
        <v>978</v>
      </c>
      <c r="E17" s="427" t="s">
        <v>979</v>
      </c>
      <c r="F17" s="431"/>
      <c r="G17" s="431"/>
      <c r="H17" s="431"/>
      <c r="I17" s="431"/>
      <c r="J17" s="431">
        <v>11</v>
      </c>
      <c r="K17" s="431">
        <v>6182</v>
      </c>
      <c r="L17" s="431">
        <v>1</v>
      </c>
      <c r="M17" s="431">
        <v>562</v>
      </c>
      <c r="N17" s="431">
        <v>13</v>
      </c>
      <c r="O17" s="431">
        <v>7319</v>
      </c>
      <c r="P17" s="501">
        <v>1.1839210611452604</v>
      </c>
      <c r="Q17" s="432">
        <v>563</v>
      </c>
    </row>
    <row r="18" spans="1:17" ht="14.45" customHeight="1" x14ac:dyDescent="0.2">
      <c r="A18" s="426" t="s">
        <v>1018</v>
      </c>
      <c r="B18" s="427" t="s">
        <v>941</v>
      </c>
      <c r="C18" s="427" t="s">
        <v>938</v>
      </c>
      <c r="D18" s="427" t="s">
        <v>986</v>
      </c>
      <c r="E18" s="427" t="s">
        <v>987</v>
      </c>
      <c r="F18" s="431">
        <v>5</v>
      </c>
      <c r="G18" s="431">
        <v>2145</v>
      </c>
      <c r="H18" s="431">
        <v>2.4941860465116279</v>
      </c>
      <c r="I18" s="431">
        <v>429</v>
      </c>
      <c r="J18" s="431">
        <v>2</v>
      </c>
      <c r="K18" s="431">
        <v>860</v>
      </c>
      <c r="L18" s="431">
        <v>1</v>
      </c>
      <c r="M18" s="431">
        <v>430</v>
      </c>
      <c r="N18" s="431">
        <v>5</v>
      </c>
      <c r="O18" s="431">
        <v>2150</v>
      </c>
      <c r="P18" s="501">
        <v>2.5</v>
      </c>
      <c r="Q18" s="432">
        <v>430</v>
      </c>
    </row>
    <row r="19" spans="1:17" ht="14.45" customHeight="1" x14ac:dyDescent="0.2">
      <c r="A19" s="426" t="s">
        <v>1018</v>
      </c>
      <c r="B19" s="427" t="s">
        <v>941</v>
      </c>
      <c r="C19" s="427" t="s">
        <v>938</v>
      </c>
      <c r="D19" s="427" t="s">
        <v>992</v>
      </c>
      <c r="E19" s="427" t="s">
        <v>993</v>
      </c>
      <c r="F19" s="431">
        <v>7</v>
      </c>
      <c r="G19" s="431">
        <v>15435</v>
      </c>
      <c r="H19" s="431">
        <v>0.77461607949412825</v>
      </c>
      <c r="I19" s="431">
        <v>2205</v>
      </c>
      <c r="J19" s="431">
        <v>9</v>
      </c>
      <c r="K19" s="431">
        <v>19926</v>
      </c>
      <c r="L19" s="431">
        <v>1</v>
      </c>
      <c r="M19" s="431">
        <v>2214</v>
      </c>
      <c r="N19" s="431">
        <v>16</v>
      </c>
      <c r="O19" s="431">
        <v>35552</v>
      </c>
      <c r="P19" s="501">
        <v>1.7842015457191609</v>
      </c>
      <c r="Q19" s="432">
        <v>2222</v>
      </c>
    </row>
    <row r="20" spans="1:17" ht="14.45" customHeight="1" x14ac:dyDescent="0.2">
      <c r="A20" s="426" t="s">
        <v>1019</v>
      </c>
      <c r="B20" s="427" t="s">
        <v>941</v>
      </c>
      <c r="C20" s="427" t="s">
        <v>938</v>
      </c>
      <c r="D20" s="427" t="s">
        <v>942</v>
      </c>
      <c r="E20" s="427" t="s">
        <v>943</v>
      </c>
      <c r="F20" s="431"/>
      <c r="G20" s="431"/>
      <c r="H20" s="431"/>
      <c r="I20" s="431"/>
      <c r="J20" s="431"/>
      <c r="K20" s="431"/>
      <c r="L20" s="431"/>
      <c r="M20" s="431"/>
      <c r="N20" s="431">
        <v>2</v>
      </c>
      <c r="O20" s="431">
        <v>278</v>
      </c>
      <c r="P20" s="501"/>
      <c r="Q20" s="432">
        <v>139</v>
      </c>
    </row>
    <row r="21" spans="1:17" ht="14.45" customHeight="1" x14ac:dyDescent="0.2">
      <c r="A21" s="426" t="s">
        <v>1019</v>
      </c>
      <c r="B21" s="427" t="s">
        <v>941</v>
      </c>
      <c r="C21" s="427" t="s">
        <v>938</v>
      </c>
      <c r="D21" s="427" t="s">
        <v>944</v>
      </c>
      <c r="E21" s="427" t="s">
        <v>945</v>
      </c>
      <c r="F21" s="431"/>
      <c r="G21" s="431"/>
      <c r="H21" s="431"/>
      <c r="I21" s="431"/>
      <c r="J21" s="431">
        <v>2</v>
      </c>
      <c r="K21" s="431">
        <v>2536</v>
      </c>
      <c r="L21" s="431">
        <v>1</v>
      </c>
      <c r="M21" s="431">
        <v>1268</v>
      </c>
      <c r="N21" s="431"/>
      <c r="O21" s="431"/>
      <c r="P21" s="501"/>
      <c r="Q21" s="432"/>
    </row>
    <row r="22" spans="1:17" ht="14.45" customHeight="1" x14ac:dyDescent="0.2">
      <c r="A22" s="426" t="s">
        <v>1019</v>
      </c>
      <c r="B22" s="427" t="s">
        <v>941</v>
      </c>
      <c r="C22" s="427" t="s">
        <v>938</v>
      </c>
      <c r="D22" s="427" t="s">
        <v>946</v>
      </c>
      <c r="E22" s="427" t="s">
        <v>947</v>
      </c>
      <c r="F22" s="431">
        <v>3</v>
      </c>
      <c r="G22" s="431">
        <v>7027</v>
      </c>
      <c r="H22" s="431">
        <v>2.9813322019516333</v>
      </c>
      <c r="I22" s="431">
        <v>2342.3333333333335</v>
      </c>
      <c r="J22" s="431">
        <v>1</v>
      </c>
      <c r="K22" s="431">
        <v>2357</v>
      </c>
      <c r="L22" s="431">
        <v>1</v>
      </c>
      <c r="M22" s="431">
        <v>2357</v>
      </c>
      <c r="N22" s="431">
        <v>8</v>
      </c>
      <c r="O22" s="431">
        <v>18952</v>
      </c>
      <c r="P22" s="501">
        <v>8.0407297411964365</v>
      </c>
      <c r="Q22" s="432">
        <v>2369</v>
      </c>
    </row>
    <row r="23" spans="1:17" ht="14.45" customHeight="1" x14ac:dyDescent="0.2">
      <c r="A23" s="426" t="s">
        <v>1019</v>
      </c>
      <c r="B23" s="427" t="s">
        <v>941</v>
      </c>
      <c r="C23" s="427" t="s">
        <v>938</v>
      </c>
      <c r="D23" s="427" t="s">
        <v>948</v>
      </c>
      <c r="E23" s="427" t="s">
        <v>949</v>
      </c>
      <c r="F23" s="431"/>
      <c r="G23" s="431"/>
      <c r="H23" s="431"/>
      <c r="I23" s="431"/>
      <c r="J23" s="431">
        <v>2</v>
      </c>
      <c r="K23" s="431">
        <v>2166</v>
      </c>
      <c r="L23" s="431">
        <v>1</v>
      </c>
      <c r="M23" s="431">
        <v>1083</v>
      </c>
      <c r="N23" s="431">
        <v>2</v>
      </c>
      <c r="O23" s="431">
        <v>2174</v>
      </c>
      <c r="P23" s="501">
        <v>1.0036934441366574</v>
      </c>
      <c r="Q23" s="432">
        <v>1087</v>
      </c>
    </row>
    <row r="24" spans="1:17" ht="14.45" customHeight="1" x14ac:dyDescent="0.2">
      <c r="A24" s="426" t="s">
        <v>1019</v>
      </c>
      <c r="B24" s="427" t="s">
        <v>941</v>
      </c>
      <c r="C24" s="427" t="s">
        <v>938</v>
      </c>
      <c r="D24" s="427" t="s">
        <v>950</v>
      </c>
      <c r="E24" s="427" t="s">
        <v>951</v>
      </c>
      <c r="F24" s="431">
        <v>10</v>
      </c>
      <c r="G24" s="431">
        <v>38280</v>
      </c>
      <c r="H24" s="431">
        <v>0.83008066614623988</v>
      </c>
      <c r="I24" s="431">
        <v>3828</v>
      </c>
      <c r="J24" s="431">
        <v>12</v>
      </c>
      <c r="K24" s="431">
        <v>46116</v>
      </c>
      <c r="L24" s="431">
        <v>1</v>
      </c>
      <c r="M24" s="431">
        <v>3843</v>
      </c>
      <c r="N24" s="431">
        <v>11</v>
      </c>
      <c r="O24" s="431">
        <v>42405</v>
      </c>
      <c r="P24" s="501">
        <v>0.91952901379130891</v>
      </c>
      <c r="Q24" s="432">
        <v>3855</v>
      </c>
    </row>
    <row r="25" spans="1:17" ht="14.45" customHeight="1" x14ac:dyDescent="0.2">
      <c r="A25" s="426" t="s">
        <v>1019</v>
      </c>
      <c r="B25" s="427" t="s">
        <v>941</v>
      </c>
      <c r="C25" s="427" t="s">
        <v>938</v>
      </c>
      <c r="D25" s="427" t="s">
        <v>952</v>
      </c>
      <c r="E25" s="427" t="s">
        <v>953</v>
      </c>
      <c r="F25" s="431"/>
      <c r="G25" s="431"/>
      <c r="H25" s="431"/>
      <c r="I25" s="431"/>
      <c r="J25" s="431">
        <v>9</v>
      </c>
      <c r="K25" s="431">
        <v>4014</v>
      </c>
      <c r="L25" s="431">
        <v>1</v>
      </c>
      <c r="M25" s="431">
        <v>446</v>
      </c>
      <c r="N25" s="431">
        <v>4</v>
      </c>
      <c r="O25" s="431">
        <v>1788</v>
      </c>
      <c r="P25" s="501">
        <v>0.44544095665171901</v>
      </c>
      <c r="Q25" s="432">
        <v>447</v>
      </c>
    </row>
    <row r="26" spans="1:17" ht="14.45" customHeight="1" x14ac:dyDescent="0.2">
      <c r="A26" s="426" t="s">
        <v>1019</v>
      </c>
      <c r="B26" s="427" t="s">
        <v>941</v>
      </c>
      <c r="C26" s="427" t="s">
        <v>938</v>
      </c>
      <c r="D26" s="427" t="s">
        <v>960</v>
      </c>
      <c r="E26" s="427" t="s">
        <v>961</v>
      </c>
      <c r="F26" s="431">
        <v>2</v>
      </c>
      <c r="G26" s="431">
        <v>1682</v>
      </c>
      <c r="H26" s="431">
        <v>1.9928909952606635</v>
      </c>
      <c r="I26" s="431">
        <v>841</v>
      </c>
      <c r="J26" s="431">
        <v>1</v>
      </c>
      <c r="K26" s="431">
        <v>844</v>
      </c>
      <c r="L26" s="431">
        <v>1</v>
      </c>
      <c r="M26" s="431">
        <v>844</v>
      </c>
      <c r="N26" s="431">
        <v>5</v>
      </c>
      <c r="O26" s="431">
        <v>4230</v>
      </c>
      <c r="P26" s="501">
        <v>5.0118483412322279</v>
      </c>
      <c r="Q26" s="432">
        <v>846</v>
      </c>
    </row>
    <row r="27" spans="1:17" ht="14.45" customHeight="1" x14ac:dyDescent="0.2">
      <c r="A27" s="426" t="s">
        <v>1019</v>
      </c>
      <c r="B27" s="427" t="s">
        <v>941</v>
      </c>
      <c r="C27" s="427" t="s">
        <v>938</v>
      </c>
      <c r="D27" s="427" t="s">
        <v>966</v>
      </c>
      <c r="E27" s="427" t="s">
        <v>967</v>
      </c>
      <c r="F27" s="431">
        <v>22</v>
      </c>
      <c r="G27" s="431">
        <v>374</v>
      </c>
      <c r="H27" s="431">
        <v>0.6470588235294118</v>
      </c>
      <c r="I27" s="431">
        <v>17</v>
      </c>
      <c r="J27" s="431">
        <v>34</v>
      </c>
      <c r="K27" s="431">
        <v>578</v>
      </c>
      <c r="L27" s="431">
        <v>1</v>
      </c>
      <c r="M27" s="431">
        <v>17</v>
      </c>
      <c r="N27" s="431">
        <v>22</v>
      </c>
      <c r="O27" s="431">
        <v>374</v>
      </c>
      <c r="P27" s="501">
        <v>0.6470588235294118</v>
      </c>
      <c r="Q27" s="432">
        <v>17</v>
      </c>
    </row>
    <row r="28" spans="1:17" ht="14.45" customHeight="1" x14ac:dyDescent="0.2">
      <c r="A28" s="426" t="s">
        <v>1019</v>
      </c>
      <c r="B28" s="427" t="s">
        <v>941</v>
      </c>
      <c r="C28" s="427" t="s">
        <v>938</v>
      </c>
      <c r="D28" s="427" t="s">
        <v>968</v>
      </c>
      <c r="E28" s="427" t="s">
        <v>953</v>
      </c>
      <c r="F28" s="431">
        <v>34</v>
      </c>
      <c r="G28" s="431">
        <v>24106</v>
      </c>
      <c r="H28" s="431">
        <v>0.59231411862990813</v>
      </c>
      <c r="I28" s="431">
        <v>709</v>
      </c>
      <c r="J28" s="431">
        <v>57</v>
      </c>
      <c r="K28" s="431">
        <v>40698</v>
      </c>
      <c r="L28" s="431">
        <v>1</v>
      </c>
      <c r="M28" s="431">
        <v>714</v>
      </c>
      <c r="N28" s="431">
        <v>39</v>
      </c>
      <c r="O28" s="431">
        <v>28002</v>
      </c>
      <c r="P28" s="501">
        <v>0.68804363850803474</v>
      </c>
      <c r="Q28" s="432">
        <v>718</v>
      </c>
    </row>
    <row r="29" spans="1:17" ht="14.45" customHeight="1" x14ac:dyDescent="0.2">
      <c r="A29" s="426" t="s">
        <v>1019</v>
      </c>
      <c r="B29" s="427" t="s">
        <v>941</v>
      </c>
      <c r="C29" s="427" t="s">
        <v>938</v>
      </c>
      <c r="D29" s="427" t="s">
        <v>969</v>
      </c>
      <c r="E29" s="427" t="s">
        <v>955</v>
      </c>
      <c r="F29" s="431">
        <v>41</v>
      </c>
      <c r="G29" s="431">
        <v>59081</v>
      </c>
      <c r="H29" s="431">
        <v>0.63752805593922657</v>
      </c>
      <c r="I29" s="431">
        <v>1441</v>
      </c>
      <c r="J29" s="431">
        <v>64</v>
      </c>
      <c r="K29" s="431">
        <v>92672</v>
      </c>
      <c r="L29" s="431">
        <v>1</v>
      </c>
      <c r="M29" s="431">
        <v>1448</v>
      </c>
      <c r="N29" s="431">
        <v>34</v>
      </c>
      <c r="O29" s="431">
        <v>49436</v>
      </c>
      <c r="P29" s="501">
        <v>0.5334513121546961</v>
      </c>
      <c r="Q29" s="432">
        <v>1454</v>
      </c>
    </row>
    <row r="30" spans="1:17" ht="14.45" customHeight="1" x14ac:dyDescent="0.2">
      <c r="A30" s="426" t="s">
        <v>1019</v>
      </c>
      <c r="B30" s="427" t="s">
        <v>941</v>
      </c>
      <c r="C30" s="427" t="s">
        <v>938</v>
      </c>
      <c r="D30" s="427" t="s">
        <v>970</v>
      </c>
      <c r="E30" s="427" t="s">
        <v>971</v>
      </c>
      <c r="F30" s="431">
        <v>30</v>
      </c>
      <c r="G30" s="431">
        <v>73260</v>
      </c>
      <c r="H30" s="431">
        <v>0.60900286794962388</v>
      </c>
      <c r="I30" s="431">
        <v>2442</v>
      </c>
      <c r="J30" s="431">
        <v>49</v>
      </c>
      <c r="K30" s="431">
        <v>120295</v>
      </c>
      <c r="L30" s="431">
        <v>1</v>
      </c>
      <c r="M30" s="431">
        <v>2455</v>
      </c>
      <c r="N30" s="431">
        <v>30</v>
      </c>
      <c r="O30" s="431">
        <v>74010</v>
      </c>
      <c r="P30" s="501">
        <v>0.61523754104493122</v>
      </c>
      <c r="Q30" s="432">
        <v>2467</v>
      </c>
    </row>
    <row r="31" spans="1:17" ht="14.45" customHeight="1" x14ac:dyDescent="0.2">
      <c r="A31" s="426" t="s">
        <v>1019</v>
      </c>
      <c r="B31" s="427" t="s">
        <v>941</v>
      </c>
      <c r="C31" s="427" t="s">
        <v>938</v>
      </c>
      <c r="D31" s="427" t="s">
        <v>972</v>
      </c>
      <c r="E31" s="427" t="s">
        <v>973</v>
      </c>
      <c r="F31" s="431">
        <v>34</v>
      </c>
      <c r="G31" s="431">
        <v>2346</v>
      </c>
      <c r="H31" s="431">
        <v>0.51560439560439564</v>
      </c>
      <c r="I31" s="431">
        <v>69</v>
      </c>
      <c r="J31" s="431">
        <v>65</v>
      </c>
      <c r="K31" s="431">
        <v>4550</v>
      </c>
      <c r="L31" s="431">
        <v>1</v>
      </c>
      <c r="M31" s="431">
        <v>70</v>
      </c>
      <c r="N31" s="431">
        <v>43</v>
      </c>
      <c r="O31" s="431">
        <v>3010</v>
      </c>
      <c r="P31" s="501">
        <v>0.66153846153846152</v>
      </c>
      <c r="Q31" s="432">
        <v>70</v>
      </c>
    </row>
    <row r="32" spans="1:17" ht="14.45" customHeight="1" x14ac:dyDescent="0.2">
      <c r="A32" s="426" t="s">
        <v>1019</v>
      </c>
      <c r="B32" s="427" t="s">
        <v>941</v>
      </c>
      <c r="C32" s="427" t="s">
        <v>938</v>
      </c>
      <c r="D32" s="427" t="s">
        <v>976</v>
      </c>
      <c r="E32" s="427" t="s">
        <v>977</v>
      </c>
      <c r="F32" s="431"/>
      <c r="G32" s="431"/>
      <c r="H32" s="431"/>
      <c r="I32" s="431"/>
      <c r="J32" s="431">
        <v>3</v>
      </c>
      <c r="K32" s="431">
        <v>5022</v>
      </c>
      <c r="L32" s="431">
        <v>1</v>
      </c>
      <c r="M32" s="431">
        <v>1674</v>
      </c>
      <c r="N32" s="431"/>
      <c r="O32" s="431"/>
      <c r="P32" s="501"/>
      <c r="Q32" s="432"/>
    </row>
    <row r="33" spans="1:17" ht="14.45" customHeight="1" x14ac:dyDescent="0.2">
      <c r="A33" s="426" t="s">
        <v>1019</v>
      </c>
      <c r="B33" s="427" t="s">
        <v>941</v>
      </c>
      <c r="C33" s="427" t="s">
        <v>938</v>
      </c>
      <c r="D33" s="427" t="s">
        <v>978</v>
      </c>
      <c r="E33" s="427" t="s">
        <v>979</v>
      </c>
      <c r="F33" s="431">
        <v>89</v>
      </c>
      <c r="G33" s="431">
        <v>49929</v>
      </c>
      <c r="H33" s="431">
        <v>0.68869486054787721</v>
      </c>
      <c r="I33" s="431">
        <v>561</v>
      </c>
      <c r="J33" s="431">
        <v>129</v>
      </c>
      <c r="K33" s="431">
        <v>72498</v>
      </c>
      <c r="L33" s="431">
        <v>1</v>
      </c>
      <c r="M33" s="431">
        <v>562</v>
      </c>
      <c r="N33" s="431">
        <v>95</v>
      </c>
      <c r="O33" s="431">
        <v>53485</v>
      </c>
      <c r="P33" s="501">
        <v>0.73774448950315874</v>
      </c>
      <c r="Q33" s="432">
        <v>563</v>
      </c>
    </row>
    <row r="34" spans="1:17" ht="14.45" customHeight="1" x14ac:dyDescent="0.2">
      <c r="A34" s="426" t="s">
        <v>1019</v>
      </c>
      <c r="B34" s="427" t="s">
        <v>941</v>
      </c>
      <c r="C34" s="427" t="s">
        <v>938</v>
      </c>
      <c r="D34" s="427" t="s">
        <v>986</v>
      </c>
      <c r="E34" s="427" t="s">
        <v>987</v>
      </c>
      <c r="F34" s="431"/>
      <c r="G34" s="431"/>
      <c r="H34" s="431"/>
      <c r="I34" s="431"/>
      <c r="J34" s="431">
        <v>9</v>
      </c>
      <c r="K34" s="431">
        <v>3870</v>
      </c>
      <c r="L34" s="431">
        <v>1</v>
      </c>
      <c r="M34" s="431">
        <v>430</v>
      </c>
      <c r="N34" s="431">
        <v>4</v>
      </c>
      <c r="O34" s="431">
        <v>1720</v>
      </c>
      <c r="P34" s="501">
        <v>0.44444444444444442</v>
      </c>
      <c r="Q34" s="432">
        <v>430</v>
      </c>
    </row>
    <row r="35" spans="1:17" ht="14.45" customHeight="1" x14ac:dyDescent="0.2">
      <c r="A35" s="426" t="s">
        <v>1019</v>
      </c>
      <c r="B35" s="427" t="s">
        <v>941</v>
      </c>
      <c r="C35" s="427" t="s">
        <v>938</v>
      </c>
      <c r="D35" s="427" t="s">
        <v>992</v>
      </c>
      <c r="E35" s="427" t="s">
        <v>993</v>
      </c>
      <c r="F35" s="431">
        <v>44</v>
      </c>
      <c r="G35" s="431">
        <v>97020</v>
      </c>
      <c r="H35" s="431">
        <v>0.54100170631335942</v>
      </c>
      <c r="I35" s="431">
        <v>2205</v>
      </c>
      <c r="J35" s="431">
        <v>81</v>
      </c>
      <c r="K35" s="431">
        <v>179334</v>
      </c>
      <c r="L35" s="431">
        <v>1</v>
      </c>
      <c r="M35" s="431">
        <v>2214</v>
      </c>
      <c r="N35" s="431">
        <v>58</v>
      </c>
      <c r="O35" s="431">
        <v>128876</v>
      </c>
      <c r="P35" s="501">
        <v>0.71863673369243986</v>
      </c>
      <c r="Q35" s="432">
        <v>2222</v>
      </c>
    </row>
    <row r="36" spans="1:17" ht="14.45" customHeight="1" x14ac:dyDescent="0.2">
      <c r="A36" s="426" t="s">
        <v>1020</v>
      </c>
      <c r="B36" s="427" t="s">
        <v>937</v>
      </c>
      <c r="C36" s="427" t="s">
        <v>938</v>
      </c>
      <c r="D36" s="427" t="s">
        <v>939</v>
      </c>
      <c r="E36" s="427" t="s">
        <v>940</v>
      </c>
      <c r="F36" s="431">
        <v>2</v>
      </c>
      <c r="G36" s="431">
        <v>22866</v>
      </c>
      <c r="H36" s="431"/>
      <c r="I36" s="431">
        <v>11433</v>
      </c>
      <c r="J36" s="431"/>
      <c r="K36" s="431"/>
      <c r="L36" s="431"/>
      <c r="M36" s="431"/>
      <c r="N36" s="431">
        <v>1</v>
      </c>
      <c r="O36" s="431">
        <v>11583</v>
      </c>
      <c r="P36" s="501"/>
      <c r="Q36" s="432">
        <v>11583</v>
      </c>
    </row>
    <row r="37" spans="1:17" ht="14.45" customHeight="1" x14ac:dyDescent="0.2">
      <c r="A37" s="426" t="s">
        <v>1020</v>
      </c>
      <c r="B37" s="427" t="s">
        <v>941</v>
      </c>
      <c r="C37" s="427" t="s">
        <v>938</v>
      </c>
      <c r="D37" s="427" t="s">
        <v>942</v>
      </c>
      <c r="E37" s="427" t="s">
        <v>943</v>
      </c>
      <c r="F37" s="431">
        <v>1</v>
      </c>
      <c r="G37" s="431">
        <v>137</v>
      </c>
      <c r="H37" s="431">
        <v>0.49637681159420288</v>
      </c>
      <c r="I37" s="431">
        <v>137</v>
      </c>
      <c r="J37" s="431">
        <v>2</v>
      </c>
      <c r="K37" s="431">
        <v>276</v>
      </c>
      <c r="L37" s="431">
        <v>1</v>
      </c>
      <c r="M37" s="431">
        <v>138</v>
      </c>
      <c r="N37" s="431">
        <v>1</v>
      </c>
      <c r="O37" s="431">
        <v>139</v>
      </c>
      <c r="P37" s="501">
        <v>0.50362318840579712</v>
      </c>
      <c r="Q37" s="432">
        <v>139</v>
      </c>
    </row>
    <row r="38" spans="1:17" ht="14.45" customHeight="1" x14ac:dyDescent="0.2">
      <c r="A38" s="426" t="s">
        <v>1020</v>
      </c>
      <c r="B38" s="427" t="s">
        <v>941</v>
      </c>
      <c r="C38" s="427" t="s">
        <v>938</v>
      </c>
      <c r="D38" s="427" t="s">
        <v>944</v>
      </c>
      <c r="E38" s="427" t="s">
        <v>945</v>
      </c>
      <c r="F38" s="431">
        <v>8</v>
      </c>
      <c r="G38" s="431">
        <v>10104</v>
      </c>
      <c r="H38" s="431">
        <v>3.9842271293375395</v>
      </c>
      <c r="I38" s="431">
        <v>1263</v>
      </c>
      <c r="J38" s="431">
        <v>2</v>
      </c>
      <c r="K38" s="431">
        <v>2536</v>
      </c>
      <c r="L38" s="431">
        <v>1</v>
      </c>
      <c r="M38" s="431">
        <v>1268</v>
      </c>
      <c r="N38" s="431">
        <v>11</v>
      </c>
      <c r="O38" s="431">
        <v>13992</v>
      </c>
      <c r="P38" s="501">
        <v>5.517350157728707</v>
      </c>
      <c r="Q38" s="432">
        <v>1272</v>
      </c>
    </row>
    <row r="39" spans="1:17" ht="14.45" customHeight="1" x14ac:dyDescent="0.2">
      <c r="A39" s="426" t="s">
        <v>1020</v>
      </c>
      <c r="B39" s="427" t="s">
        <v>941</v>
      </c>
      <c r="C39" s="427" t="s">
        <v>938</v>
      </c>
      <c r="D39" s="427" t="s">
        <v>946</v>
      </c>
      <c r="E39" s="427" t="s">
        <v>947</v>
      </c>
      <c r="F39" s="431">
        <v>3</v>
      </c>
      <c r="G39" s="431">
        <v>7028</v>
      </c>
      <c r="H39" s="431">
        <v>0.27106877000809965</v>
      </c>
      <c r="I39" s="431">
        <v>2342.6666666666665</v>
      </c>
      <c r="J39" s="431">
        <v>11</v>
      </c>
      <c r="K39" s="431">
        <v>25927</v>
      </c>
      <c r="L39" s="431">
        <v>1</v>
      </c>
      <c r="M39" s="431">
        <v>2357</v>
      </c>
      <c r="N39" s="431">
        <v>14</v>
      </c>
      <c r="O39" s="431">
        <v>33166</v>
      </c>
      <c r="P39" s="501">
        <v>1.2792070042812511</v>
      </c>
      <c r="Q39" s="432">
        <v>2369</v>
      </c>
    </row>
    <row r="40" spans="1:17" ht="14.45" customHeight="1" x14ac:dyDescent="0.2">
      <c r="A40" s="426" t="s">
        <v>1020</v>
      </c>
      <c r="B40" s="427" t="s">
        <v>941</v>
      </c>
      <c r="C40" s="427" t="s">
        <v>938</v>
      </c>
      <c r="D40" s="427" t="s">
        <v>948</v>
      </c>
      <c r="E40" s="427" t="s">
        <v>949</v>
      </c>
      <c r="F40" s="431">
        <v>9</v>
      </c>
      <c r="G40" s="431">
        <v>9702</v>
      </c>
      <c r="H40" s="431">
        <v>2.2396121883656508</v>
      </c>
      <c r="I40" s="431">
        <v>1078</v>
      </c>
      <c r="J40" s="431">
        <v>4</v>
      </c>
      <c r="K40" s="431">
        <v>4332</v>
      </c>
      <c r="L40" s="431">
        <v>1</v>
      </c>
      <c r="M40" s="431">
        <v>1083</v>
      </c>
      <c r="N40" s="431">
        <v>12</v>
      </c>
      <c r="O40" s="431">
        <v>13044</v>
      </c>
      <c r="P40" s="501">
        <v>3.0110803324099722</v>
      </c>
      <c r="Q40" s="432">
        <v>1087</v>
      </c>
    </row>
    <row r="41" spans="1:17" ht="14.45" customHeight="1" x14ac:dyDescent="0.2">
      <c r="A41" s="426" t="s">
        <v>1020</v>
      </c>
      <c r="B41" s="427" t="s">
        <v>941</v>
      </c>
      <c r="C41" s="427" t="s">
        <v>938</v>
      </c>
      <c r="D41" s="427" t="s">
        <v>950</v>
      </c>
      <c r="E41" s="427" t="s">
        <v>951</v>
      </c>
      <c r="F41" s="431">
        <v>19</v>
      </c>
      <c r="G41" s="431">
        <v>72732</v>
      </c>
      <c r="H41" s="431">
        <v>1.051435510451904</v>
      </c>
      <c r="I41" s="431">
        <v>3828</v>
      </c>
      <c r="J41" s="431">
        <v>18</v>
      </c>
      <c r="K41" s="431">
        <v>69174</v>
      </c>
      <c r="L41" s="431">
        <v>1</v>
      </c>
      <c r="M41" s="431">
        <v>3843</v>
      </c>
      <c r="N41" s="431">
        <v>12</v>
      </c>
      <c r="O41" s="431">
        <v>46260</v>
      </c>
      <c r="P41" s="501">
        <v>0.66874837366640649</v>
      </c>
      <c r="Q41" s="432">
        <v>3855</v>
      </c>
    </row>
    <row r="42" spans="1:17" ht="14.45" customHeight="1" x14ac:dyDescent="0.2">
      <c r="A42" s="426" t="s">
        <v>1020</v>
      </c>
      <c r="B42" s="427" t="s">
        <v>941</v>
      </c>
      <c r="C42" s="427" t="s">
        <v>938</v>
      </c>
      <c r="D42" s="427" t="s">
        <v>952</v>
      </c>
      <c r="E42" s="427" t="s">
        <v>953</v>
      </c>
      <c r="F42" s="431"/>
      <c r="G42" s="431"/>
      <c r="H42" s="431"/>
      <c r="I42" s="431"/>
      <c r="J42" s="431">
        <v>1</v>
      </c>
      <c r="K42" s="431">
        <v>446</v>
      </c>
      <c r="L42" s="431">
        <v>1</v>
      </c>
      <c r="M42" s="431">
        <v>446</v>
      </c>
      <c r="N42" s="431">
        <v>19</v>
      </c>
      <c r="O42" s="431">
        <v>8493</v>
      </c>
      <c r="P42" s="501">
        <v>19.042600896860986</v>
      </c>
      <c r="Q42" s="432">
        <v>447</v>
      </c>
    </row>
    <row r="43" spans="1:17" ht="14.45" customHeight="1" x14ac:dyDescent="0.2">
      <c r="A43" s="426" t="s">
        <v>1020</v>
      </c>
      <c r="B43" s="427" t="s">
        <v>941</v>
      </c>
      <c r="C43" s="427" t="s">
        <v>938</v>
      </c>
      <c r="D43" s="427" t="s">
        <v>954</v>
      </c>
      <c r="E43" s="427" t="s">
        <v>955</v>
      </c>
      <c r="F43" s="431"/>
      <c r="G43" s="431"/>
      <c r="H43" s="431"/>
      <c r="I43" s="431"/>
      <c r="J43" s="431">
        <v>2</v>
      </c>
      <c r="K43" s="431">
        <v>1714</v>
      </c>
      <c r="L43" s="431">
        <v>1</v>
      </c>
      <c r="M43" s="431">
        <v>857</v>
      </c>
      <c r="N43" s="431"/>
      <c r="O43" s="431"/>
      <c r="P43" s="501"/>
      <c r="Q43" s="432"/>
    </row>
    <row r="44" spans="1:17" ht="14.45" customHeight="1" x14ac:dyDescent="0.2">
      <c r="A44" s="426" t="s">
        <v>1020</v>
      </c>
      <c r="B44" s="427" t="s">
        <v>941</v>
      </c>
      <c r="C44" s="427" t="s">
        <v>938</v>
      </c>
      <c r="D44" s="427" t="s">
        <v>960</v>
      </c>
      <c r="E44" s="427" t="s">
        <v>961</v>
      </c>
      <c r="F44" s="431">
        <v>3</v>
      </c>
      <c r="G44" s="431">
        <v>2523</v>
      </c>
      <c r="H44" s="431">
        <v>1.4946682464454977</v>
      </c>
      <c r="I44" s="431">
        <v>841</v>
      </c>
      <c r="J44" s="431">
        <v>2</v>
      </c>
      <c r="K44" s="431">
        <v>1688</v>
      </c>
      <c r="L44" s="431">
        <v>1</v>
      </c>
      <c r="M44" s="431">
        <v>844</v>
      </c>
      <c r="N44" s="431">
        <v>7</v>
      </c>
      <c r="O44" s="431">
        <v>5922</v>
      </c>
      <c r="P44" s="501">
        <v>3.5082938388625591</v>
      </c>
      <c r="Q44" s="432">
        <v>846</v>
      </c>
    </row>
    <row r="45" spans="1:17" ht="14.45" customHeight="1" x14ac:dyDescent="0.2">
      <c r="A45" s="426" t="s">
        <v>1020</v>
      </c>
      <c r="B45" s="427" t="s">
        <v>941</v>
      </c>
      <c r="C45" s="427" t="s">
        <v>938</v>
      </c>
      <c r="D45" s="427" t="s">
        <v>966</v>
      </c>
      <c r="E45" s="427" t="s">
        <v>967</v>
      </c>
      <c r="F45" s="431">
        <v>39</v>
      </c>
      <c r="G45" s="431">
        <v>663</v>
      </c>
      <c r="H45" s="431">
        <v>1.3928571428571428</v>
      </c>
      <c r="I45" s="431">
        <v>17</v>
      </c>
      <c r="J45" s="431">
        <v>28</v>
      </c>
      <c r="K45" s="431">
        <v>476</v>
      </c>
      <c r="L45" s="431">
        <v>1</v>
      </c>
      <c r="M45" s="431">
        <v>17</v>
      </c>
      <c r="N45" s="431">
        <v>52</v>
      </c>
      <c r="O45" s="431">
        <v>884</v>
      </c>
      <c r="P45" s="501">
        <v>1.8571428571428572</v>
      </c>
      <c r="Q45" s="432">
        <v>17</v>
      </c>
    </row>
    <row r="46" spans="1:17" ht="14.45" customHeight="1" x14ac:dyDescent="0.2">
      <c r="A46" s="426" t="s">
        <v>1020</v>
      </c>
      <c r="B46" s="427" t="s">
        <v>941</v>
      </c>
      <c r="C46" s="427" t="s">
        <v>938</v>
      </c>
      <c r="D46" s="427" t="s">
        <v>968</v>
      </c>
      <c r="E46" s="427" t="s">
        <v>953</v>
      </c>
      <c r="F46" s="431">
        <v>71</v>
      </c>
      <c r="G46" s="431">
        <v>50339</v>
      </c>
      <c r="H46" s="431">
        <v>1.3558230984701574</v>
      </c>
      <c r="I46" s="431">
        <v>709</v>
      </c>
      <c r="J46" s="431">
        <v>52</v>
      </c>
      <c r="K46" s="431">
        <v>37128</v>
      </c>
      <c r="L46" s="431">
        <v>1</v>
      </c>
      <c r="M46" s="431">
        <v>714</v>
      </c>
      <c r="N46" s="431">
        <v>74</v>
      </c>
      <c r="O46" s="431">
        <v>53132</v>
      </c>
      <c r="P46" s="501">
        <v>1.4310493428140487</v>
      </c>
      <c r="Q46" s="432">
        <v>718</v>
      </c>
    </row>
    <row r="47" spans="1:17" ht="14.45" customHeight="1" x14ac:dyDescent="0.2">
      <c r="A47" s="426" t="s">
        <v>1020</v>
      </c>
      <c r="B47" s="427" t="s">
        <v>941</v>
      </c>
      <c r="C47" s="427" t="s">
        <v>938</v>
      </c>
      <c r="D47" s="427" t="s">
        <v>969</v>
      </c>
      <c r="E47" s="427" t="s">
        <v>955</v>
      </c>
      <c r="F47" s="431">
        <v>91</v>
      </c>
      <c r="G47" s="431">
        <v>131131</v>
      </c>
      <c r="H47" s="431">
        <v>1.1180257144805947</v>
      </c>
      <c r="I47" s="431">
        <v>1441</v>
      </c>
      <c r="J47" s="431">
        <v>81</v>
      </c>
      <c r="K47" s="431">
        <v>117288</v>
      </c>
      <c r="L47" s="431">
        <v>1</v>
      </c>
      <c r="M47" s="431">
        <v>1448</v>
      </c>
      <c r="N47" s="431">
        <v>59</v>
      </c>
      <c r="O47" s="431">
        <v>85786</v>
      </c>
      <c r="P47" s="501">
        <v>0.73141327331014261</v>
      </c>
      <c r="Q47" s="432">
        <v>1454</v>
      </c>
    </row>
    <row r="48" spans="1:17" ht="14.45" customHeight="1" x14ac:dyDescent="0.2">
      <c r="A48" s="426" t="s">
        <v>1020</v>
      </c>
      <c r="B48" s="427" t="s">
        <v>941</v>
      </c>
      <c r="C48" s="427" t="s">
        <v>938</v>
      </c>
      <c r="D48" s="427" t="s">
        <v>970</v>
      </c>
      <c r="E48" s="427" t="s">
        <v>971</v>
      </c>
      <c r="F48" s="431">
        <v>52</v>
      </c>
      <c r="G48" s="431">
        <v>126984</v>
      </c>
      <c r="H48" s="431">
        <v>1.1494365241004751</v>
      </c>
      <c r="I48" s="431">
        <v>2442</v>
      </c>
      <c r="J48" s="431">
        <v>45</v>
      </c>
      <c r="K48" s="431">
        <v>110475</v>
      </c>
      <c r="L48" s="431">
        <v>1</v>
      </c>
      <c r="M48" s="431">
        <v>2455</v>
      </c>
      <c r="N48" s="431">
        <v>38</v>
      </c>
      <c r="O48" s="431">
        <v>93746</v>
      </c>
      <c r="P48" s="501">
        <v>0.8485720751301199</v>
      </c>
      <c r="Q48" s="432">
        <v>2467</v>
      </c>
    </row>
    <row r="49" spans="1:17" ht="14.45" customHeight="1" x14ac:dyDescent="0.2">
      <c r="A49" s="426" t="s">
        <v>1020</v>
      </c>
      <c r="B49" s="427" t="s">
        <v>941</v>
      </c>
      <c r="C49" s="427" t="s">
        <v>938</v>
      </c>
      <c r="D49" s="427" t="s">
        <v>972</v>
      </c>
      <c r="E49" s="427" t="s">
        <v>973</v>
      </c>
      <c r="F49" s="431">
        <v>71</v>
      </c>
      <c r="G49" s="431">
        <v>4899</v>
      </c>
      <c r="H49" s="431">
        <v>1.3204851752021562</v>
      </c>
      <c r="I49" s="431">
        <v>69</v>
      </c>
      <c r="J49" s="431">
        <v>53</v>
      </c>
      <c r="K49" s="431">
        <v>3710</v>
      </c>
      <c r="L49" s="431">
        <v>1</v>
      </c>
      <c r="M49" s="431">
        <v>70</v>
      </c>
      <c r="N49" s="431">
        <v>88</v>
      </c>
      <c r="O49" s="431">
        <v>6160</v>
      </c>
      <c r="P49" s="501">
        <v>1.6603773584905661</v>
      </c>
      <c r="Q49" s="432">
        <v>70</v>
      </c>
    </row>
    <row r="50" spans="1:17" ht="14.45" customHeight="1" x14ac:dyDescent="0.2">
      <c r="A50" s="426" t="s">
        <v>1020</v>
      </c>
      <c r="B50" s="427" t="s">
        <v>941</v>
      </c>
      <c r="C50" s="427" t="s">
        <v>938</v>
      </c>
      <c r="D50" s="427" t="s">
        <v>976</v>
      </c>
      <c r="E50" s="427" t="s">
        <v>977</v>
      </c>
      <c r="F50" s="431"/>
      <c r="G50" s="431"/>
      <c r="H50" s="431"/>
      <c r="I50" s="431"/>
      <c r="J50" s="431">
        <v>1</v>
      </c>
      <c r="K50" s="431">
        <v>1674</v>
      </c>
      <c r="L50" s="431">
        <v>1</v>
      </c>
      <c r="M50" s="431">
        <v>1674</v>
      </c>
      <c r="N50" s="431"/>
      <c r="O50" s="431"/>
      <c r="P50" s="501"/>
      <c r="Q50" s="432"/>
    </row>
    <row r="51" spans="1:17" ht="14.45" customHeight="1" x14ac:dyDescent="0.2">
      <c r="A51" s="426" t="s">
        <v>1020</v>
      </c>
      <c r="B51" s="427" t="s">
        <v>941</v>
      </c>
      <c r="C51" s="427" t="s">
        <v>938</v>
      </c>
      <c r="D51" s="427" t="s">
        <v>978</v>
      </c>
      <c r="E51" s="427" t="s">
        <v>979</v>
      </c>
      <c r="F51" s="431">
        <v>177</v>
      </c>
      <c r="G51" s="431">
        <v>99297</v>
      </c>
      <c r="H51" s="431">
        <v>1.3087781731909847</v>
      </c>
      <c r="I51" s="431">
        <v>561</v>
      </c>
      <c r="J51" s="431">
        <v>135</v>
      </c>
      <c r="K51" s="431">
        <v>75870</v>
      </c>
      <c r="L51" s="431">
        <v>1</v>
      </c>
      <c r="M51" s="431">
        <v>562</v>
      </c>
      <c r="N51" s="431">
        <v>122</v>
      </c>
      <c r="O51" s="431">
        <v>68686</v>
      </c>
      <c r="P51" s="501">
        <v>0.90531171741136152</v>
      </c>
      <c r="Q51" s="432">
        <v>563</v>
      </c>
    </row>
    <row r="52" spans="1:17" ht="14.45" customHeight="1" x14ac:dyDescent="0.2">
      <c r="A52" s="426" t="s">
        <v>1020</v>
      </c>
      <c r="B52" s="427" t="s">
        <v>941</v>
      </c>
      <c r="C52" s="427" t="s">
        <v>938</v>
      </c>
      <c r="D52" s="427" t="s">
        <v>986</v>
      </c>
      <c r="E52" s="427" t="s">
        <v>987</v>
      </c>
      <c r="F52" s="431">
        <v>2</v>
      </c>
      <c r="G52" s="431">
        <v>858</v>
      </c>
      <c r="H52" s="431">
        <v>0.39906976744186046</v>
      </c>
      <c r="I52" s="431">
        <v>429</v>
      </c>
      <c r="J52" s="431">
        <v>5</v>
      </c>
      <c r="K52" s="431">
        <v>2150</v>
      </c>
      <c r="L52" s="431">
        <v>1</v>
      </c>
      <c r="M52" s="431">
        <v>430</v>
      </c>
      <c r="N52" s="431">
        <v>10</v>
      </c>
      <c r="O52" s="431">
        <v>4300</v>
      </c>
      <c r="P52" s="501">
        <v>2</v>
      </c>
      <c r="Q52" s="432">
        <v>430</v>
      </c>
    </row>
    <row r="53" spans="1:17" ht="14.45" customHeight="1" x14ac:dyDescent="0.2">
      <c r="A53" s="426" t="s">
        <v>1020</v>
      </c>
      <c r="B53" s="427" t="s">
        <v>941</v>
      </c>
      <c r="C53" s="427" t="s">
        <v>938</v>
      </c>
      <c r="D53" s="427" t="s">
        <v>988</v>
      </c>
      <c r="E53" s="427" t="s">
        <v>989</v>
      </c>
      <c r="F53" s="431">
        <v>1</v>
      </c>
      <c r="G53" s="431">
        <v>1246</v>
      </c>
      <c r="H53" s="431"/>
      <c r="I53" s="431">
        <v>1246</v>
      </c>
      <c r="J53" s="431"/>
      <c r="K53" s="431"/>
      <c r="L53" s="431"/>
      <c r="M53" s="431"/>
      <c r="N53" s="431">
        <v>1</v>
      </c>
      <c r="O53" s="431">
        <v>1255</v>
      </c>
      <c r="P53" s="501"/>
      <c r="Q53" s="432">
        <v>1255</v>
      </c>
    </row>
    <row r="54" spans="1:17" ht="14.45" customHeight="1" x14ac:dyDescent="0.2">
      <c r="A54" s="426" t="s">
        <v>1020</v>
      </c>
      <c r="B54" s="427" t="s">
        <v>941</v>
      </c>
      <c r="C54" s="427" t="s">
        <v>938</v>
      </c>
      <c r="D54" s="427" t="s">
        <v>990</v>
      </c>
      <c r="E54" s="427" t="s">
        <v>949</v>
      </c>
      <c r="F54" s="431">
        <v>1</v>
      </c>
      <c r="G54" s="431">
        <v>958</v>
      </c>
      <c r="H54" s="431"/>
      <c r="I54" s="431">
        <v>958</v>
      </c>
      <c r="J54" s="431"/>
      <c r="K54" s="431"/>
      <c r="L54" s="431"/>
      <c r="M54" s="431"/>
      <c r="N54" s="431">
        <v>1</v>
      </c>
      <c r="O54" s="431">
        <v>967</v>
      </c>
      <c r="P54" s="501"/>
      <c r="Q54" s="432">
        <v>967</v>
      </c>
    </row>
    <row r="55" spans="1:17" ht="14.45" customHeight="1" x14ac:dyDescent="0.2">
      <c r="A55" s="426" t="s">
        <v>1020</v>
      </c>
      <c r="B55" s="427" t="s">
        <v>941</v>
      </c>
      <c r="C55" s="427" t="s">
        <v>938</v>
      </c>
      <c r="D55" s="427" t="s">
        <v>992</v>
      </c>
      <c r="E55" s="427" t="s">
        <v>993</v>
      </c>
      <c r="F55" s="431">
        <v>77</v>
      </c>
      <c r="G55" s="431">
        <v>169785</v>
      </c>
      <c r="H55" s="431">
        <v>0.79058754505070827</v>
      </c>
      <c r="I55" s="431">
        <v>2205</v>
      </c>
      <c r="J55" s="431">
        <v>97</v>
      </c>
      <c r="K55" s="431">
        <v>214758</v>
      </c>
      <c r="L55" s="431">
        <v>1</v>
      </c>
      <c r="M55" s="431">
        <v>2214</v>
      </c>
      <c r="N55" s="431">
        <v>82</v>
      </c>
      <c r="O55" s="431">
        <v>182204</v>
      </c>
      <c r="P55" s="501">
        <v>0.84841542573501338</v>
      </c>
      <c r="Q55" s="432">
        <v>2222</v>
      </c>
    </row>
    <row r="56" spans="1:17" ht="14.45" customHeight="1" x14ac:dyDescent="0.2">
      <c r="A56" s="426" t="s">
        <v>1021</v>
      </c>
      <c r="B56" s="427" t="s">
        <v>937</v>
      </c>
      <c r="C56" s="427" t="s">
        <v>938</v>
      </c>
      <c r="D56" s="427" t="s">
        <v>939</v>
      </c>
      <c r="E56" s="427" t="s">
        <v>940</v>
      </c>
      <c r="F56" s="431"/>
      <c r="G56" s="431"/>
      <c r="H56" s="431"/>
      <c r="I56" s="431"/>
      <c r="J56" s="431"/>
      <c r="K56" s="431"/>
      <c r="L56" s="431"/>
      <c r="M56" s="431"/>
      <c r="N56" s="431">
        <v>1</v>
      </c>
      <c r="O56" s="431">
        <v>11583</v>
      </c>
      <c r="P56" s="501"/>
      <c r="Q56" s="432">
        <v>11583</v>
      </c>
    </row>
    <row r="57" spans="1:17" ht="14.45" customHeight="1" x14ac:dyDescent="0.2">
      <c r="A57" s="426" t="s">
        <v>1021</v>
      </c>
      <c r="B57" s="427" t="s">
        <v>941</v>
      </c>
      <c r="C57" s="427" t="s">
        <v>938</v>
      </c>
      <c r="D57" s="427" t="s">
        <v>966</v>
      </c>
      <c r="E57" s="427" t="s">
        <v>967</v>
      </c>
      <c r="F57" s="431"/>
      <c r="G57" s="431"/>
      <c r="H57" s="431"/>
      <c r="I57" s="431"/>
      <c r="J57" s="431">
        <v>1</v>
      </c>
      <c r="K57" s="431">
        <v>17</v>
      </c>
      <c r="L57" s="431">
        <v>1</v>
      </c>
      <c r="M57" s="431">
        <v>17</v>
      </c>
      <c r="N57" s="431"/>
      <c r="O57" s="431"/>
      <c r="P57" s="501"/>
      <c r="Q57" s="432"/>
    </row>
    <row r="58" spans="1:17" ht="14.45" customHeight="1" x14ac:dyDescent="0.2">
      <c r="A58" s="426" t="s">
        <v>1021</v>
      </c>
      <c r="B58" s="427" t="s">
        <v>941</v>
      </c>
      <c r="C58" s="427" t="s">
        <v>938</v>
      </c>
      <c r="D58" s="427" t="s">
        <v>968</v>
      </c>
      <c r="E58" s="427" t="s">
        <v>953</v>
      </c>
      <c r="F58" s="431"/>
      <c r="G58" s="431"/>
      <c r="H58" s="431"/>
      <c r="I58" s="431"/>
      <c r="J58" s="431">
        <v>2</v>
      </c>
      <c r="K58" s="431">
        <v>1428</v>
      </c>
      <c r="L58" s="431">
        <v>1</v>
      </c>
      <c r="M58" s="431">
        <v>714</v>
      </c>
      <c r="N58" s="431"/>
      <c r="O58" s="431"/>
      <c r="P58" s="501"/>
      <c r="Q58" s="432"/>
    </row>
    <row r="59" spans="1:17" ht="14.45" customHeight="1" x14ac:dyDescent="0.2">
      <c r="A59" s="426" t="s">
        <v>1021</v>
      </c>
      <c r="B59" s="427" t="s">
        <v>941</v>
      </c>
      <c r="C59" s="427" t="s">
        <v>938</v>
      </c>
      <c r="D59" s="427" t="s">
        <v>972</v>
      </c>
      <c r="E59" s="427" t="s">
        <v>973</v>
      </c>
      <c r="F59" s="431"/>
      <c r="G59" s="431"/>
      <c r="H59" s="431"/>
      <c r="I59" s="431"/>
      <c r="J59" s="431">
        <v>2</v>
      </c>
      <c r="K59" s="431">
        <v>140</v>
      </c>
      <c r="L59" s="431">
        <v>1</v>
      </c>
      <c r="M59" s="431">
        <v>70</v>
      </c>
      <c r="N59" s="431"/>
      <c r="O59" s="431"/>
      <c r="P59" s="501"/>
      <c r="Q59" s="432"/>
    </row>
    <row r="60" spans="1:17" ht="14.45" customHeight="1" x14ac:dyDescent="0.2">
      <c r="A60" s="426" t="s">
        <v>1022</v>
      </c>
      <c r="B60" s="427" t="s">
        <v>937</v>
      </c>
      <c r="C60" s="427" t="s">
        <v>938</v>
      </c>
      <c r="D60" s="427" t="s">
        <v>939</v>
      </c>
      <c r="E60" s="427" t="s">
        <v>940</v>
      </c>
      <c r="F60" s="431"/>
      <c r="G60" s="431"/>
      <c r="H60" s="431"/>
      <c r="I60" s="431"/>
      <c r="J60" s="431">
        <v>1</v>
      </c>
      <c r="K60" s="431">
        <v>11513</v>
      </c>
      <c r="L60" s="431">
        <v>1</v>
      </c>
      <c r="M60" s="431">
        <v>11513</v>
      </c>
      <c r="N60" s="431"/>
      <c r="O60" s="431"/>
      <c r="P60" s="501"/>
      <c r="Q60" s="432"/>
    </row>
    <row r="61" spans="1:17" ht="14.45" customHeight="1" x14ac:dyDescent="0.2">
      <c r="A61" s="426" t="s">
        <v>1023</v>
      </c>
      <c r="B61" s="427" t="s">
        <v>937</v>
      </c>
      <c r="C61" s="427" t="s">
        <v>938</v>
      </c>
      <c r="D61" s="427" t="s">
        <v>939</v>
      </c>
      <c r="E61" s="427" t="s">
        <v>940</v>
      </c>
      <c r="F61" s="431">
        <v>3</v>
      </c>
      <c r="G61" s="431">
        <v>34299</v>
      </c>
      <c r="H61" s="431"/>
      <c r="I61" s="431">
        <v>11433</v>
      </c>
      <c r="J61" s="431"/>
      <c r="K61" s="431"/>
      <c r="L61" s="431"/>
      <c r="M61" s="431"/>
      <c r="N61" s="431">
        <v>2</v>
      </c>
      <c r="O61" s="431">
        <v>23166</v>
      </c>
      <c r="P61" s="501"/>
      <c r="Q61" s="432">
        <v>11583</v>
      </c>
    </row>
    <row r="62" spans="1:17" ht="14.45" customHeight="1" x14ac:dyDescent="0.2">
      <c r="A62" s="426" t="s">
        <v>1023</v>
      </c>
      <c r="B62" s="427" t="s">
        <v>941</v>
      </c>
      <c r="C62" s="427" t="s">
        <v>938</v>
      </c>
      <c r="D62" s="427" t="s">
        <v>946</v>
      </c>
      <c r="E62" s="427" t="s">
        <v>947</v>
      </c>
      <c r="F62" s="431"/>
      <c r="G62" s="431"/>
      <c r="H62" s="431"/>
      <c r="I62" s="431"/>
      <c r="J62" s="431"/>
      <c r="K62" s="431"/>
      <c r="L62" s="431"/>
      <c r="M62" s="431"/>
      <c r="N62" s="431">
        <v>4</v>
      </c>
      <c r="O62" s="431">
        <v>9476</v>
      </c>
      <c r="P62" s="501"/>
      <c r="Q62" s="432">
        <v>2369</v>
      </c>
    </row>
    <row r="63" spans="1:17" ht="14.45" customHeight="1" x14ac:dyDescent="0.2">
      <c r="A63" s="426" t="s">
        <v>1023</v>
      </c>
      <c r="B63" s="427" t="s">
        <v>941</v>
      </c>
      <c r="C63" s="427" t="s">
        <v>938</v>
      </c>
      <c r="D63" s="427" t="s">
        <v>950</v>
      </c>
      <c r="E63" s="427" t="s">
        <v>951</v>
      </c>
      <c r="F63" s="431">
        <v>2</v>
      </c>
      <c r="G63" s="431">
        <v>7656</v>
      </c>
      <c r="H63" s="431">
        <v>1.9921935987509758</v>
      </c>
      <c r="I63" s="431">
        <v>3828</v>
      </c>
      <c r="J63" s="431">
        <v>1</v>
      </c>
      <c r="K63" s="431">
        <v>3843</v>
      </c>
      <c r="L63" s="431">
        <v>1</v>
      </c>
      <c r="M63" s="431">
        <v>3843</v>
      </c>
      <c r="N63" s="431">
        <v>1</v>
      </c>
      <c r="O63" s="431">
        <v>3855</v>
      </c>
      <c r="P63" s="501">
        <v>1.0031225604996097</v>
      </c>
      <c r="Q63" s="432">
        <v>3855</v>
      </c>
    </row>
    <row r="64" spans="1:17" ht="14.45" customHeight="1" x14ac:dyDescent="0.2">
      <c r="A64" s="426" t="s">
        <v>1023</v>
      </c>
      <c r="B64" s="427" t="s">
        <v>941</v>
      </c>
      <c r="C64" s="427" t="s">
        <v>938</v>
      </c>
      <c r="D64" s="427" t="s">
        <v>958</v>
      </c>
      <c r="E64" s="427" t="s">
        <v>959</v>
      </c>
      <c r="F64" s="431"/>
      <c r="G64" s="431"/>
      <c r="H64" s="431"/>
      <c r="I64" s="431"/>
      <c r="J64" s="431">
        <v>2</v>
      </c>
      <c r="K64" s="431">
        <v>3266</v>
      </c>
      <c r="L64" s="431">
        <v>1</v>
      </c>
      <c r="M64" s="431">
        <v>1633</v>
      </c>
      <c r="N64" s="431"/>
      <c r="O64" s="431"/>
      <c r="P64" s="501"/>
      <c r="Q64" s="432"/>
    </row>
    <row r="65" spans="1:17" ht="14.45" customHeight="1" x14ac:dyDescent="0.2">
      <c r="A65" s="426" t="s">
        <v>1023</v>
      </c>
      <c r="B65" s="427" t="s">
        <v>941</v>
      </c>
      <c r="C65" s="427" t="s">
        <v>938</v>
      </c>
      <c r="D65" s="427" t="s">
        <v>960</v>
      </c>
      <c r="E65" s="427" t="s">
        <v>961</v>
      </c>
      <c r="F65" s="431"/>
      <c r="G65" s="431"/>
      <c r="H65" s="431"/>
      <c r="I65" s="431"/>
      <c r="J65" s="431"/>
      <c r="K65" s="431"/>
      <c r="L65" s="431"/>
      <c r="M65" s="431"/>
      <c r="N65" s="431">
        <v>2</v>
      </c>
      <c r="O65" s="431">
        <v>1692</v>
      </c>
      <c r="P65" s="501"/>
      <c r="Q65" s="432">
        <v>846</v>
      </c>
    </row>
    <row r="66" spans="1:17" ht="14.45" customHeight="1" x14ac:dyDescent="0.2">
      <c r="A66" s="426" t="s">
        <v>1023</v>
      </c>
      <c r="B66" s="427" t="s">
        <v>941</v>
      </c>
      <c r="C66" s="427" t="s">
        <v>938</v>
      </c>
      <c r="D66" s="427" t="s">
        <v>966</v>
      </c>
      <c r="E66" s="427" t="s">
        <v>967</v>
      </c>
      <c r="F66" s="431">
        <v>8</v>
      </c>
      <c r="G66" s="431">
        <v>136</v>
      </c>
      <c r="H66" s="431">
        <v>0.8</v>
      </c>
      <c r="I66" s="431">
        <v>17</v>
      </c>
      <c r="J66" s="431">
        <v>10</v>
      </c>
      <c r="K66" s="431">
        <v>170</v>
      </c>
      <c r="L66" s="431">
        <v>1</v>
      </c>
      <c r="M66" s="431">
        <v>17</v>
      </c>
      <c r="N66" s="431">
        <v>11</v>
      </c>
      <c r="O66" s="431">
        <v>187</v>
      </c>
      <c r="P66" s="501">
        <v>1.1000000000000001</v>
      </c>
      <c r="Q66" s="432">
        <v>17</v>
      </c>
    </row>
    <row r="67" spans="1:17" ht="14.45" customHeight="1" x14ac:dyDescent="0.2">
      <c r="A67" s="426" t="s">
        <v>1023</v>
      </c>
      <c r="B67" s="427" t="s">
        <v>941</v>
      </c>
      <c r="C67" s="427" t="s">
        <v>938</v>
      </c>
      <c r="D67" s="427" t="s">
        <v>968</v>
      </c>
      <c r="E67" s="427" t="s">
        <v>953</v>
      </c>
      <c r="F67" s="431">
        <v>14</v>
      </c>
      <c r="G67" s="431">
        <v>9926</v>
      </c>
      <c r="H67" s="431">
        <v>0.77233115468409586</v>
      </c>
      <c r="I67" s="431">
        <v>709</v>
      </c>
      <c r="J67" s="431">
        <v>18</v>
      </c>
      <c r="K67" s="431">
        <v>12852</v>
      </c>
      <c r="L67" s="431">
        <v>1</v>
      </c>
      <c r="M67" s="431">
        <v>714</v>
      </c>
      <c r="N67" s="431">
        <v>18</v>
      </c>
      <c r="O67" s="431">
        <v>12924</v>
      </c>
      <c r="P67" s="501">
        <v>1.0056022408963585</v>
      </c>
      <c r="Q67" s="432">
        <v>718</v>
      </c>
    </row>
    <row r="68" spans="1:17" ht="14.45" customHeight="1" x14ac:dyDescent="0.2">
      <c r="A68" s="426" t="s">
        <v>1023</v>
      </c>
      <c r="B68" s="427" t="s">
        <v>941</v>
      </c>
      <c r="C68" s="427" t="s">
        <v>938</v>
      </c>
      <c r="D68" s="427" t="s">
        <v>969</v>
      </c>
      <c r="E68" s="427" t="s">
        <v>955</v>
      </c>
      <c r="F68" s="431">
        <v>5</v>
      </c>
      <c r="G68" s="431">
        <v>7205</v>
      </c>
      <c r="H68" s="431">
        <v>4.9758287292817682</v>
      </c>
      <c r="I68" s="431">
        <v>1441</v>
      </c>
      <c r="J68" s="431">
        <v>1</v>
      </c>
      <c r="K68" s="431">
        <v>1448</v>
      </c>
      <c r="L68" s="431">
        <v>1</v>
      </c>
      <c r="M68" s="431">
        <v>1448</v>
      </c>
      <c r="N68" s="431">
        <v>1</v>
      </c>
      <c r="O68" s="431">
        <v>1454</v>
      </c>
      <c r="P68" s="501">
        <v>1.0041436464088398</v>
      </c>
      <c r="Q68" s="432">
        <v>1454</v>
      </c>
    </row>
    <row r="69" spans="1:17" ht="14.45" customHeight="1" x14ac:dyDescent="0.2">
      <c r="A69" s="426" t="s">
        <v>1023</v>
      </c>
      <c r="B69" s="427" t="s">
        <v>941</v>
      </c>
      <c r="C69" s="427" t="s">
        <v>938</v>
      </c>
      <c r="D69" s="427" t="s">
        <v>970</v>
      </c>
      <c r="E69" s="427" t="s">
        <v>971</v>
      </c>
      <c r="F69" s="431">
        <v>4</v>
      </c>
      <c r="G69" s="431">
        <v>9768</v>
      </c>
      <c r="H69" s="431">
        <v>1.3262729124236252</v>
      </c>
      <c r="I69" s="431">
        <v>2442</v>
      </c>
      <c r="J69" s="431">
        <v>3</v>
      </c>
      <c r="K69" s="431">
        <v>7365</v>
      </c>
      <c r="L69" s="431">
        <v>1</v>
      </c>
      <c r="M69" s="431">
        <v>2455</v>
      </c>
      <c r="N69" s="431">
        <v>4</v>
      </c>
      <c r="O69" s="431">
        <v>9868</v>
      </c>
      <c r="P69" s="501">
        <v>1.3398506449422947</v>
      </c>
      <c r="Q69" s="432">
        <v>2467</v>
      </c>
    </row>
    <row r="70" spans="1:17" ht="14.45" customHeight="1" x14ac:dyDescent="0.2">
      <c r="A70" s="426" t="s">
        <v>1023</v>
      </c>
      <c r="B70" s="427" t="s">
        <v>941</v>
      </c>
      <c r="C70" s="427" t="s">
        <v>938</v>
      </c>
      <c r="D70" s="427" t="s">
        <v>972</v>
      </c>
      <c r="E70" s="427" t="s">
        <v>973</v>
      </c>
      <c r="F70" s="431">
        <v>14</v>
      </c>
      <c r="G70" s="431">
        <v>966</v>
      </c>
      <c r="H70" s="431">
        <v>0.76666666666666672</v>
      </c>
      <c r="I70" s="431">
        <v>69</v>
      </c>
      <c r="J70" s="431">
        <v>18</v>
      </c>
      <c r="K70" s="431">
        <v>1260</v>
      </c>
      <c r="L70" s="431">
        <v>1</v>
      </c>
      <c r="M70" s="431">
        <v>70</v>
      </c>
      <c r="N70" s="431">
        <v>18</v>
      </c>
      <c r="O70" s="431">
        <v>1260</v>
      </c>
      <c r="P70" s="501">
        <v>1</v>
      </c>
      <c r="Q70" s="432">
        <v>70</v>
      </c>
    </row>
    <row r="71" spans="1:17" ht="14.45" customHeight="1" x14ac:dyDescent="0.2">
      <c r="A71" s="426" t="s">
        <v>1023</v>
      </c>
      <c r="B71" s="427" t="s">
        <v>941</v>
      </c>
      <c r="C71" s="427" t="s">
        <v>938</v>
      </c>
      <c r="D71" s="427" t="s">
        <v>978</v>
      </c>
      <c r="E71" s="427" t="s">
        <v>979</v>
      </c>
      <c r="F71" s="431">
        <v>26</v>
      </c>
      <c r="G71" s="431">
        <v>14586</v>
      </c>
      <c r="H71" s="431">
        <v>0.64884341637010678</v>
      </c>
      <c r="I71" s="431">
        <v>561</v>
      </c>
      <c r="J71" s="431">
        <v>40</v>
      </c>
      <c r="K71" s="431">
        <v>22480</v>
      </c>
      <c r="L71" s="431">
        <v>1</v>
      </c>
      <c r="M71" s="431">
        <v>562</v>
      </c>
      <c r="N71" s="431">
        <v>38</v>
      </c>
      <c r="O71" s="431">
        <v>21394</v>
      </c>
      <c r="P71" s="501">
        <v>0.95169039145907475</v>
      </c>
      <c r="Q71" s="432">
        <v>563</v>
      </c>
    </row>
    <row r="72" spans="1:17" ht="14.45" customHeight="1" x14ac:dyDescent="0.2">
      <c r="A72" s="426" t="s">
        <v>1023</v>
      </c>
      <c r="B72" s="427" t="s">
        <v>941</v>
      </c>
      <c r="C72" s="427" t="s">
        <v>938</v>
      </c>
      <c r="D72" s="427" t="s">
        <v>992</v>
      </c>
      <c r="E72" s="427" t="s">
        <v>993</v>
      </c>
      <c r="F72" s="431">
        <v>10</v>
      </c>
      <c r="G72" s="431">
        <v>22050</v>
      </c>
      <c r="H72" s="431">
        <v>1.4227642276422765</v>
      </c>
      <c r="I72" s="431">
        <v>2205</v>
      </c>
      <c r="J72" s="431">
        <v>7</v>
      </c>
      <c r="K72" s="431">
        <v>15498</v>
      </c>
      <c r="L72" s="431">
        <v>1</v>
      </c>
      <c r="M72" s="431">
        <v>2214</v>
      </c>
      <c r="N72" s="431">
        <v>11</v>
      </c>
      <c r="O72" s="431">
        <v>24442</v>
      </c>
      <c r="P72" s="501">
        <v>1.5771067234481868</v>
      </c>
      <c r="Q72" s="432">
        <v>2222</v>
      </c>
    </row>
    <row r="73" spans="1:17" ht="14.45" customHeight="1" x14ac:dyDescent="0.2">
      <c r="A73" s="426" t="s">
        <v>1024</v>
      </c>
      <c r="B73" s="427" t="s">
        <v>937</v>
      </c>
      <c r="C73" s="427" t="s">
        <v>938</v>
      </c>
      <c r="D73" s="427" t="s">
        <v>939</v>
      </c>
      <c r="E73" s="427" t="s">
        <v>940</v>
      </c>
      <c r="F73" s="431">
        <v>6</v>
      </c>
      <c r="G73" s="431">
        <v>68598</v>
      </c>
      <c r="H73" s="431">
        <v>1.4895769999131416</v>
      </c>
      <c r="I73" s="431">
        <v>11433</v>
      </c>
      <c r="J73" s="431">
        <v>4</v>
      </c>
      <c r="K73" s="431">
        <v>46052</v>
      </c>
      <c r="L73" s="431">
        <v>1</v>
      </c>
      <c r="M73" s="431">
        <v>11513</v>
      </c>
      <c r="N73" s="431">
        <v>13</v>
      </c>
      <c r="O73" s="431">
        <v>150579</v>
      </c>
      <c r="P73" s="501">
        <v>3.269760270998002</v>
      </c>
      <c r="Q73" s="432">
        <v>11583</v>
      </c>
    </row>
    <row r="74" spans="1:17" ht="14.45" customHeight="1" x14ac:dyDescent="0.2">
      <c r="A74" s="426" t="s">
        <v>1024</v>
      </c>
      <c r="B74" s="427" t="s">
        <v>941</v>
      </c>
      <c r="C74" s="427" t="s">
        <v>938</v>
      </c>
      <c r="D74" s="427" t="s">
        <v>942</v>
      </c>
      <c r="E74" s="427" t="s">
        <v>943</v>
      </c>
      <c r="F74" s="431">
        <v>3</v>
      </c>
      <c r="G74" s="431">
        <v>411</v>
      </c>
      <c r="H74" s="431"/>
      <c r="I74" s="431">
        <v>137</v>
      </c>
      <c r="J74" s="431"/>
      <c r="K74" s="431"/>
      <c r="L74" s="431"/>
      <c r="M74" s="431"/>
      <c r="N74" s="431"/>
      <c r="O74" s="431"/>
      <c r="P74" s="501"/>
      <c r="Q74" s="432"/>
    </row>
    <row r="75" spans="1:17" ht="14.45" customHeight="1" x14ac:dyDescent="0.2">
      <c r="A75" s="426" t="s">
        <v>1024</v>
      </c>
      <c r="B75" s="427" t="s">
        <v>941</v>
      </c>
      <c r="C75" s="427" t="s">
        <v>938</v>
      </c>
      <c r="D75" s="427" t="s">
        <v>944</v>
      </c>
      <c r="E75" s="427" t="s">
        <v>945</v>
      </c>
      <c r="F75" s="431">
        <v>4</v>
      </c>
      <c r="G75" s="431">
        <v>5052</v>
      </c>
      <c r="H75" s="431"/>
      <c r="I75" s="431">
        <v>1263</v>
      </c>
      <c r="J75" s="431"/>
      <c r="K75" s="431"/>
      <c r="L75" s="431"/>
      <c r="M75" s="431"/>
      <c r="N75" s="431"/>
      <c r="O75" s="431"/>
      <c r="P75" s="501"/>
      <c r="Q75" s="432"/>
    </row>
    <row r="76" spans="1:17" ht="14.45" customHeight="1" x14ac:dyDescent="0.2">
      <c r="A76" s="426" t="s">
        <v>1024</v>
      </c>
      <c r="B76" s="427" t="s">
        <v>941</v>
      </c>
      <c r="C76" s="427" t="s">
        <v>938</v>
      </c>
      <c r="D76" s="427" t="s">
        <v>946</v>
      </c>
      <c r="E76" s="427" t="s">
        <v>947</v>
      </c>
      <c r="F76" s="431">
        <v>2</v>
      </c>
      <c r="G76" s="431">
        <v>4686</v>
      </c>
      <c r="H76" s="431">
        <v>0.14200860658221712</v>
      </c>
      <c r="I76" s="431">
        <v>2343</v>
      </c>
      <c r="J76" s="431">
        <v>14</v>
      </c>
      <c r="K76" s="431">
        <v>32998</v>
      </c>
      <c r="L76" s="431">
        <v>1</v>
      </c>
      <c r="M76" s="431">
        <v>2357</v>
      </c>
      <c r="N76" s="431">
        <v>15</v>
      </c>
      <c r="O76" s="431">
        <v>35535</v>
      </c>
      <c r="P76" s="501">
        <v>1.0768834474816655</v>
      </c>
      <c r="Q76" s="432">
        <v>2369</v>
      </c>
    </row>
    <row r="77" spans="1:17" ht="14.45" customHeight="1" x14ac:dyDescent="0.2">
      <c r="A77" s="426" t="s">
        <v>1024</v>
      </c>
      <c r="B77" s="427" t="s">
        <v>941</v>
      </c>
      <c r="C77" s="427" t="s">
        <v>938</v>
      </c>
      <c r="D77" s="427" t="s">
        <v>948</v>
      </c>
      <c r="E77" s="427" t="s">
        <v>949</v>
      </c>
      <c r="F77" s="431">
        <v>7</v>
      </c>
      <c r="G77" s="431">
        <v>7546</v>
      </c>
      <c r="H77" s="431">
        <v>1.7419205909510618</v>
      </c>
      <c r="I77" s="431">
        <v>1078</v>
      </c>
      <c r="J77" s="431">
        <v>4</v>
      </c>
      <c r="K77" s="431">
        <v>4332</v>
      </c>
      <c r="L77" s="431">
        <v>1</v>
      </c>
      <c r="M77" s="431">
        <v>1083</v>
      </c>
      <c r="N77" s="431">
        <v>2</v>
      </c>
      <c r="O77" s="431">
        <v>2174</v>
      </c>
      <c r="P77" s="501">
        <v>0.5018467220683287</v>
      </c>
      <c r="Q77" s="432">
        <v>1087</v>
      </c>
    </row>
    <row r="78" spans="1:17" ht="14.45" customHeight="1" x14ac:dyDescent="0.2">
      <c r="A78" s="426" t="s">
        <v>1024</v>
      </c>
      <c r="B78" s="427" t="s">
        <v>941</v>
      </c>
      <c r="C78" s="427" t="s">
        <v>938</v>
      </c>
      <c r="D78" s="427" t="s">
        <v>950</v>
      </c>
      <c r="E78" s="427" t="s">
        <v>951</v>
      </c>
      <c r="F78" s="431">
        <v>11</v>
      </c>
      <c r="G78" s="431">
        <v>42108</v>
      </c>
      <c r="H78" s="431">
        <v>1.0957064793130367</v>
      </c>
      <c r="I78" s="431">
        <v>3828</v>
      </c>
      <c r="J78" s="431">
        <v>10</v>
      </c>
      <c r="K78" s="431">
        <v>38430</v>
      </c>
      <c r="L78" s="431">
        <v>1</v>
      </c>
      <c r="M78" s="431">
        <v>3843</v>
      </c>
      <c r="N78" s="431">
        <v>7</v>
      </c>
      <c r="O78" s="431">
        <v>26985</v>
      </c>
      <c r="P78" s="501">
        <v>0.70218579234972678</v>
      </c>
      <c r="Q78" s="432">
        <v>3855</v>
      </c>
    </row>
    <row r="79" spans="1:17" ht="14.45" customHeight="1" x14ac:dyDescent="0.2">
      <c r="A79" s="426" t="s">
        <v>1024</v>
      </c>
      <c r="B79" s="427" t="s">
        <v>941</v>
      </c>
      <c r="C79" s="427" t="s">
        <v>938</v>
      </c>
      <c r="D79" s="427" t="s">
        <v>952</v>
      </c>
      <c r="E79" s="427" t="s">
        <v>953</v>
      </c>
      <c r="F79" s="431"/>
      <c r="G79" s="431"/>
      <c r="H79" s="431"/>
      <c r="I79" s="431"/>
      <c r="J79" s="431">
        <v>8</v>
      </c>
      <c r="K79" s="431">
        <v>3568</v>
      </c>
      <c r="L79" s="431">
        <v>1</v>
      </c>
      <c r="M79" s="431">
        <v>446</v>
      </c>
      <c r="N79" s="431">
        <v>2</v>
      </c>
      <c r="O79" s="431">
        <v>894</v>
      </c>
      <c r="P79" s="501">
        <v>0.2505605381165919</v>
      </c>
      <c r="Q79" s="432">
        <v>447</v>
      </c>
    </row>
    <row r="80" spans="1:17" ht="14.45" customHeight="1" x14ac:dyDescent="0.2">
      <c r="A80" s="426" t="s">
        <v>1024</v>
      </c>
      <c r="B80" s="427" t="s">
        <v>941</v>
      </c>
      <c r="C80" s="427" t="s">
        <v>938</v>
      </c>
      <c r="D80" s="427" t="s">
        <v>954</v>
      </c>
      <c r="E80" s="427" t="s">
        <v>955</v>
      </c>
      <c r="F80" s="431"/>
      <c r="G80" s="431"/>
      <c r="H80" s="431"/>
      <c r="I80" s="431"/>
      <c r="J80" s="431">
        <v>1</v>
      </c>
      <c r="K80" s="431">
        <v>857</v>
      </c>
      <c r="L80" s="431">
        <v>1</v>
      </c>
      <c r="M80" s="431">
        <v>857</v>
      </c>
      <c r="N80" s="431">
        <v>2</v>
      </c>
      <c r="O80" s="431">
        <v>1718</v>
      </c>
      <c r="P80" s="501">
        <v>2.0046674445740957</v>
      </c>
      <c r="Q80" s="432">
        <v>859</v>
      </c>
    </row>
    <row r="81" spans="1:17" ht="14.45" customHeight="1" x14ac:dyDescent="0.2">
      <c r="A81" s="426" t="s">
        <v>1024</v>
      </c>
      <c r="B81" s="427" t="s">
        <v>941</v>
      </c>
      <c r="C81" s="427" t="s">
        <v>938</v>
      </c>
      <c r="D81" s="427" t="s">
        <v>960</v>
      </c>
      <c r="E81" s="427" t="s">
        <v>961</v>
      </c>
      <c r="F81" s="431">
        <v>1</v>
      </c>
      <c r="G81" s="431">
        <v>841</v>
      </c>
      <c r="H81" s="431">
        <v>0.19928909952606635</v>
      </c>
      <c r="I81" s="431">
        <v>841</v>
      </c>
      <c r="J81" s="431">
        <v>5</v>
      </c>
      <c r="K81" s="431">
        <v>4220</v>
      </c>
      <c r="L81" s="431">
        <v>1</v>
      </c>
      <c r="M81" s="431">
        <v>844</v>
      </c>
      <c r="N81" s="431"/>
      <c r="O81" s="431"/>
      <c r="P81" s="501"/>
      <c r="Q81" s="432"/>
    </row>
    <row r="82" spans="1:17" ht="14.45" customHeight="1" x14ac:dyDescent="0.2">
      <c r="A82" s="426" t="s">
        <v>1024</v>
      </c>
      <c r="B82" s="427" t="s">
        <v>941</v>
      </c>
      <c r="C82" s="427" t="s">
        <v>938</v>
      </c>
      <c r="D82" s="427" t="s">
        <v>966</v>
      </c>
      <c r="E82" s="427" t="s">
        <v>967</v>
      </c>
      <c r="F82" s="431">
        <v>28</v>
      </c>
      <c r="G82" s="431">
        <v>476</v>
      </c>
      <c r="H82" s="431">
        <v>0.73684210526315785</v>
      </c>
      <c r="I82" s="431">
        <v>17</v>
      </c>
      <c r="J82" s="431">
        <v>38</v>
      </c>
      <c r="K82" s="431">
        <v>646</v>
      </c>
      <c r="L82" s="431">
        <v>1</v>
      </c>
      <c r="M82" s="431">
        <v>17</v>
      </c>
      <c r="N82" s="431">
        <v>19</v>
      </c>
      <c r="O82" s="431">
        <v>323</v>
      </c>
      <c r="P82" s="501">
        <v>0.5</v>
      </c>
      <c r="Q82" s="432">
        <v>17</v>
      </c>
    </row>
    <row r="83" spans="1:17" ht="14.45" customHeight="1" x14ac:dyDescent="0.2">
      <c r="A83" s="426" t="s">
        <v>1024</v>
      </c>
      <c r="B83" s="427" t="s">
        <v>941</v>
      </c>
      <c r="C83" s="427" t="s">
        <v>938</v>
      </c>
      <c r="D83" s="427" t="s">
        <v>968</v>
      </c>
      <c r="E83" s="427" t="s">
        <v>953</v>
      </c>
      <c r="F83" s="431">
        <v>47</v>
      </c>
      <c r="G83" s="431">
        <v>33323</v>
      </c>
      <c r="H83" s="431">
        <v>0.80467014391963687</v>
      </c>
      <c r="I83" s="431">
        <v>709</v>
      </c>
      <c r="J83" s="431">
        <v>58</v>
      </c>
      <c r="K83" s="431">
        <v>41412</v>
      </c>
      <c r="L83" s="431">
        <v>1</v>
      </c>
      <c r="M83" s="431">
        <v>714</v>
      </c>
      <c r="N83" s="431">
        <v>35</v>
      </c>
      <c r="O83" s="431">
        <v>25130</v>
      </c>
      <c r="P83" s="501">
        <v>0.60682893847194053</v>
      </c>
      <c r="Q83" s="432">
        <v>718</v>
      </c>
    </row>
    <row r="84" spans="1:17" ht="14.45" customHeight="1" x14ac:dyDescent="0.2">
      <c r="A84" s="426" t="s">
        <v>1024</v>
      </c>
      <c r="B84" s="427" t="s">
        <v>941</v>
      </c>
      <c r="C84" s="427" t="s">
        <v>938</v>
      </c>
      <c r="D84" s="427" t="s">
        <v>969</v>
      </c>
      <c r="E84" s="427" t="s">
        <v>955</v>
      </c>
      <c r="F84" s="431">
        <v>19</v>
      </c>
      <c r="G84" s="431">
        <v>27379</v>
      </c>
      <c r="H84" s="431">
        <v>0.52522636586863103</v>
      </c>
      <c r="I84" s="431">
        <v>1441</v>
      </c>
      <c r="J84" s="431">
        <v>36</v>
      </c>
      <c r="K84" s="431">
        <v>52128</v>
      </c>
      <c r="L84" s="431">
        <v>1</v>
      </c>
      <c r="M84" s="431">
        <v>1448</v>
      </c>
      <c r="N84" s="431">
        <v>7</v>
      </c>
      <c r="O84" s="431">
        <v>10178</v>
      </c>
      <c r="P84" s="501">
        <v>0.19525015346838551</v>
      </c>
      <c r="Q84" s="432">
        <v>1454</v>
      </c>
    </row>
    <row r="85" spans="1:17" ht="14.45" customHeight="1" x14ac:dyDescent="0.2">
      <c r="A85" s="426" t="s">
        <v>1024</v>
      </c>
      <c r="B85" s="427" t="s">
        <v>941</v>
      </c>
      <c r="C85" s="427" t="s">
        <v>938</v>
      </c>
      <c r="D85" s="427" t="s">
        <v>970</v>
      </c>
      <c r="E85" s="427" t="s">
        <v>971</v>
      </c>
      <c r="F85" s="431">
        <v>19</v>
      </c>
      <c r="G85" s="431">
        <v>46398</v>
      </c>
      <c r="H85" s="431">
        <v>0.69997737044580222</v>
      </c>
      <c r="I85" s="431">
        <v>2442</v>
      </c>
      <c r="J85" s="431">
        <v>27</v>
      </c>
      <c r="K85" s="431">
        <v>66285</v>
      </c>
      <c r="L85" s="431">
        <v>1</v>
      </c>
      <c r="M85" s="431">
        <v>2455</v>
      </c>
      <c r="N85" s="431">
        <v>8</v>
      </c>
      <c r="O85" s="431">
        <v>19736</v>
      </c>
      <c r="P85" s="501">
        <v>0.29774458776495438</v>
      </c>
      <c r="Q85" s="432">
        <v>2467</v>
      </c>
    </row>
    <row r="86" spans="1:17" ht="14.45" customHeight="1" x14ac:dyDescent="0.2">
      <c r="A86" s="426" t="s">
        <v>1024</v>
      </c>
      <c r="B86" s="427" t="s">
        <v>941</v>
      </c>
      <c r="C86" s="427" t="s">
        <v>938</v>
      </c>
      <c r="D86" s="427" t="s">
        <v>972</v>
      </c>
      <c r="E86" s="427" t="s">
        <v>973</v>
      </c>
      <c r="F86" s="431">
        <v>47</v>
      </c>
      <c r="G86" s="431">
        <v>3243</v>
      </c>
      <c r="H86" s="431">
        <v>0.7472350230414746</v>
      </c>
      <c r="I86" s="431">
        <v>69</v>
      </c>
      <c r="J86" s="431">
        <v>62</v>
      </c>
      <c r="K86" s="431">
        <v>4340</v>
      </c>
      <c r="L86" s="431">
        <v>1</v>
      </c>
      <c r="M86" s="431">
        <v>70</v>
      </c>
      <c r="N86" s="431">
        <v>37</v>
      </c>
      <c r="O86" s="431">
        <v>2590</v>
      </c>
      <c r="P86" s="501">
        <v>0.59677419354838712</v>
      </c>
      <c r="Q86" s="432">
        <v>70</v>
      </c>
    </row>
    <row r="87" spans="1:17" ht="14.45" customHeight="1" x14ac:dyDescent="0.2">
      <c r="A87" s="426" t="s">
        <v>1024</v>
      </c>
      <c r="B87" s="427" t="s">
        <v>941</v>
      </c>
      <c r="C87" s="427" t="s">
        <v>938</v>
      </c>
      <c r="D87" s="427" t="s">
        <v>976</v>
      </c>
      <c r="E87" s="427" t="s">
        <v>977</v>
      </c>
      <c r="F87" s="431"/>
      <c r="G87" s="431"/>
      <c r="H87" s="431"/>
      <c r="I87" s="431"/>
      <c r="J87" s="431">
        <v>1</v>
      </c>
      <c r="K87" s="431">
        <v>1674</v>
      </c>
      <c r="L87" s="431">
        <v>1</v>
      </c>
      <c r="M87" s="431">
        <v>1674</v>
      </c>
      <c r="N87" s="431">
        <v>1</v>
      </c>
      <c r="O87" s="431">
        <v>1680</v>
      </c>
      <c r="P87" s="501">
        <v>1.0035842293906809</v>
      </c>
      <c r="Q87" s="432">
        <v>1680</v>
      </c>
    </row>
    <row r="88" spans="1:17" ht="14.45" customHeight="1" x14ac:dyDescent="0.2">
      <c r="A88" s="426" t="s">
        <v>1024</v>
      </c>
      <c r="B88" s="427" t="s">
        <v>941</v>
      </c>
      <c r="C88" s="427" t="s">
        <v>938</v>
      </c>
      <c r="D88" s="427" t="s">
        <v>978</v>
      </c>
      <c r="E88" s="427" t="s">
        <v>979</v>
      </c>
      <c r="F88" s="431">
        <v>85</v>
      </c>
      <c r="G88" s="431">
        <v>47685</v>
      </c>
      <c r="H88" s="431">
        <v>0.80045994762640171</v>
      </c>
      <c r="I88" s="431">
        <v>561</v>
      </c>
      <c r="J88" s="431">
        <v>106</v>
      </c>
      <c r="K88" s="431">
        <v>59572</v>
      </c>
      <c r="L88" s="431">
        <v>1</v>
      </c>
      <c r="M88" s="431">
        <v>562</v>
      </c>
      <c r="N88" s="431">
        <v>63</v>
      </c>
      <c r="O88" s="431">
        <v>35469</v>
      </c>
      <c r="P88" s="501">
        <v>0.59539716645403884</v>
      </c>
      <c r="Q88" s="432">
        <v>563</v>
      </c>
    </row>
    <row r="89" spans="1:17" ht="14.45" customHeight="1" x14ac:dyDescent="0.2">
      <c r="A89" s="426" t="s">
        <v>1024</v>
      </c>
      <c r="B89" s="427" t="s">
        <v>941</v>
      </c>
      <c r="C89" s="427" t="s">
        <v>938</v>
      </c>
      <c r="D89" s="427" t="s">
        <v>986</v>
      </c>
      <c r="E89" s="427" t="s">
        <v>987</v>
      </c>
      <c r="F89" s="431"/>
      <c r="G89" s="431"/>
      <c r="H89" s="431"/>
      <c r="I89" s="431"/>
      <c r="J89" s="431">
        <v>5</v>
      </c>
      <c r="K89" s="431">
        <v>2150</v>
      </c>
      <c r="L89" s="431">
        <v>1</v>
      </c>
      <c r="M89" s="431">
        <v>430</v>
      </c>
      <c r="N89" s="431">
        <v>15</v>
      </c>
      <c r="O89" s="431">
        <v>6450</v>
      </c>
      <c r="P89" s="501">
        <v>3</v>
      </c>
      <c r="Q89" s="432">
        <v>430</v>
      </c>
    </row>
    <row r="90" spans="1:17" ht="14.45" customHeight="1" x14ac:dyDescent="0.2">
      <c r="A90" s="426" t="s">
        <v>1024</v>
      </c>
      <c r="B90" s="427" t="s">
        <v>941</v>
      </c>
      <c r="C90" s="427" t="s">
        <v>938</v>
      </c>
      <c r="D90" s="427" t="s">
        <v>992</v>
      </c>
      <c r="E90" s="427" t="s">
        <v>993</v>
      </c>
      <c r="F90" s="431">
        <v>52</v>
      </c>
      <c r="G90" s="431">
        <v>114660</v>
      </c>
      <c r="H90" s="431">
        <v>0.72941715332646284</v>
      </c>
      <c r="I90" s="431">
        <v>2205</v>
      </c>
      <c r="J90" s="431">
        <v>71</v>
      </c>
      <c r="K90" s="431">
        <v>157194</v>
      </c>
      <c r="L90" s="431">
        <v>1</v>
      </c>
      <c r="M90" s="431">
        <v>2214</v>
      </c>
      <c r="N90" s="431">
        <v>39</v>
      </c>
      <c r="O90" s="431">
        <v>86658</v>
      </c>
      <c r="P90" s="501">
        <v>0.55128058322836748</v>
      </c>
      <c r="Q90" s="432">
        <v>2222</v>
      </c>
    </row>
    <row r="91" spans="1:17" ht="14.45" customHeight="1" x14ac:dyDescent="0.2">
      <c r="A91" s="426" t="s">
        <v>1024</v>
      </c>
      <c r="B91" s="427" t="s">
        <v>941</v>
      </c>
      <c r="C91" s="427" t="s">
        <v>938</v>
      </c>
      <c r="D91" s="427" t="s">
        <v>994</v>
      </c>
      <c r="E91" s="427" t="s">
        <v>995</v>
      </c>
      <c r="F91" s="431">
        <v>1</v>
      </c>
      <c r="G91" s="431">
        <v>430</v>
      </c>
      <c r="H91" s="431"/>
      <c r="I91" s="431">
        <v>430</v>
      </c>
      <c r="J91" s="431"/>
      <c r="K91" s="431"/>
      <c r="L91" s="431"/>
      <c r="M91" s="431"/>
      <c r="N91" s="431"/>
      <c r="O91" s="431"/>
      <c r="P91" s="501"/>
      <c r="Q91" s="432"/>
    </row>
    <row r="92" spans="1:17" ht="14.45" customHeight="1" x14ac:dyDescent="0.2">
      <c r="A92" s="426" t="s">
        <v>1025</v>
      </c>
      <c r="B92" s="427" t="s">
        <v>941</v>
      </c>
      <c r="C92" s="427" t="s">
        <v>938</v>
      </c>
      <c r="D92" s="427" t="s">
        <v>966</v>
      </c>
      <c r="E92" s="427" t="s">
        <v>967</v>
      </c>
      <c r="F92" s="431">
        <v>1</v>
      </c>
      <c r="G92" s="431">
        <v>17</v>
      </c>
      <c r="H92" s="431"/>
      <c r="I92" s="431">
        <v>17</v>
      </c>
      <c r="J92" s="431"/>
      <c r="K92" s="431"/>
      <c r="L92" s="431"/>
      <c r="M92" s="431"/>
      <c r="N92" s="431"/>
      <c r="O92" s="431"/>
      <c r="P92" s="501"/>
      <c r="Q92" s="432"/>
    </row>
    <row r="93" spans="1:17" ht="14.45" customHeight="1" x14ac:dyDescent="0.2">
      <c r="A93" s="426" t="s">
        <v>1025</v>
      </c>
      <c r="B93" s="427" t="s">
        <v>941</v>
      </c>
      <c r="C93" s="427" t="s">
        <v>938</v>
      </c>
      <c r="D93" s="427" t="s">
        <v>968</v>
      </c>
      <c r="E93" s="427" t="s">
        <v>953</v>
      </c>
      <c r="F93" s="431">
        <v>2</v>
      </c>
      <c r="G93" s="431">
        <v>1418</v>
      </c>
      <c r="H93" s="431"/>
      <c r="I93" s="431">
        <v>709</v>
      </c>
      <c r="J93" s="431"/>
      <c r="K93" s="431"/>
      <c r="L93" s="431"/>
      <c r="M93" s="431"/>
      <c r="N93" s="431"/>
      <c r="O93" s="431"/>
      <c r="P93" s="501"/>
      <c r="Q93" s="432"/>
    </row>
    <row r="94" spans="1:17" ht="14.45" customHeight="1" x14ac:dyDescent="0.2">
      <c r="A94" s="426" t="s">
        <v>1025</v>
      </c>
      <c r="B94" s="427" t="s">
        <v>941</v>
      </c>
      <c r="C94" s="427" t="s">
        <v>938</v>
      </c>
      <c r="D94" s="427" t="s">
        <v>972</v>
      </c>
      <c r="E94" s="427" t="s">
        <v>973</v>
      </c>
      <c r="F94" s="431">
        <v>2</v>
      </c>
      <c r="G94" s="431">
        <v>138</v>
      </c>
      <c r="H94" s="431"/>
      <c r="I94" s="431">
        <v>69</v>
      </c>
      <c r="J94" s="431"/>
      <c r="K94" s="431"/>
      <c r="L94" s="431"/>
      <c r="M94" s="431"/>
      <c r="N94" s="431"/>
      <c r="O94" s="431"/>
      <c r="P94" s="501"/>
      <c r="Q94" s="432"/>
    </row>
    <row r="95" spans="1:17" ht="14.45" customHeight="1" x14ac:dyDescent="0.2">
      <c r="A95" s="426" t="s">
        <v>1025</v>
      </c>
      <c r="B95" s="427" t="s">
        <v>941</v>
      </c>
      <c r="C95" s="427" t="s">
        <v>938</v>
      </c>
      <c r="D95" s="427" t="s">
        <v>978</v>
      </c>
      <c r="E95" s="427" t="s">
        <v>979</v>
      </c>
      <c r="F95" s="431">
        <v>23</v>
      </c>
      <c r="G95" s="431">
        <v>12903</v>
      </c>
      <c r="H95" s="431">
        <v>22.959074733096084</v>
      </c>
      <c r="I95" s="431">
        <v>561</v>
      </c>
      <c r="J95" s="431">
        <v>1</v>
      </c>
      <c r="K95" s="431">
        <v>562</v>
      </c>
      <c r="L95" s="431">
        <v>1</v>
      </c>
      <c r="M95" s="431">
        <v>562</v>
      </c>
      <c r="N95" s="431">
        <v>15</v>
      </c>
      <c r="O95" s="431">
        <v>8445</v>
      </c>
      <c r="P95" s="501">
        <v>15.026690391459075</v>
      </c>
      <c r="Q95" s="432">
        <v>563</v>
      </c>
    </row>
    <row r="96" spans="1:17" ht="14.45" customHeight="1" x14ac:dyDescent="0.2">
      <c r="A96" s="426" t="s">
        <v>1025</v>
      </c>
      <c r="B96" s="427" t="s">
        <v>941</v>
      </c>
      <c r="C96" s="427" t="s">
        <v>938</v>
      </c>
      <c r="D96" s="427" t="s">
        <v>986</v>
      </c>
      <c r="E96" s="427" t="s">
        <v>987</v>
      </c>
      <c r="F96" s="431">
        <v>17</v>
      </c>
      <c r="G96" s="431">
        <v>7293</v>
      </c>
      <c r="H96" s="431">
        <v>3.3920930232558137</v>
      </c>
      <c r="I96" s="431">
        <v>429</v>
      </c>
      <c r="J96" s="431">
        <v>5</v>
      </c>
      <c r="K96" s="431">
        <v>2150</v>
      </c>
      <c r="L96" s="431">
        <v>1</v>
      </c>
      <c r="M96" s="431">
        <v>430</v>
      </c>
      <c r="N96" s="431">
        <v>23</v>
      </c>
      <c r="O96" s="431">
        <v>9890</v>
      </c>
      <c r="P96" s="501">
        <v>4.5999999999999996</v>
      </c>
      <c r="Q96" s="432">
        <v>430</v>
      </c>
    </row>
    <row r="97" spans="1:17" ht="14.45" customHeight="1" x14ac:dyDescent="0.2">
      <c r="A97" s="426" t="s">
        <v>1025</v>
      </c>
      <c r="B97" s="427" t="s">
        <v>941</v>
      </c>
      <c r="C97" s="427" t="s">
        <v>938</v>
      </c>
      <c r="D97" s="427" t="s">
        <v>992</v>
      </c>
      <c r="E97" s="427" t="s">
        <v>993</v>
      </c>
      <c r="F97" s="431">
        <v>6</v>
      </c>
      <c r="G97" s="431">
        <v>13230</v>
      </c>
      <c r="H97" s="431">
        <v>1.9918699186991871</v>
      </c>
      <c r="I97" s="431">
        <v>2205</v>
      </c>
      <c r="J97" s="431">
        <v>3</v>
      </c>
      <c r="K97" s="431">
        <v>6642</v>
      </c>
      <c r="L97" s="431">
        <v>1</v>
      </c>
      <c r="M97" s="431">
        <v>2214</v>
      </c>
      <c r="N97" s="431">
        <v>9</v>
      </c>
      <c r="O97" s="431">
        <v>19998</v>
      </c>
      <c r="P97" s="501">
        <v>3.0108401084010841</v>
      </c>
      <c r="Q97" s="432">
        <v>2222</v>
      </c>
    </row>
    <row r="98" spans="1:17" ht="14.45" customHeight="1" x14ac:dyDescent="0.2">
      <c r="A98" s="426" t="s">
        <v>936</v>
      </c>
      <c r="B98" s="427" t="s">
        <v>941</v>
      </c>
      <c r="C98" s="427" t="s">
        <v>938</v>
      </c>
      <c r="D98" s="427" t="s">
        <v>968</v>
      </c>
      <c r="E98" s="427" t="s">
        <v>953</v>
      </c>
      <c r="F98" s="431"/>
      <c r="G98" s="431"/>
      <c r="H98" s="431"/>
      <c r="I98" s="431"/>
      <c r="J98" s="431"/>
      <c r="K98" s="431"/>
      <c r="L98" s="431"/>
      <c r="M98" s="431"/>
      <c r="N98" s="431">
        <v>1</v>
      </c>
      <c r="O98" s="431">
        <v>718</v>
      </c>
      <c r="P98" s="501"/>
      <c r="Q98" s="432">
        <v>718</v>
      </c>
    </row>
    <row r="99" spans="1:17" ht="14.45" customHeight="1" x14ac:dyDescent="0.2">
      <c r="A99" s="426" t="s">
        <v>936</v>
      </c>
      <c r="B99" s="427" t="s">
        <v>941</v>
      </c>
      <c r="C99" s="427" t="s">
        <v>938</v>
      </c>
      <c r="D99" s="427" t="s">
        <v>972</v>
      </c>
      <c r="E99" s="427" t="s">
        <v>973</v>
      </c>
      <c r="F99" s="431"/>
      <c r="G99" s="431"/>
      <c r="H99" s="431"/>
      <c r="I99" s="431"/>
      <c r="J99" s="431"/>
      <c r="K99" s="431"/>
      <c r="L99" s="431"/>
      <c r="M99" s="431"/>
      <c r="N99" s="431">
        <v>1</v>
      </c>
      <c r="O99" s="431">
        <v>70</v>
      </c>
      <c r="P99" s="501"/>
      <c r="Q99" s="432">
        <v>70</v>
      </c>
    </row>
    <row r="100" spans="1:17" ht="14.45" customHeight="1" x14ac:dyDescent="0.2">
      <c r="A100" s="426" t="s">
        <v>936</v>
      </c>
      <c r="B100" s="427" t="s">
        <v>941</v>
      </c>
      <c r="C100" s="427" t="s">
        <v>938</v>
      </c>
      <c r="D100" s="427" t="s">
        <v>978</v>
      </c>
      <c r="E100" s="427" t="s">
        <v>979</v>
      </c>
      <c r="F100" s="431"/>
      <c r="G100" s="431"/>
      <c r="H100" s="431"/>
      <c r="I100" s="431"/>
      <c r="J100" s="431"/>
      <c r="K100" s="431"/>
      <c r="L100" s="431"/>
      <c r="M100" s="431"/>
      <c r="N100" s="431">
        <v>5</v>
      </c>
      <c r="O100" s="431">
        <v>2815</v>
      </c>
      <c r="P100" s="501"/>
      <c r="Q100" s="432">
        <v>563</v>
      </c>
    </row>
    <row r="101" spans="1:17" ht="14.45" customHeight="1" x14ac:dyDescent="0.2">
      <c r="A101" s="426" t="s">
        <v>936</v>
      </c>
      <c r="B101" s="427" t="s">
        <v>941</v>
      </c>
      <c r="C101" s="427" t="s">
        <v>938</v>
      </c>
      <c r="D101" s="427" t="s">
        <v>986</v>
      </c>
      <c r="E101" s="427" t="s">
        <v>987</v>
      </c>
      <c r="F101" s="431">
        <v>5</v>
      </c>
      <c r="G101" s="431">
        <v>2145</v>
      </c>
      <c r="H101" s="431">
        <v>0.49883720930232556</v>
      </c>
      <c r="I101" s="431">
        <v>429</v>
      </c>
      <c r="J101" s="431">
        <v>10</v>
      </c>
      <c r="K101" s="431">
        <v>4300</v>
      </c>
      <c r="L101" s="431">
        <v>1</v>
      </c>
      <c r="M101" s="431">
        <v>430</v>
      </c>
      <c r="N101" s="431">
        <v>23</v>
      </c>
      <c r="O101" s="431">
        <v>9890</v>
      </c>
      <c r="P101" s="501">
        <v>2.2999999999999998</v>
      </c>
      <c r="Q101" s="432">
        <v>430</v>
      </c>
    </row>
    <row r="102" spans="1:17" ht="14.45" customHeight="1" x14ac:dyDescent="0.2">
      <c r="A102" s="426" t="s">
        <v>936</v>
      </c>
      <c r="B102" s="427" t="s">
        <v>941</v>
      </c>
      <c r="C102" s="427" t="s">
        <v>938</v>
      </c>
      <c r="D102" s="427" t="s">
        <v>992</v>
      </c>
      <c r="E102" s="427" t="s">
        <v>993</v>
      </c>
      <c r="F102" s="431"/>
      <c r="G102" s="431"/>
      <c r="H102" s="431"/>
      <c r="I102" s="431"/>
      <c r="J102" s="431">
        <v>4</v>
      </c>
      <c r="K102" s="431">
        <v>8856</v>
      </c>
      <c r="L102" s="431">
        <v>1</v>
      </c>
      <c r="M102" s="431">
        <v>2214</v>
      </c>
      <c r="N102" s="431">
        <v>6</v>
      </c>
      <c r="O102" s="431">
        <v>13332</v>
      </c>
      <c r="P102" s="501">
        <v>1.505420054200542</v>
      </c>
      <c r="Q102" s="432">
        <v>2222</v>
      </c>
    </row>
    <row r="103" spans="1:17" ht="14.45" customHeight="1" x14ac:dyDescent="0.2">
      <c r="A103" s="426" t="s">
        <v>1026</v>
      </c>
      <c r="B103" s="427" t="s">
        <v>937</v>
      </c>
      <c r="C103" s="427" t="s">
        <v>938</v>
      </c>
      <c r="D103" s="427" t="s">
        <v>939</v>
      </c>
      <c r="E103" s="427" t="s">
        <v>940</v>
      </c>
      <c r="F103" s="431"/>
      <c r="G103" s="431"/>
      <c r="H103" s="431"/>
      <c r="I103" s="431"/>
      <c r="J103" s="431"/>
      <c r="K103" s="431"/>
      <c r="L103" s="431"/>
      <c r="M103" s="431"/>
      <c r="N103" s="431">
        <v>1</v>
      </c>
      <c r="O103" s="431">
        <v>11583</v>
      </c>
      <c r="P103" s="501"/>
      <c r="Q103" s="432">
        <v>11583</v>
      </c>
    </row>
    <row r="104" spans="1:17" ht="14.45" customHeight="1" x14ac:dyDescent="0.2">
      <c r="A104" s="426" t="s">
        <v>1026</v>
      </c>
      <c r="B104" s="427" t="s">
        <v>941</v>
      </c>
      <c r="C104" s="427" t="s">
        <v>938</v>
      </c>
      <c r="D104" s="427" t="s">
        <v>942</v>
      </c>
      <c r="E104" s="427" t="s">
        <v>943</v>
      </c>
      <c r="F104" s="431">
        <v>7</v>
      </c>
      <c r="G104" s="431">
        <v>959</v>
      </c>
      <c r="H104" s="431">
        <v>1.7373188405797102</v>
      </c>
      <c r="I104" s="431">
        <v>137</v>
      </c>
      <c r="J104" s="431">
        <v>4</v>
      </c>
      <c r="K104" s="431">
        <v>552</v>
      </c>
      <c r="L104" s="431">
        <v>1</v>
      </c>
      <c r="M104" s="431">
        <v>138</v>
      </c>
      <c r="N104" s="431">
        <v>1</v>
      </c>
      <c r="O104" s="431">
        <v>139</v>
      </c>
      <c r="P104" s="501">
        <v>0.25181159420289856</v>
      </c>
      <c r="Q104" s="432">
        <v>139</v>
      </c>
    </row>
    <row r="105" spans="1:17" ht="14.45" customHeight="1" x14ac:dyDescent="0.2">
      <c r="A105" s="426" t="s">
        <v>1026</v>
      </c>
      <c r="B105" s="427" t="s">
        <v>941</v>
      </c>
      <c r="C105" s="427" t="s">
        <v>938</v>
      </c>
      <c r="D105" s="427" t="s">
        <v>946</v>
      </c>
      <c r="E105" s="427" t="s">
        <v>947</v>
      </c>
      <c r="F105" s="431">
        <v>1</v>
      </c>
      <c r="G105" s="431">
        <v>2343</v>
      </c>
      <c r="H105" s="431">
        <v>0.99406024607551968</v>
      </c>
      <c r="I105" s="431">
        <v>2343</v>
      </c>
      <c r="J105" s="431">
        <v>1</v>
      </c>
      <c r="K105" s="431">
        <v>2357</v>
      </c>
      <c r="L105" s="431">
        <v>1</v>
      </c>
      <c r="M105" s="431">
        <v>2357</v>
      </c>
      <c r="N105" s="431">
        <v>11</v>
      </c>
      <c r="O105" s="431">
        <v>26059</v>
      </c>
      <c r="P105" s="501">
        <v>11.056003394145099</v>
      </c>
      <c r="Q105" s="432">
        <v>2369</v>
      </c>
    </row>
    <row r="106" spans="1:17" ht="14.45" customHeight="1" x14ac:dyDescent="0.2">
      <c r="A106" s="426" t="s">
        <v>1026</v>
      </c>
      <c r="B106" s="427" t="s">
        <v>941</v>
      </c>
      <c r="C106" s="427" t="s">
        <v>938</v>
      </c>
      <c r="D106" s="427" t="s">
        <v>948</v>
      </c>
      <c r="E106" s="427" t="s">
        <v>949</v>
      </c>
      <c r="F106" s="431">
        <v>1</v>
      </c>
      <c r="G106" s="431">
        <v>1078</v>
      </c>
      <c r="H106" s="431"/>
      <c r="I106" s="431">
        <v>1078</v>
      </c>
      <c r="J106" s="431"/>
      <c r="K106" s="431"/>
      <c r="L106" s="431"/>
      <c r="M106" s="431"/>
      <c r="N106" s="431">
        <v>6</v>
      </c>
      <c r="O106" s="431">
        <v>6522</v>
      </c>
      <c r="P106" s="501"/>
      <c r="Q106" s="432">
        <v>1087</v>
      </c>
    </row>
    <row r="107" spans="1:17" ht="14.45" customHeight="1" x14ac:dyDescent="0.2">
      <c r="A107" s="426" t="s">
        <v>1026</v>
      </c>
      <c r="B107" s="427" t="s">
        <v>941</v>
      </c>
      <c r="C107" s="427" t="s">
        <v>938</v>
      </c>
      <c r="D107" s="427" t="s">
        <v>950</v>
      </c>
      <c r="E107" s="427" t="s">
        <v>951</v>
      </c>
      <c r="F107" s="431">
        <v>27</v>
      </c>
      <c r="G107" s="431">
        <v>103356</v>
      </c>
      <c r="H107" s="431">
        <v>0.92740046838407497</v>
      </c>
      <c r="I107" s="431">
        <v>3828</v>
      </c>
      <c r="J107" s="431">
        <v>29</v>
      </c>
      <c r="K107" s="431">
        <v>111447</v>
      </c>
      <c r="L107" s="431">
        <v>1</v>
      </c>
      <c r="M107" s="431">
        <v>3843</v>
      </c>
      <c r="N107" s="431">
        <v>6</v>
      </c>
      <c r="O107" s="431">
        <v>23130</v>
      </c>
      <c r="P107" s="501">
        <v>0.20754259872405717</v>
      </c>
      <c r="Q107" s="432">
        <v>3855</v>
      </c>
    </row>
    <row r="108" spans="1:17" ht="14.45" customHeight="1" x14ac:dyDescent="0.2">
      <c r="A108" s="426" t="s">
        <v>1026</v>
      </c>
      <c r="B108" s="427" t="s">
        <v>941</v>
      </c>
      <c r="C108" s="427" t="s">
        <v>938</v>
      </c>
      <c r="D108" s="427" t="s">
        <v>952</v>
      </c>
      <c r="E108" s="427" t="s">
        <v>953</v>
      </c>
      <c r="F108" s="431">
        <v>26</v>
      </c>
      <c r="G108" s="431">
        <v>11570</v>
      </c>
      <c r="H108" s="431">
        <v>1.2353192398035446</v>
      </c>
      <c r="I108" s="431">
        <v>445</v>
      </c>
      <c r="J108" s="431">
        <v>21</v>
      </c>
      <c r="K108" s="431">
        <v>9366</v>
      </c>
      <c r="L108" s="431">
        <v>1</v>
      </c>
      <c r="M108" s="431">
        <v>446</v>
      </c>
      <c r="N108" s="431">
        <v>20</v>
      </c>
      <c r="O108" s="431">
        <v>8940</v>
      </c>
      <c r="P108" s="501">
        <v>0.95451633568225491</v>
      </c>
      <c r="Q108" s="432">
        <v>447</v>
      </c>
    </row>
    <row r="109" spans="1:17" ht="14.45" customHeight="1" x14ac:dyDescent="0.2">
      <c r="A109" s="426" t="s">
        <v>1026</v>
      </c>
      <c r="B109" s="427" t="s">
        <v>941</v>
      </c>
      <c r="C109" s="427" t="s">
        <v>938</v>
      </c>
      <c r="D109" s="427" t="s">
        <v>954</v>
      </c>
      <c r="E109" s="427" t="s">
        <v>955</v>
      </c>
      <c r="F109" s="431">
        <v>8</v>
      </c>
      <c r="G109" s="431">
        <v>6832</v>
      </c>
      <c r="H109" s="431">
        <v>0.7971995332555426</v>
      </c>
      <c r="I109" s="431">
        <v>854</v>
      </c>
      <c r="J109" s="431">
        <v>10</v>
      </c>
      <c r="K109" s="431">
        <v>8570</v>
      </c>
      <c r="L109" s="431">
        <v>1</v>
      </c>
      <c r="M109" s="431">
        <v>857</v>
      </c>
      <c r="N109" s="431">
        <v>8</v>
      </c>
      <c r="O109" s="431">
        <v>6872</v>
      </c>
      <c r="P109" s="501">
        <v>0.80186697782963823</v>
      </c>
      <c r="Q109" s="432">
        <v>859</v>
      </c>
    </row>
    <row r="110" spans="1:17" ht="14.45" customHeight="1" x14ac:dyDescent="0.2">
      <c r="A110" s="426" t="s">
        <v>1026</v>
      </c>
      <c r="B110" s="427" t="s">
        <v>941</v>
      </c>
      <c r="C110" s="427" t="s">
        <v>938</v>
      </c>
      <c r="D110" s="427" t="s">
        <v>958</v>
      </c>
      <c r="E110" s="427" t="s">
        <v>959</v>
      </c>
      <c r="F110" s="431"/>
      <c r="G110" s="431"/>
      <c r="H110" s="431"/>
      <c r="I110" s="431"/>
      <c r="J110" s="431"/>
      <c r="K110" s="431"/>
      <c r="L110" s="431"/>
      <c r="M110" s="431"/>
      <c r="N110" s="431">
        <v>2</v>
      </c>
      <c r="O110" s="431">
        <v>3284</v>
      </c>
      <c r="P110" s="501"/>
      <c r="Q110" s="432">
        <v>1642</v>
      </c>
    </row>
    <row r="111" spans="1:17" ht="14.45" customHeight="1" x14ac:dyDescent="0.2">
      <c r="A111" s="426" t="s">
        <v>1026</v>
      </c>
      <c r="B111" s="427" t="s">
        <v>941</v>
      </c>
      <c r="C111" s="427" t="s">
        <v>938</v>
      </c>
      <c r="D111" s="427" t="s">
        <v>960</v>
      </c>
      <c r="E111" s="427" t="s">
        <v>961</v>
      </c>
      <c r="F111" s="431"/>
      <c r="G111" s="431"/>
      <c r="H111" s="431"/>
      <c r="I111" s="431"/>
      <c r="J111" s="431"/>
      <c r="K111" s="431"/>
      <c r="L111" s="431"/>
      <c r="M111" s="431"/>
      <c r="N111" s="431">
        <v>4</v>
      </c>
      <c r="O111" s="431">
        <v>3384</v>
      </c>
      <c r="P111" s="501"/>
      <c r="Q111" s="432">
        <v>846</v>
      </c>
    </row>
    <row r="112" spans="1:17" ht="14.45" customHeight="1" x14ac:dyDescent="0.2">
      <c r="A112" s="426" t="s">
        <v>1026</v>
      </c>
      <c r="B112" s="427" t="s">
        <v>941</v>
      </c>
      <c r="C112" s="427" t="s">
        <v>938</v>
      </c>
      <c r="D112" s="427" t="s">
        <v>966</v>
      </c>
      <c r="E112" s="427" t="s">
        <v>967</v>
      </c>
      <c r="F112" s="431">
        <v>39</v>
      </c>
      <c r="G112" s="431">
        <v>663</v>
      </c>
      <c r="H112" s="431">
        <v>1.1470588235294117</v>
      </c>
      <c r="I112" s="431">
        <v>17</v>
      </c>
      <c r="J112" s="431">
        <v>34</v>
      </c>
      <c r="K112" s="431">
        <v>578</v>
      </c>
      <c r="L112" s="431">
        <v>1</v>
      </c>
      <c r="M112" s="431">
        <v>17</v>
      </c>
      <c r="N112" s="431">
        <v>23</v>
      </c>
      <c r="O112" s="431">
        <v>391</v>
      </c>
      <c r="P112" s="501">
        <v>0.67647058823529416</v>
      </c>
      <c r="Q112" s="432">
        <v>17</v>
      </c>
    </row>
    <row r="113" spans="1:17" ht="14.45" customHeight="1" x14ac:dyDescent="0.2">
      <c r="A113" s="426" t="s">
        <v>1026</v>
      </c>
      <c r="B113" s="427" t="s">
        <v>941</v>
      </c>
      <c r="C113" s="427" t="s">
        <v>938</v>
      </c>
      <c r="D113" s="427" t="s">
        <v>968</v>
      </c>
      <c r="E113" s="427" t="s">
        <v>953</v>
      </c>
      <c r="F113" s="431">
        <v>54</v>
      </c>
      <c r="G113" s="431">
        <v>38286</v>
      </c>
      <c r="H113" s="431">
        <v>1.1171218487394958</v>
      </c>
      <c r="I113" s="431">
        <v>709</v>
      </c>
      <c r="J113" s="431">
        <v>48</v>
      </c>
      <c r="K113" s="431">
        <v>34272</v>
      </c>
      <c r="L113" s="431">
        <v>1</v>
      </c>
      <c r="M113" s="431">
        <v>714</v>
      </c>
      <c r="N113" s="431">
        <v>32</v>
      </c>
      <c r="O113" s="431">
        <v>22976</v>
      </c>
      <c r="P113" s="501">
        <v>0.67040149393090565</v>
      </c>
      <c r="Q113" s="432">
        <v>718</v>
      </c>
    </row>
    <row r="114" spans="1:17" ht="14.45" customHeight="1" x14ac:dyDescent="0.2">
      <c r="A114" s="426" t="s">
        <v>1026</v>
      </c>
      <c r="B114" s="427" t="s">
        <v>941</v>
      </c>
      <c r="C114" s="427" t="s">
        <v>938</v>
      </c>
      <c r="D114" s="427" t="s">
        <v>969</v>
      </c>
      <c r="E114" s="427" t="s">
        <v>955</v>
      </c>
      <c r="F114" s="431">
        <v>44</v>
      </c>
      <c r="G114" s="431">
        <v>63404</v>
      </c>
      <c r="H114" s="431">
        <v>0.9518976699495556</v>
      </c>
      <c r="I114" s="431">
        <v>1441</v>
      </c>
      <c r="J114" s="431">
        <v>46</v>
      </c>
      <c r="K114" s="431">
        <v>66608</v>
      </c>
      <c r="L114" s="431">
        <v>1</v>
      </c>
      <c r="M114" s="431">
        <v>1448</v>
      </c>
      <c r="N114" s="431">
        <v>31</v>
      </c>
      <c r="O114" s="431">
        <v>45074</v>
      </c>
      <c r="P114" s="501">
        <v>0.67670550084073988</v>
      </c>
      <c r="Q114" s="432">
        <v>1454</v>
      </c>
    </row>
    <row r="115" spans="1:17" ht="14.45" customHeight="1" x14ac:dyDescent="0.2">
      <c r="A115" s="426" t="s">
        <v>1026</v>
      </c>
      <c r="B115" s="427" t="s">
        <v>941</v>
      </c>
      <c r="C115" s="427" t="s">
        <v>938</v>
      </c>
      <c r="D115" s="427" t="s">
        <v>970</v>
      </c>
      <c r="E115" s="427" t="s">
        <v>971</v>
      </c>
      <c r="F115" s="431">
        <v>42</v>
      </c>
      <c r="G115" s="431">
        <v>102564</v>
      </c>
      <c r="H115" s="431">
        <v>0.92839103869653772</v>
      </c>
      <c r="I115" s="431">
        <v>2442</v>
      </c>
      <c r="J115" s="431">
        <v>45</v>
      </c>
      <c r="K115" s="431">
        <v>110475</v>
      </c>
      <c r="L115" s="431">
        <v>1</v>
      </c>
      <c r="M115" s="431">
        <v>2455</v>
      </c>
      <c r="N115" s="431">
        <v>34</v>
      </c>
      <c r="O115" s="431">
        <v>83878</v>
      </c>
      <c r="P115" s="501">
        <v>0.75924869880063361</v>
      </c>
      <c r="Q115" s="432">
        <v>2467</v>
      </c>
    </row>
    <row r="116" spans="1:17" ht="14.45" customHeight="1" x14ac:dyDescent="0.2">
      <c r="A116" s="426" t="s">
        <v>1026</v>
      </c>
      <c r="B116" s="427" t="s">
        <v>941</v>
      </c>
      <c r="C116" s="427" t="s">
        <v>938</v>
      </c>
      <c r="D116" s="427" t="s">
        <v>972</v>
      </c>
      <c r="E116" s="427" t="s">
        <v>973</v>
      </c>
      <c r="F116" s="431">
        <v>79</v>
      </c>
      <c r="G116" s="431">
        <v>5451</v>
      </c>
      <c r="H116" s="431">
        <v>1.1124489795918366</v>
      </c>
      <c r="I116" s="431">
        <v>69</v>
      </c>
      <c r="J116" s="431">
        <v>70</v>
      </c>
      <c r="K116" s="431">
        <v>4900</v>
      </c>
      <c r="L116" s="431">
        <v>1</v>
      </c>
      <c r="M116" s="431">
        <v>70</v>
      </c>
      <c r="N116" s="431">
        <v>52</v>
      </c>
      <c r="O116" s="431">
        <v>3640</v>
      </c>
      <c r="P116" s="501">
        <v>0.74285714285714288</v>
      </c>
      <c r="Q116" s="432">
        <v>70</v>
      </c>
    </row>
    <row r="117" spans="1:17" ht="14.45" customHeight="1" x14ac:dyDescent="0.2">
      <c r="A117" s="426" t="s">
        <v>1026</v>
      </c>
      <c r="B117" s="427" t="s">
        <v>941</v>
      </c>
      <c r="C117" s="427" t="s">
        <v>938</v>
      </c>
      <c r="D117" s="427" t="s">
        <v>976</v>
      </c>
      <c r="E117" s="427" t="s">
        <v>977</v>
      </c>
      <c r="F117" s="431">
        <v>19</v>
      </c>
      <c r="G117" s="431">
        <v>31673</v>
      </c>
      <c r="H117" s="431">
        <v>1.182534348864994</v>
      </c>
      <c r="I117" s="431">
        <v>1667</v>
      </c>
      <c r="J117" s="431">
        <v>16</v>
      </c>
      <c r="K117" s="431">
        <v>26784</v>
      </c>
      <c r="L117" s="431">
        <v>1</v>
      </c>
      <c r="M117" s="431">
        <v>1674</v>
      </c>
      <c r="N117" s="431">
        <v>17</v>
      </c>
      <c r="O117" s="431">
        <v>28560</v>
      </c>
      <c r="P117" s="501">
        <v>1.0663082437275986</v>
      </c>
      <c r="Q117" s="432">
        <v>1680</v>
      </c>
    </row>
    <row r="118" spans="1:17" ht="14.45" customHeight="1" x14ac:dyDescent="0.2">
      <c r="A118" s="426" t="s">
        <v>1026</v>
      </c>
      <c r="B118" s="427" t="s">
        <v>941</v>
      </c>
      <c r="C118" s="427" t="s">
        <v>938</v>
      </c>
      <c r="D118" s="427" t="s">
        <v>978</v>
      </c>
      <c r="E118" s="427" t="s">
        <v>979</v>
      </c>
      <c r="F118" s="431">
        <v>223</v>
      </c>
      <c r="G118" s="431">
        <v>125103</v>
      </c>
      <c r="H118" s="431">
        <v>1.0965675017092369</v>
      </c>
      <c r="I118" s="431">
        <v>561</v>
      </c>
      <c r="J118" s="431">
        <v>203</v>
      </c>
      <c r="K118" s="431">
        <v>114086</v>
      </c>
      <c r="L118" s="431">
        <v>1</v>
      </c>
      <c r="M118" s="431">
        <v>562</v>
      </c>
      <c r="N118" s="431">
        <v>145</v>
      </c>
      <c r="O118" s="431">
        <v>81635</v>
      </c>
      <c r="P118" s="501">
        <v>0.71555668530757499</v>
      </c>
      <c r="Q118" s="432">
        <v>563</v>
      </c>
    </row>
    <row r="119" spans="1:17" ht="14.45" customHeight="1" x14ac:dyDescent="0.2">
      <c r="A119" s="426" t="s">
        <v>1026</v>
      </c>
      <c r="B119" s="427" t="s">
        <v>941</v>
      </c>
      <c r="C119" s="427" t="s">
        <v>938</v>
      </c>
      <c r="D119" s="427" t="s">
        <v>984</v>
      </c>
      <c r="E119" s="427" t="s">
        <v>985</v>
      </c>
      <c r="F119" s="431"/>
      <c r="G119" s="431"/>
      <c r="H119" s="431"/>
      <c r="I119" s="431"/>
      <c r="J119" s="431">
        <v>1</v>
      </c>
      <c r="K119" s="431">
        <v>130</v>
      </c>
      <c r="L119" s="431">
        <v>1</v>
      </c>
      <c r="M119" s="431">
        <v>130</v>
      </c>
      <c r="N119" s="431"/>
      <c r="O119" s="431"/>
      <c r="P119" s="501"/>
      <c r="Q119" s="432"/>
    </row>
    <row r="120" spans="1:17" ht="14.45" customHeight="1" x14ac:dyDescent="0.2">
      <c r="A120" s="426" t="s">
        <v>1026</v>
      </c>
      <c r="B120" s="427" t="s">
        <v>941</v>
      </c>
      <c r="C120" s="427" t="s">
        <v>938</v>
      </c>
      <c r="D120" s="427" t="s">
        <v>986</v>
      </c>
      <c r="E120" s="427" t="s">
        <v>987</v>
      </c>
      <c r="F120" s="431">
        <v>198</v>
      </c>
      <c r="G120" s="431">
        <v>84942</v>
      </c>
      <c r="H120" s="431">
        <v>1.4109966777408638</v>
      </c>
      <c r="I120" s="431">
        <v>429</v>
      </c>
      <c r="J120" s="431">
        <v>140</v>
      </c>
      <c r="K120" s="431">
        <v>60200</v>
      </c>
      <c r="L120" s="431">
        <v>1</v>
      </c>
      <c r="M120" s="431">
        <v>430</v>
      </c>
      <c r="N120" s="431">
        <v>142</v>
      </c>
      <c r="O120" s="431">
        <v>61060</v>
      </c>
      <c r="P120" s="501">
        <v>1.0142857142857142</v>
      </c>
      <c r="Q120" s="432">
        <v>430</v>
      </c>
    </row>
    <row r="121" spans="1:17" ht="14.45" customHeight="1" x14ac:dyDescent="0.2">
      <c r="A121" s="426" t="s">
        <v>1026</v>
      </c>
      <c r="B121" s="427" t="s">
        <v>941</v>
      </c>
      <c r="C121" s="427" t="s">
        <v>938</v>
      </c>
      <c r="D121" s="427" t="s">
        <v>990</v>
      </c>
      <c r="E121" s="427" t="s">
        <v>949</v>
      </c>
      <c r="F121" s="431"/>
      <c r="G121" s="431"/>
      <c r="H121" s="431"/>
      <c r="I121" s="431"/>
      <c r="J121" s="431"/>
      <c r="K121" s="431"/>
      <c r="L121" s="431"/>
      <c r="M121" s="431"/>
      <c r="N121" s="431">
        <v>1</v>
      </c>
      <c r="O121" s="431">
        <v>967</v>
      </c>
      <c r="P121" s="501"/>
      <c r="Q121" s="432">
        <v>967</v>
      </c>
    </row>
    <row r="122" spans="1:17" ht="14.45" customHeight="1" x14ac:dyDescent="0.2">
      <c r="A122" s="426" t="s">
        <v>1026</v>
      </c>
      <c r="B122" s="427" t="s">
        <v>941</v>
      </c>
      <c r="C122" s="427" t="s">
        <v>938</v>
      </c>
      <c r="D122" s="427" t="s">
        <v>992</v>
      </c>
      <c r="E122" s="427" t="s">
        <v>993</v>
      </c>
      <c r="F122" s="431">
        <v>120</v>
      </c>
      <c r="G122" s="431">
        <v>264600</v>
      </c>
      <c r="H122" s="431">
        <v>0.82994579945799463</v>
      </c>
      <c r="I122" s="431">
        <v>2205</v>
      </c>
      <c r="J122" s="431">
        <v>144</v>
      </c>
      <c r="K122" s="431">
        <v>318816</v>
      </c>
      <c r="L122" s="431">
        <v>1</v>
      </c>
      <c r="M122" s="431">
        <v>2214</v>
      </c>
      <c r="N122" s="431">
        <v>132</v>
      </c>
      <c r="O122" s="431">
        <v>293304</v>
      </c>
      <c r="P122" s="501">
        <v>0.91997892201144238</v>
      </c>
      <c r="Q122" s="432">
        <v>2222</v>
      </c>
    </row>
    <row r="123" spans="1:17" ht="14.45" customHeight="1" x14ac:dyDescent="0.2">
      <c r="A123" s="426" t="s">
        <v>1027</v>
      </c>
      <c r="B123" s="427" t="s">
        <v>937</v>
      </c>
      <c r="C123" s="427" t="s">
        <v>938</v>
      </c>
      <c r="D123" s="427" t="s">
        <v>939</v>
      </c>
      <c r="E123" s="427" t="s">
        <v>940</v>
      </c>
      <c r="F123" s="431">
        <v>1</v>
      </c>
      <c r="G123" s="431">
        <v>11433</v>
      </c>
      <c r="H123" s="431"/>
      <c r="I123" s="431">
        <v>11433</v>
      </c>
      <c r="J123" s="431"/>
      <c r="K123" s="431"/>
      <c r="L123" s="431"/>
      <c r="M123" s="431"/>
      <c r="N123" s="431"/>
      <c r="O123" s="431"/>
      <c r="P123" s="501"/>
      <c r="Q123" s="432"/>
    </row>
    <row r="124" spans="1:17" ht="14.45" customHeight="1" x14ac:dyDescent="0.2">
      <c r="A124" s="426" t="s">
        <v>1028</v>
      </c>
      <c r="B124" s="427" t="s">
        <v>937</v>
      </c>
      <c r="C124" s="427" t="s">
        <v>938</v>
      </c>
      <c r="D124" s="427" t="s">
        <v>939</v>
      </c>
      <c r="E124" s="427" t="s">
        <v>940</v>
      </c>
      <c r="F124" s="431"/>
      <c r="G124" s="431"/>
      <c r="H124" s="431"/>
      <c r="I124" s="431"/>
      <c r="J124" s="431"/>
      <c r="K124" s="431"/>
      <c r="L124" s="431"/>
      <c r="M124" s="431"/>
      <c r="N124" s="431">
        <v>1</v>
      </c>
      <c r="O124" s="431">
        <v>11583</v>
      </c>
      <c r="P124" s="501"/>
      <c r="Q124" s="432">
        <v>11583</v>
      </c>
    </row>
    <row r="125" spans="1:17" ht="14.45" customHeight="1" x14ac:dyDescent="0.2">
      <c r="A125" s="426" t="s">
        <v>1028</v>
      </c>
      <c r="B125" s="427" t="s">
        <v>941</v>
      </c>
      <c r="C125" s="427" t="s">
        <v>938</v>
      </c>
      <c r="D125" s="427" t="s">
        <v>966</v>
      </c>
      <c r="E125" s="427" t="s">
        <v>967</v>
      </c>
      <c r="F125" s="431">
        <v>1</v>
      </c>
      <c r="G125" s="431">
        <v>17</v>
      </c>
      <c r="H125" s="431"/>
      <c r="I125" s="431">
        <v>17</v>
      </c>
      <c r="J125" s="431"/>
      <c r="K125" s="431"/>
      <c r="L125" s="431"/>
      <c r="M125" s="431"/>
      <c r="N125" s="431"/>
      <c r="O125" s="431"/>
      <c r="P125" s="501"/>
      <c r="Q125" s="432"/>
    </row>
    <row r="126" spans="1:17" ht="14.45" customHeight="1" x14ac:dyDescent="0.2">
      <c r="A126" s="426" t="s">
        <v>1028</v>
      </c>
      <c r="B126" s="427" t="s">
        <v>941</v>
      </c>
      <c r="C126" s="427" t="s">
        <v>938</v>
      </c>
      <c r="D126" s="427" t="s">
        <v>968</v>
      </c>
      <c r="E126" s="427" t="s">
        <v>953</v>
      </c>
      <c r="F126" s="431">
        <v>1</v>
      </c>
      <c r="G126" s="431">
        <v>709</v>
      </c>
      <c r="H126" s="431"/>
      <c r="I126" s="431">
        <v>709</v>
      </c>
      <c r="J126" s="431"/>
      <c r="K126" s="431"/>
      <c r="L126" s="431"/>
      <c r="M126" s="431"/>
      <c r="N126" s="431"/>
      <c r="O126" s="431"/>
      <c r="P126" s="501"/>
      <c r="Q126" s="432"/>
    </row>
    <row r="127" spans="1:17" ht="14.45" customHeight="1" x14ac:dyDescent="0.2">
      <c r="A127" s="426" t="s">
        <v>1028</v>
      </c>
      <c r="B127" s="427" t="s">
        <v>941</v>
      </c>
      <c r="C127" s="427" t="s">
        <v>938</v>
      </c>
      <c r="D127" s="427" t="s">
        <v>972</v>
      </c>
      <c r="E127" s="427" t="s">
        <v>973</v>
      </c>
      <c r="F127" s="431">
        <v>1</v>
      </c>
      <c r="G127" s="431">
        <v>69</v>
      </c>
      <c r="H127" s="431"/>
      <c r="I127" s="431">
        <v>69</v>
      </c>
      <c r="J127" s="431"/>
      <c r="K127" s="431"/>
      <c r="L127" s="431"/>
      <c r="M127" s="431"/>
      <c r="N127" s="431"/>
      <c r="O127" s="431"/>
      <c r="P127" s="501"/>
      <c r="Q127" s="432"/>
    </row>
    <row r="128" spans="1:17" ht="14.45" customHeight="1" x14ac:dyDescent="0.2">
      <c r="A128" s="426" t="s">
        <v>1028</v>
      </c>
      <c r="B128" s="427" t="s">
        <v>941</v>
      </c>
      <c r="C128" s="427" t="s">
        <v>938</v>
      </c>
      <c r="D128" s="427" t="s">
        <v>986</v>
      </c>
      <c r="E128" s="427" t="s">
        <v>987</v>
      </c>
      <c r="F128" s="431">
        <v>2</v>
      </c>
      <c r="G128" s="431">
        <v>858</v>
      </c>
      <c r="H128" s="431"/>
      <c r="I128" s="431">
        <v>429</v>
      </c>
      <c r="J128" s="431"/>
      <c r="K128" s="431"/>
      <c r="L128" s="431"/>
      <c r="M128" s="431"/>
      <c r="N128" s="431"/>
      <c r="O128" s="431"/>
      <c r="P128" s="501"/>
      <c r="Q128" s="432"/>
    </row>
    <row r="129" spans="1:17" ht="14.45" customHeight="1" x14ac:dyDescent="0.2">
      <c r="A129" s="426" t="s">
        <v>1028</v>
      </c>
      <c r="B129" s="427" t="s">
        <v>941</v>
      </c>
      <c r="C129" s="427" t="s">
        <v>938</v>
      </c>
      <c r="D129" s="427" t="s">
        <v>992</v>
      </c>
      <c r="E129" s="427" t="s">
        <v>993</v>
      </c>
      <c r="F129" s="431">
        <v>1</v>
      </c>
      <c r="G129" s="431">
        <v>2205</v>
      </c>
      <c r="H129" s="431"/>
      <c r="I129" s="431">
        <v>2205</v>
      </c>
      <c r="J129" s="431"/>
      <c r="K129" s="431"/>
      <c r="L129" s="431"/>
      <c r="M129" s="431"/>
      <c r="N129" s="431"/>
      <c r="O129" s="431"/>
      <c r="P129" s="501"/>
      <c r="Q129" s="432"/>
    </row>
    <row r="130" spans="1:17" ht="14.45" customHeight="1" x14ac:dyDescent="0.2">
      <c r="A130" s="426" t="s">
        <v>1029</v>
      </c>
      <c r="B130" s="427" t="s">
        <v>941</v>
      </c>
      <c r="C130" s="427" t="s">
        <v>938</v>
      </c>
      <c r="D130" s="427" t="s">
        <v>942</v>
      </c>
      <c r="E130" s="427" t="s">
        <v>943</v>
      </c>
      <c r="F130" s="431">
        <v>1</v>
      </c>
      <c r="G130" s="431">
        <v>137</v>
      </c>
      <c r="H130" s="431"/>
      <c r="I130" s="431">
        <v>137</v>
      </c>
      <c r="J130" s="431"/>
      <c r="K130" s="431"/>
      <c r="L130" s="431"/>
      <c r="M130" s="431"/>
      <c r="N130" s="431"/>
      <c r="O130" s="431"/>
      <c r="P130" s="501"/>
      <c r="Q130" s="432"/>
    </row>
    <row r="131" spans="1:17" ht="14.45" customHeight="1" x14ac:dyDescent="0.2">
      <c r="A131" s="426" t="s">
        <v>1029</v>
      </c>
      <c r="B131" s="427" t="s">
        <v>941</v>
      </c>
      <c r="C131" s="427" t="s">
        <v>938</v>
      </c>
      <c r="D131" s="427" t="s">
        <v>954</v>
      </c>
      <c r="E131" s="427" t="s">
        <v>955</v>
      </c>
      <c r="F131" s="431">
        <v>6</v>
      </c>
      <c r="G131" s="431">
        <v>5124</v>
      </c>
      <c r="H131" s="431"/>
      <c r="I131" s="431">
        <v>854</v>
      </c>
      <c r="J131" s="431"/>
      <c r="K131" s="431"/>
      <c r="L131" s="431"/>
      <c r="M131" s="431"/>
      <c r="N131" s="431"/>
      <c r="O131" s="431"/>
      <c r="P131" s="501"/>
      <c r="Q131" s="432"/>
    </row>
    <row r="132" spans="1:17" ht="14.45" customHeight="1" x14ac:dyDescent="0.2">
      <c r="A132" s="426" t="s">
        <v>1029</v>
      </c>
      <c r="B132" s="427" t="s">
        <v>941</v>
      </c>
      <c r="C132" s="427" t="s">
        <v>938</v>
      </c>
      <c r="D132" s="427" t="s">
        <v>966</v>
      </c>
      <c r="E132" s="427" t="s">
        <v>967</v>
      </c>
      <c r="F132" s="431">
        <v>2</v>
      </c>
      <c r="G132" s="431">
        <v>34</v>
      </c>
      <c r="H132" s="431">
        <v>1</v>
      </c>
      <c r="I132" s="431">
        <v>17</v>
      </c>
      <c r="J132" s="431">
        <v>2</v>
      </c>
      <c r="K132" s="431">
        <v>34</v>
      </c>
      <c r="L132" s="431">
        <v>1</v>
      </c>
      <c r="M132" s="431">
        <v>17</v>
      </c>
      <c r="N132" s="431"/>
      <c r="O132" s="431"/>
      <c r="P132" s="501"/>
      <c r="Q132" s="432"/>
    </row>
    <row r="133" spans="1:17" ht="14.45" customHeight="1" x14ac:dyDescent="0.2">
      <c r="A133" s="426" t="s">
        <v>1029</v>
      </c>
      <c r="B133" s="427" t="s">
        <v>941</v>
      </c>
      <c r="C133" s="427" t="s">
        <v>938</v>
      </c>
      <c r="D133" s="427" t="s">
        <v>968</v>
      </c>
      <c r="E133" s="427" t="s">
        <v>953</v>
      </c>
      <c r="F133" s="431">
        <v>3</v>
      </c>
      <c r="G133" s="431">
        <v>2127</v>
      </c>
      <c r="H133" s="431">
        <v>1.4894957983193278</v>
      </c>
      <c r="I133" s="431">
        <v>709</v>
      </c>
      <c r="J133" s="431">
        <v>2</v>
      </c>
      <c r="K133" s="431">
        <v>1428</v>
      </c>
      <c r="L133" s="431">
        <v>1</v>
      </c>
      <c r="M133" s="431">
        <v>714</v>
      </c>
      <c r="N133" s="431"/>
      <c r="O133" s="431"/>
      <c r="P133" s="501"/>
      <c r="Q133" s="432"/>
    </row>
    <row r="134" spans="1:17" ht="14.45" customHeight="1" x14ac:dyDescent="0.2">
      <c r="A134" s="426" t="s">
        <v>1029</v>
      </c>
      <c r="B134" s="427" t="s">
        <v>941</v>
      </c>
      <c r="C134" s="427" t="s">
        <v>938</v>
      </c>
      <c r="D134" s="427" t="s">
        <v>969</v>
      </c>
      <c r="E134" s="427" t="s">
        <v>955</v>
      </c>
      <c r="F134" s="431">
        <v>1</v>
      </c>
      <c r="G134" s="431">
        <v>1441</v>
      </c>
      <c r="H134" s="431"/>
      <c r="I134" s="431">
        <v>1441</v>
      </c>
      <c r="J134" s="431"/>
      <c r="K134" s="431"/>
      <c r="L134" s="431"/>
      <c r="M134" s="431"/>
      <c r="N134" s="431"/>
      <c r="O134" s="431"/>
      <c r="P134" s="501"/>
      <c r="Q134" s="432"/>
    </row>
    <row r="135" spans="1:17" ht="14.45" customHeight="1" x14ac:dyDescent="0.2">
      <c r="A135" s="426" t="s">
        <v>1029</v>
      </c>
      <c r="B135" s="427" t="s">
        <v>941</v>
      </c>
      <c r="C135" s="427" t="s">
        <v>938</v>
      </c>
      <c r="D135" s="427" t="s">
        <v>970</v>
      </c>
      <c r="E135" s="427" t="s">
        <v>971</v>
      </c>
      <c r="F135" s="431">
        <v>1</v>
      </c>
      <c r="G135" s="431">
        <v>2442</v>
      </c>
      <c r="H135" s="431"/>
      <c r="I135" s="431">
        <v>2442</v>
      </c>
      <c r="J135" s="431"/>
      <c r="K135" s="431"/>
      <c r="L135" s="431"/>
      <c r="M135" s="431"/>
      <c r="N135" s="431"/>
      <c r="O135" s="431"/>
      <c r="P135" s="501"/>
      <c r="Q135" s="432"/>
    </row>
    <row r="136" spans="1:17" ht="14.45" customHeight="1" x14ac:dyDescent="0.2">
      <c r="A136" s="426" t="s">
        <v>1029</v>
      </c>
      <c r="B136" s="427" t="s">
        <v>941</v>
      </c>
      <c r="C136" s="427" t="s">
        <v>938</v>
      </c>
      <c r="D136" s="427" t="s">
        <v>972</v>
      </c>
      <c r="E136" s="427" t="s">
        <v>973</v>
      </c>
      <c r="F136" s="431">
        <v>3</v>
      </c>
      <c r="G136" s="431">
        <v>207</v>
      </c>
      <c r="H136" s="431">
        <v>1.4785714285714286</v>
      </c>
      <c r="I136" s="431">
        <v>69</v>
      </c>
      <c r="J136" s="431">
        <v>2</v>
      </c>
      <c r="K136" s="431">
        <v>140</v>
      </c>
      <c r="L136" s="431">
        <v>1</v>
      </c>
      <c r="M136" s="431">
        <v>70</v>
      </c>
      <c r="N136" s="431"/>
      <c r="O136" s="431"/>
      <c r="P136" s="501"/>
      <c r="Q136" s="432"/>
    </row>
    <row r="137" spans="1:17" ht="14.45" customHeight="1" x14ac:dyDescent="0.2">
      <c r="A137" s="426" t="s">
        <v>1029</v>
      </c>
      <c r="B137" s="427" t="s">
        <v>941</v>
      </c>
      <c r="C137" s="427" t="s">
        <v>938</v>
      </c>
      <c r="D137" s="427" t="s">
        <v>976</v>
      </c>
      <c r="E137" s="427" t="s">
        <v>977</v>
      </c>
      <c r="F137" s="431">
        <v>1</v>
      </c>
      <c r="G137" s="431">
        <v>1667</v>
      </c>
      <c r="H137" s="431"/>
      <c r="I137" s="431">
        <v>1667</v>
      </c>
      <c r="J137" s="431"/>
      <c r="K137" s="431"/>
      <c r="L137" s="431"/>
      <c r="M137" s="431"/>
      <c r="N137" s="431"/>
      <c r="O137" s="431"/>
      <c r="P137" s="501"/>
      <c r="Q137" s="432"/>
    </row>
    <row r="138" spans="1:17" ht="14.45" customHeight="1" x14ac:dyDescent="0.2">
      <c r="A138" s="426" t="s">
        <v>1029</v>
      </c>
      <c r="B138" s="427" t="s">
        <v>941</v>
      </c>
      <c r="C138" s="427" t="s">
        <v>938</v>
      </c>
      <c r="D138" s="427" t="s">
        <v>978</v>
      </c>
      <c r="E138" s="427" t="s">
        <v>979</v>
      </c>
      <c r="F138" s="431">
        <v>6</v>
      </c>
      <c r="G138" s="431">
        <v>3366</v>
      </c>
      <c r="H138" s="431"/>
      <c r="I138" s="431">
        <v>561</v>
      </c>
      <c r="J138" s="431"/>
      <c r="K138" s="431"/>
      <c r="L138" s="431"/>
      <c r="M138" s="431"/>
      <c r="N138" s="431"/>
      <c r="O138" s="431"/>
      <c r="P138" s="501"/>
      <c r="Q138" s="432"/>
    </row>
    <row r="139" spans="1:17" ht="14.45" customHeight="1" x14ac:dyDescent="0.2">
      <c r="A139" s="426" t="s">
        <v>1029</v>
      </c>
      <c r="B139" s="427" t="s">
        <v>941</v>
      </c>
      <c r="C139" s="427" t="s">
        <v>938</v>
      </c>
      <c r="D139" s="427" t="s">
        <v>986</v>
      </c>
      <c r="E139" s="427" t="s">
        <v>987</v>
      </c>
      <c r="F139" s="431">
        <v>6</v>
      </c>
      <c r="G139" s="431">
        <v>2574</v>
      </c>
      <c r="H139" s="431"/>
      <c r="I139" s="431">
        <v>429</v>
      </c>
      <c r="J139" s="431"/>
      <c r="K139" s="431"/>
      <c r="L139" s="431"/>
      <c r="M139" s="431"/>
      <c r="N139" s="431">
        <v>2</v>
      </c>
      <c r="O139" s="431">
        <v>860</v>
      </c>
      <c r="P139" s="501"/>
      <c r="Q139" s="432">
        <v>430</v>
      </c>
    </row>
    <row r="140" spans="1:17" ht="14.45" customHeight="1" x14ac:dyDescent="0.2">
      <c r="A140" s="426" t="s">
        <v>1029</v>
      </c>
      <c r="B140" s="427" t="s">
        <v>941</v>
      </c>
      <c r="C140" s="427" t="s">
        <v>938</v>
      </c>
      <c r="D140" s="427" t="s">
        <v>992</v>
      </c>
      <c r="E140" s="427" t="s">
        <v>993</v>
      </c>
      <c r="F140" s="431">
        <v>5</v>
      </c>
      <c r="G140" s="431">
        <v>11025</v>
      </c>
      <c r="H140" s="431">
        <v>0.62245934959349591</v>
      </c>
      <c r="I140" s="431">
        <v>2205</v>
      </c>
      <c r="J140" s="431">
        <v>8</v>
      </c>
      <c r="K140" s="431">
        <v>17712</v>
      </c>
      <c r="L140" s="431">
        <v>1</v>
      </c>
      <c r="M140" s="431">
        <v>2214</v>
      </c>
      <c r="N140" s="431">
        <v>5</v>
      </c>
      <c r="O140" s="431">
        <v>11110</v>
      </c>
      <c r="P140" s="501">
        <v>0.6272583559168925</v>
      </c>
      <c r="Q140" s="432">
        <v>2222</v>
      </c>
    </row>
    <row r="141" spans="1:17" ht="14.45" customHeight="1" x14ac:dyDescent="0.2">
      <c r="A141" s="426" t="s">
        <v>1030</v>
      </c>
      <c r="B141" s="427" t="s">
        <v>941</v>
      </c>
      <c r="C141" s="427" t="s">
        <v>938</v>
      </c>
      <c r="D141" s="427" t="s">
        <v>942</v>
      </c>
      <c r="E141" s="427" t="s">
        <v>943</v>
      </c>
      <c r="F141" s="431"/>
      <c r="G141" s="431"/>
      <c r="H141" s="431"/>
      <c r="I141" s="431"/>
      <c r="J141" s="431"/>
      <c r="K141" s="431"/>
      <c r="L141" s="431"/>
      <c r="M141" s="431"/>
      <c r="N141" s="431">
        <v>1</v>
      </c>
      <c r="O141" s="431">
        <v>139</v>
      </c>
      <c r="P141" s="501"/>
      <c r="Q141" s="432">
        <v>139</v>
      </c>
    </row>
    <row r="142" spans="1:17" ht="14.45" customHeight="1" x14ac:dyDescent="0.2">
      <c r="A142" s="426" t="s">
        <v>1030</v>
      </c>
      <c r="B142" s="427" t="s">
        <v>941</v>
      </c>
      <c r="C142" s="427" t="s">
        <v>938</v>
      </c>
      <c r="D142" s="427" t="s">
        <v>944</v>
      </c>
      <c r="E142" s="427" t="s">
        <v>945</v>
      </c>
      <c r="F142" s="431"/>
      <c r="G142" s="431"/>
      <c r="H142" s="431"/>
      <c r="I142" s="431"/>
      <c r="J142" s="431"/>
      <c r="K142" s="431"/>
      <c r="L142" s="431"/>
      <c r="M142" s="431"/>
      <c r="N142" s="431">
        <v>2</v>
      </c>
      <c r="O142" s="431">
        <v>2544</v>
      </c>
      <c r="P142" s="501"/>
      <c r="Q142" s="432">
        <v>1272</v>
      </c>
    </row>
    <row r="143" spans="1:17" ht="14.45" customHeight="1" x14ac:dyDescent="0.2">
      <c r="A143" s="426" t="s">
        <v>1030</v>
      </c>
      <c r="B143" s="427" t="s">
        <v>941</v>
      </c>
      <c r="C143" s="427" t="s">
        <v>938</v>
      </c>
      <c r="D143" s="427" t="s">
        <v>946</v>
      </c>
      <c r="E143" s="427" t="s">
        <v>947</v>
      </c>
      <c r="F143" s="431">
        <v>2</v>
      </c>
      <c r="G143" s="431">
        <v>4684</v>
      </c>
      <c r="H143" s="431">
        <v>0.4968179889690284</v>
      </c>
      <c r="I143" s="431">
        <v>2342</v>
      </c>
      <c r="J143" s="431">
        <v>4</v>
      </c>
      <c r="K143" s="431">
        <v>9428</v>
      </c>
      <c r="L143" s="431">
        <v>1</v>
      </c>
      <c r="M143" s="431">
        <v>2357</v>
      </c>
      <c r="N143" s="431">
        <v>10</v>
      </c>
      <c r="O143" s="431">
        <v>23690</v>
      </c>
      <c r="P143" s="501">
        <v>2.5127280441238864</v>
      </c>
      <c r="Q143" s="432">
        <v>2369</v>
      </c>
    </row>
    <row r="144" spans="1:17" ht="14.45" customHeight="1" x14ac:dyDescent="0.2">
      <c r="A144" s="426" t="s">
        <v>1030</v>
      </c>
      <c r="B144" s="427" t="s">
        <v>941</v>
      </c>
      <c r="C144" s="427" t="s">
        <v>938</v>
      </c>
      <c r="D144" s="427" t="s">
        <v>948</v>
      </c>
      <c r="E144" s="427" t="s">
        <v>949</v>
      </c>
      <c r="F144" s="431">
        <v>2</v>
      </c>
      <c r="G144" s="431">
        <v>2156</v>
      </c>
      <c r="H144" s="431"/>
      <c r="I144" s="431">
        <v>1078</v>
      </c>
      <c r="J144" s="431"/>
      <c r="K144" s="431"/>
      <c r="L144" s="431"/>
      <c r="M144" s="431"/>
      <c r="N144" s="431">
        <v>2</v>
      </c>
      <c r="O144" s="431">
        <v>2174</v>
      </c>
      <c r="P144" s="501"/>
      <c r="Q144" s="432">
        <v>1087</v>
      </c>
    </row>
    <row r="145" spans="1:17" ht="14.45" customHeight="1" x14ac:dyDescent="0.2">
      <c r="A145" s="426" t="s">
        <v>1030</v>
      </c>
      <c r="B145" s="427" t="s">
        <v>941</v>
      </c>
      <c r="C145" s="427" t="s">
        <v>938</v>
      </c>
      <c r="D145" s="427" t="s">
        <v>950</v>
      </c>
      <c r="E145" s="427" t="s">
        <v>951</v>
      </c>
      <c r="F145" s="431">
        <v>4</v>
      </c>
      <c r="G145" s="431">
        <v>15312</v>
      </c>
      <c r="H145" s="431">
        <v>1.9921935987509758</v>
      </c>
      <c r="I145" s="431">
        <v>3828</v>
      </c>
      <c r="J145" s="431">
        <v>2</v>
      </c>
      <c r="K145" s="431">
        <v>7686</v>
      </c>
      <c r="L145" s="431">
        <v>1</v>
      </c>
      <c r="M145" s="431">
        <v>3843</v>
      </c>
      <c r="N145" s="431">
        <v>4</v>
      </c>
      <c r="O145" s="431">
        <v>15420</v>
      </c>
      <c r="P145" s="501">
        <v>2.0062451209992194</v>
      </c>
      <c r="Q145" s="432">
        <v>3855</v>
      </c>
    </row>
    <row r="146" spans="1:17" ht="14.45" customHeight="1" x14ac:dyDescent="0.2">
      <c r="A146" s="426" t="s">
        <v>1030</v>
      </c>
      <c r="B146" s="427" t="s">
        <v>941</v>
      </c>
      <c r="C146" s="427" t="s">
        <v>938</v>
      </c>
      <c r="D146" s="427" t="s">
        <v>952</v>
      </c>
      <c r="E146" s="427" t="s">
        <v>953</v>
      </c>
      <c r="F146" s="431"/>
      <c r="G146" s="431"/>
      <c r="H146" s="431"/>
      <c r="I146" s="431"/>
      <c r="J146" s="431"/>
      <c r="K146" s="431"/>
      <c r="L146" s="431"/>
      <c r="M146" s="431"/>
      <c r="N146" s="431">
        <v>5</v>
      </c>
      <c r="O146" s="431">
        <v>2235</v>
      </c>
      <c r="P146" s="501"/>
      <c r="Q146" s="432">
        <v>447</v>
      </c>
    </row>
    <row r="147" spans="1:17" ht="14.45" customHeight="1" x14ac:dyDescent="0.2">
      <c r="A147" s="426" t="s">
        <v>1030</v>
      </c>
      <c r="B147" s="427" t="s">
        <v>941</v>
      </c>
      <c r="C147" s="427" t="s">
        <v>938</v>
      </c>
      <c r="D147" s="427" t="s">
        <v>958</v>
      </c>
      <c r="E147" s="427" t="s">
        <v>959</v>
      </c>
      <c r="F147" s="431"/>
      <c r="G147" s="431"/>
      <c r="H147" s="431"/>
      <c r="I147" s="431"/>
      <c r="J147" s="431">
        <v>1</v>
      </c>
      <c r="K147" s="431">
        <v>1633</v>
      </c>
      <c r="L147" s="431">
        <v>1</v>
      </c>
      <c r="M147" s="431">
        <v>1633</v>
      </c>
      <c r="N147" s="431"/>
      <c r="O147" s="431"/>
      <c r="P147" s="501"/>
      <c r="Q147" s="432"/>
    </row>
    <row r="148" spans="1:17" ht="14.45" customHeight="1" x14ac:dyDescent="0.2">
      <c r="A148" s="426" t="s">
        <v>1030</v>
      </c>
      <c r="B148" s="427" t="s">
        <v>941</v>
      </c>
      <c r="C148" s="427" t="s">
        <v>938</v>
      </c>
      <c r="D148" s="427" t="s">
        <v>960</v>
      </c>
      <c r="E148" s="427" t="s">
        <v>961</v>
      </c>
      <c r="F148" s="431">
        <v>1</v>
      </c>
      <c r="G148" s="431">
        <v>841</v>
      </c>
      <c r="H148" s="431"/>
      <c r="I148" s="431">
        <v>841</v>
      </c>
      <c r="J148" s="431"/>
      <c r="K148" s="431"/>
      <c r="L148" s="431"/>
      <c r="M148" s="431"/>
      <c r="N148" s="431">
        <v>5</v>
      </c>
      <c r="O148" s="431">
        <v>4230</v>
      </c>
      <c r="P148" s="501"/>
      <c r="Q148" s="432">
        <v>846</v>
      </c>
    </row>
    <row r="149" spans="1:17" ht="14.45" customHeight="1" x14ac:dyDescent="0.2">
      <c r="A149" s="426" t="s">
        <v>1030</v>
      </c>
      <c r="B149" s="427" t="s">
        <v>941</v>
      </c>
      <c r="C149" s="427" t="s">
        <v>938</v>
      </c>
      <c r="D149" s="427" t="s">
        <v>966</v>
      </c>
      <c r="E149" s="427" t="s">
        <v>967</v>
      </c>
      <c r="F149" s="431">
        <v>10</v>
      </c>
      <c r="G149" s="431">
        <v>170</v>
      </c>
      <c r="H149" s="431">
        <v>0.83333333333333337</v>
      </c>
      <c r="I149" s="431">
        <v>17</v>
      </c>
      <c r="J149" s="431">
        <v>12</v>
      </c>
      <c r="K149" s="431">
        <v>204</v>
      </c>
      <c r="L149" s="431">
        <v>1</v>
      </c>
      <c r="M149" s="431">
        <v>17</v>
      </c>
      <c r="N149" s="431">
        <v>16</v>
      </c>
      <c r="O149" s="431">
        <v>272</v>
      </c>
      <c r="P149" s="501">
        <v>1.3333333333333333</v>
      </c>
      <c r="Q149" s="432">
        <v>17</v>
      </c>
    </row>
    <row r="150" spans="1:17" ht="14.45" customHeight="1" x14ac:dyDescent="0.2">
      <c r="A150" s="426" t="s">
        <v>1030</v>
      </c>
      <c r="B150" s="427" t="s">
        <v>941</v>
      </c>
      <c r="C150" s="427" t="s">
        <v>938</v>
      </c>
      <c r="D150" s="427" t="s">
        <v>968</v>
      </c>
      <c r="E150" s="427" t="s">
        <v>953</v>
      </c>
      <c r="F150" s="431">
        <v>15</v>
      </c>
      <c r="G150" s="431">
        <v>10635</v>
      </c>
      <c r="H150" s="431">
        <v>0.70928371348539421</v>
      </c>
      <c r="I150" s="431">
        <v>709</v>
      </c>
      <c r="J150" s="431">
        <v>21</v>
      </c>
      <c r="K150" s="431">
        <v>14994</v>
      </c>
      <c r="L150" s="431">
        <v>1</v>
      </c>
      <c r="M150" s="431">
        <v>714</v>
      </c>
      <c r="N150" s="431">
        <v>24</v>
      </c>
      <c r="O150" s="431">
        <v>17232</v>
      </c>
      <c r="P150" s="501">
        <v>1.1492597038815526</v>
      </c>
      <c r="Q150" s="432">
        <v>718</v>
      </c>
    </row>
    <row r="151" spans="1:17" ht="14.45" customHeight="1" x14ac:dyDescent="0.2">
      <c r="A151" s="426" t="s">
        <v>1030</v>
      </c>
      <c r="B151" s="427" t="s">
        <v>941</v>
      </c>
      <c r="C151" s="427" t="s">
        <v>938</v>
      </c>
      <c r="D151" s="427" t="s">
        <v>969</v>
      </c>
      <c r="E151" s="427" t="s">
        <v>955</v>
      </c>
      <c r="F151" s="431">
        <v>8</v>
      </c>
      <c r="G151" s="431">
        <v>11528</v>
      </c>
      <c r="H151" s="431">
        <v>0.99516574585635365</v>
      </c>
      <c r="I151" s="431">
        <v>1441</v>
      </c>
      <c r="J151" s="431">
        <v>8</v>
      </c>
      <c r="K151" s="431">
        <v>11584</v>
      </c>
      <c r="L151" s="431">
        <v>1</v>
      </c>
      <c r="M151" s="431">
        <v>1448</v>
      </c>
      <c r="N151" s="431">
        <v>14</v>
      </c>
      <c r="O151" s="431">
        <v>20356</v>
      </c>
      <c r="P151" s="501">
        <v>1.7572513812154695</v>
      </c>
      <c r="Q151" s="432">
        <v>1454</v>
      </c>
    </row>
    <row r="152" spans="1:17" ht="14.45" customHeight="1" x14ac:dyDescent="0.2">
      <c r="A152" s="426" t="s">
        <v>1030</v>
      </c>
      <c r="B152" s="427" t="s">
        <v>941</v>
      </c>
      <c r="C152" s="427" t="s">
        <v>938</v>
      </c>
      <c r="D152" s="427" t="s">
        <v>970</v>
      </c>
      <c r="E152" s="427" t="s">
        <v>971</v>
      </c>
      <c r="F152" s="431">
        <v>8</v>
      </c>
      <c r="G152" s="431">
        <v>19536</v>
      </c>
      <c r="H152" s="431">
        <v>1.1368053535059646</v>
      </c>
      <c r="I152" s="431">
        <v>2442</v>
      </c>
      <c r="J152" s="431">
        <v>7</v>
      </c>
      <c r="K152" s="431">
        <v>17185</v>
      </c>
      <c r="L152" s="431">
        <v>1</v>
      </c>
      <c r="M152" s="431">
        <v>2455</v>
      </c>
      <c r="N152" s="431">
        <v>17</v>
      </c>
      <c r="O152" s="431">
        <v>41939</v>
      </c>
      <c r="P152" s="501">
        <v>2.4404422461448938</v>
      </c>
      <c r="Q152" s="432">
        <v>2467</v>
      </c>
    </row>
    <row r="153" spans="1:17" ht="14.45" customHeight="1" x14ac:dyDescent="0.2">
      <c r="A153" s="426" t="s">
        <v>1030</v>
      </c>
      <c r="B153" s="427" t="s">
        <v>941</v>
      </c>
      <c r="C153" s="427" t="s">
        <v>938</v>
      </c>
      <c r="D153" s="427" t="s">
        <v>972</v>
      </c>
      <c r="E153" s="427" t="s">
        <v>973</v>
      </c>
      <c r="F153" s="431">
        <v>15</v>
      </c>
      <c r="G153" s="431">
        <v>1035</v>
      </c>
      <c r="H153" s="431">
        <v>0.70408163265306123</v>
      </c>
      <c r="I153" s="431">
        <v>69</v>
      </c>
      <c r="J153" s="431">
        <v>21</v>
      </c>
      <c r="K153" s="431">
        <v>1470</v>
      </c>
      <c r="L153" s="431">
        <v>1</v>
      </c>
      <c r="M153" s="431">
        <v>70</v>
      </c>
      <c r="N153" s="431">
        <v>29</v>
      </c>
      <c r="O153" s="431">
        <v>2030</v>
      </c>
      <c r="P153" s="501">
        <v>1.3809523809523809</v>
      </c>
      <c r="Q153" s="432">
        <v>70</v>
      </c>
    </row>
    <row r="154" spans="1:17" ht="14.45" customHeight="1" x14ac:dyDescent="0.2">
      <c r="A154" s="426" t="s">
        <v>1030</v>
      </c>
      <c r="B154" s="427" t="s">
        <v>941</v>
      </c>
      <c r="C154" s="427" t="s">
        <v>938</v>
      </c>
      <c r="D154" s="427" t="s">
        <v>978</v>
      </c>
      <c r="E154" s="427" t="s">
        <v>979</v>
      </c>
      <c r="F154" s="431">
        <v>49</v>
      </c>
      <c r="G154" s="431">
        <v>27489</v>
      </c>
      <c r="H154" s="431">
        <v>1.1375072415790781</v>
      </c>
      <c r="I154" s="431">
        <v>561</v>
      </c>
      <c r="J154" s="431">
        <v>43</v>
      </c>
      <c r="K154" s="431">
        <v>24166</v>
      </c>
      <c r="L154" s="431">
        <v>1</v>
      </c>
      <c r="M154" s="431">
        <v>562</v>
      </c>
      <c r="N154" s="431">
        <v>74</v>
      </c>
      <c r="O154" s="431">
        <v>41662</v>
      </c>
      <c r="P154" s="501">
        <v>1.7239923859968551</v>
      </c>
      <c r="Q154" s="432">
        <v>563</v>
      </c>
    </row>
    <row r="155" spans="1:17" ht="14.45" customHeight="1" x14ac:dyDescent="0.2">
      <c r="A155" s="426" t="s">
        <v>1030</v>
      </c>
      <c r="B155" s="427" t="s">
        <v>941</v>
      </c>
      <c r="C155" s="427" t="s">
        <v>938</v>
      </c>
      <c r="D155" s="427" t="s">
        <v>986</v>
      </c>
      <c r="E155" s="427" t="s">
        <v>987</v>
      </c>
      <c r="F155" s="431"/>
      <c r="G155" s="431"/>
      <c r="H155" s="431"/>
      <c r="I155" s="431"/>
      <c r="J155" s="431">
        <v>7</v>
      </c>
      <c r="K155" s="431">
        <v>3010</v>
      </c>
      <c r="L155" s="431">
        <v>1</v>
      </c>
      <c r="M155" s="431">
        <v>430</v>
      </c>
      <c r="N155" s="431">
        <v>3</v>
      </c>
      <c r="O155" s="431">
        <v>1290</v>
      </c>
      <c r="P155" s="501">
        <v>0.42857142857142855</v>
      </c>
      <c r="Q155" s="432">
        <v>430</v>
      </c>
    </row>
    <row r="156" spans="1:17" ht="14.45" customHeight="1" x14ac:dyDescent="0.2">
      <c r="A156" s="426" t="s">
        <v>1030</v>
      </c>
      <c r="B156" s="427" t="s">
        <v>941</v>
      </c>
      <c r="C156" s="427" t="s">
        <v>938</v>
      </c>
      <c r="D156" s="427" t="s">
        <v>990</v>
      </c>
      <c r="E156" s="427" t="s">
        <v>949</v>
      </c>
      <c r="F156" s="431"/>
      <c r="G156" s="431"/>
      <c r="H156" s="431"/>
      <c r="I156" s="431"/>
      <c r="J156" s="431">
        <v>1</v>
      </c>
      <c r="K156" s="431">
        <v>963</v>
      </c>
      <c r="L156" s="431">
        <v>1</v>
      </c>
      <c r="M156" s="431">
        <v>963</v>
      </c>
      <c r="N156" s="431">
        <v>1</v>
      </c>
      <c r="O156" s="431">
        <v>967</v>
      </c>
      <c r="P156" s="501">
        <v>1.0041536863966771</v>
      </c>
      <c r="Q156" s="432">
        <v>967</v>
      </c>
    </row>
    <row r="157" spans="1:17" ht="14.45" customHeight="1" x14ac:dyDescent="0.2">
      <c r="A157" s="426" t="s">
        <v>1030</v>
      </c>
      <c r="B157" s="427" t="s">
        <v>941</v>
      </c>
      <c r="C157" s="427" t="s">
        <v>938</v>
      </c>
      <c r="D157" s="427" t="s">
        <v>992</v>
      </c>
      <c r="E157" s="427" t="s">
        <v>993</v>
      </c>
      <c r="F157" s="431">
        <v>14</v>
      </c>
      <c r="G157" s="431">
        <v>30870</v>
      </c>
      <c r="H157" s="431">
        <v>0.55772357723577237</v>
      </c>
      <c r="I157" s="431">
        <v>2205</v>
      </c>
      <c r="J157" s="431">
        <v>25</v>
      </c>
      <c r="K157" s="431">
        <v>55350</v>
      </c>
      <c r="L157" s="431">
        <v>1</v>
      </c>
      <c r="M157" s="431">
        <v>2214</v>
      </c>
      <c r="N157" s="431">
        <v>63</v>
      </c>
      <c r="O157" s="431">
        <v>139986</v>
      </c>
      <c r="P157" s="501">
        <v>2.5291056910569107</v>
      </c>
      <c r="Q157" s="432">
        <v>2222</v>
      </c>
    </row>
    <row r="158" spans="1:17" ht="14.45" customHeight="1" x14ac:dyDescent="0.2">
      <c r="A158" s="426" t="s">
        <v>1031</v>
      </c>
      <c r="B158" s="427" t="s">
        <v>937</v>
      </c>
      <c r="C158" s="427" t="s">
        <v>938</v>
      </c>
      <c r="D158" s="427" t="s">
        <v>939</v>
      </c>
      <c r="E158" s="427" t="s">
        <v>940</v>
      </c>
      <c r="F158" s="431">
        <v>2</v>
      </c>
      <c r="G158" s="431">
        <v>22866</v>
      </c>
      <c r="H158" s="431"/>
      <c r="I158" s="431">
        <v>11433</v>
      </c>
      <c r="J158" s="431"/>
      <c r="K158" s="431"/>
      <c r="L158" s="431"/>
      <c r="M158" s="431"/>
      <c r="N158" s="431"/>
      <c r="O158" s="431"/>
      <c r="P158" s="501"/>
      <c r="Q158" s="432"/>
    </row>
    <row r="159" spans="1:17" ht="14.45" customHeight="1" x14ac:dyDescent="0.2">
      <c r="A159" s="426" t="s">
        <v>1031</v>
      </c>
      <c r="B159" s="427" t="s">
        <v>941</v>
      </c>
      <c r="C159" s="427" t="s">
        <v>938</v>
      </c>
      <c r="D159" s="427" t="s">
        <v>942</v>
      </c>
      <c r="E159" s="427" t="s">
        <v>943</v>
      </c>
      <c r="F159" s="431">
        <v>2</v>
      </c>
      <c r="G159" s="431">
        <v>274</v>
      </c>
      <c r="H159" s="431">
        <v>0.66183574879227058</v>
      </c>
      <c r="I159" s="431">
        <v>137</v>
      </c>
      <c r="J159" s="431">
        <v>3</v>
      </c>
      <c r="K159" s="431">
        <v>414</v>
      </c>
      <c r="L159" s="431">
        <v>1</v>
      </c>
      <c r="M159" s="431">
        <v>138</v>
      </c>
      <c r="N159" s="431">
        <v>1</v>
      </c>
      <c r="O159" s="431">
        <v>139</v>
      </c>
      <c r="P159" s="501">
        <v>0.33574879227053139</v>
      </c>
      <c r="Q159" s="432">
        <v>139</v>
      </c>
    </row>
    <row r="160" spans="1:17" ht="14.45" customHeight="1" x14ac:dyDescent="0.2">
      <c r="A160" s="426" t="s">
        <v>1031</v>
      </c>
      <c r="B160" s="427" t="s">
        <v>941</v>
      </c>
      <c r="C160" s="427" t="s">
        <v>938</v>
      </c>
      <c r="D160" s="427" t="s">
        <v>946</v>
      </c>
      <c r="E160" s="427" t="s">
        <v>947</v>
      </c>
      <c r="F160" s="431"/>
      <c r="G160" s="431"/>
      <c r="H160" s="431"/>
      <c r="I160" s="431"/>
      <c r="J160" s="431">
        <v>2</v>
      </c>
      <c r="K160" s="431">
        <v>4714</v>
      </c>
      <c r="L160" s="431">
        <v>1</v>
      </c>
      <c r="M160" s="431">
        <v>2357</v>
      </c>
      <c r="N160" s="431">
        <v>4</v>
      </c>
      <c r="O160" s="431">
        <v>9476</v>
      </c>
      <c r="P160" s="501">
        <v>2.0101824352991091</v>
      </c>
      <c r="Q160" s="432">
        <v>2369</v>
      </c>
    </row>
    <row r="161" spans="1:17" ht="14.45" customHeight="1" x14ac:dyDescent="0.2">
      <c r="A161" s="426" t="s">
        <v>1031</v>
      </c>
      <c r="B161" s="427" t="s">
        <v>941</v>
      </c>
      <c r="C161" s="427" t="s">
        <v>938</v>
      </c>
      <c r="D161" s="427" t="s">
        <v>948</v>
      </c>
      <c r="E161" s="427" t="s">
        <v>949</v>
      </c>
      <c r="F161" s="431"/>
      <c r="G161" s="431"/>
      <c r="H161" s="431"/>
      <c r="I161" s="431"/>
      <c r="J161" s="431">
        <v>4</v>
      </c>
      <c r="K161" s="431">
        <v>4332</v>
      </c>
      <c r="L161" s="431">
        <v>1</v>
      </c>
      <c r="M161" s="431">
        <v>1083</v>
      </c>
      <c r="N161" s="431"/>
      <c r="O161" s="431"/>
      <c r="P161" s="501"/>
      <c r="Q161" s="432"/>
    </row>
    <row r="162" spans="1:17" ht="14.45" customHeight="1" x14ac:dyDescent="0.2">
      <c r="A162" s="426" t="s">
        <v>1031</v>
      </c>
      <c r="B162" s="427" t="s">
        <v>941</v>
      </c>
      <c r="C162" s="427" t="s">
        <v>938</v>
      </c>
      <c r="D162" s="427" t="s">
        <v>950</v>
      </c>
      <c r="E162" s="427" t="s">
        <v>951</v>
      </c>
      <c r="F162" s="431">
        <v>3</v>
      </c>
      <c r="G162" s="431">
        <v>11484</v>
      </c>
      <c r="H162" s="431">
        <v>0.4268986283037805</v>
      </c>
      <c r="I162" s="431">
        <v>3828</v>
      </c>
      <c r="J162" s="431">
        <v>7</v>
      </c>
      <c r="K162" s="431">
        <v>26901</v>
      </c>
      <c r="L162" s="431">
        <v>1</v>
      </c>
      <c r="M162" s="431">
        <v>3843</v>
      </c>
      <c r="N162" s="431">
        <v>5</v>
      </c>
      <c r="O162" s="431">
        <v>19275</v>
      </c>
      <c r="P162" s="501">
        <v>0.71651611464257836</v>
      </c>
      <c r="Q162" s="432">
        <v>3855</v>
      </c>
    </row>
    <row r="163" spans="1:17" ht="14.45" customHeight="1" x14ac:dyDescent="0.2">
      <c r="A163" s="426" t="s">
        <v>1031</v>
      </c>
      <c r="B163" s="427" t="s">
        <v>941</v>
      </c>
      <c r="C163" s="427" t="s">
        <v>938</v>
      </c>
      <c r="D163" s="427" t="s">
        <v>952</v>
      </c>
      <c r="E163" s="427" t="s">
        <v>953</v>
      </c>
      <c r="F163" s="431">
        <v>14</v>
      </c>
      <c r="G163" s="431">
        <v>6230</v>
      </c>
      <c r="H163" s="431">
        <v>3.4921524663677128</v>
      </c>
      <c r="I163" s="431">
        <v>445</v>
      </c>
      <c r="J163" s="431">
        <v>4</v>
      </c>
      <c r="K163" s="431">
        <v>1784</v>
      </c>
      <c r="L163" s="431">
        <v>1</v>
      </c>
      <c r="M163" s="431">
        <v>446</v>
      </c>
      <c r="N163" s="431">
        <v>7</v>
      </c>
      <c r="O163" s="431">
        <v>3129</v>
      </c>
      <c r="P163" s="501">
        <v>1.7539237668161436</v>
      </c>
      <c r="Q163" s="432">
        <v>447</v>
      </c>
    </row>
    <row r="164" spans="1:17" ht="14.45" customHeight="1" x14ac:dyDescent="0.2">
      <c r="A164" s="426" t="s">
        <v>1031</v>
      </c>
      <c r="B164" s="427" t="s">
        <v>941</v>
      </c>
      <c r="C164" s="427" t="s">
        <v>938</v>
      </c>
      <c r="D164" s="427" t="s">
        <v>954</v>
      </c>
      <c r="E164" s="427" t="s">
        <v>955</v>
      </c>
      <c r="F164" s="431">
        <v>4</v>
      </c>
      <c r="G164" s="431">
        <v>3416</v>
      </c>
      <c r="H164" s="431"/>
      <c r="I164" s="431">
        <v>854</v>
      </c>
      <c r="J164" s="431"/>
      <c r="K164" s="431"/>
      <c r="L164" s="431"/>
      <c r="M164" s="431"/>
      <c r="N164" s="431">
        <v>5</v>
      </c>
      <c r="O164" s="431">
        <v>4295</v>
      </c>
      <c r="P164" s="501"/>
      <c r="Q164" s="432">
        <v>859</v>
      </c>
    </row>
    <row r="165" spans="1:17" ht="14.45" customHeight="1" x14ac:dyDescent="0.2">
      <c r="A165" s="426" t="s">
        <v>1031</v>
      </c>
      <c r="B165" s="427" t="s">
        <v>941</v>
      </c>
      <c r="C165" s="427" t="s">
        <v>938</v>
      </c>
      <c r="D165" s="427" t="s">
        <v>958</v>
      </c>
      <c r="E165" s="427" t="s">
        <v>959</v>
      </c>
      <c r="F165" s="431"/>
      <c r="G165" s="431"/>
      <c r="H165" s="431"/>
      <c r="I165" s="431"/>
      <c r="J165" s="431">
        <v>1</v>
      </c>
      <c r="K165" s="431">
        <v>1633</v>
      </c>
      <c r="L165" s="431">
        <v>1</v>
      </c>
      <c r="M165" s="431">
        <v>1633</v>
      </c>
      <c r="N165" s="431">
        <v>3</v>
      </c>
      <c r="O165" s="431">
        <v>4926</v>
      </c>
      <c r="P165" s="501">
        <v>3.0165339865278629</v>
      </c>
      <c r="Q165" s="432">
        <v>1642</v>
      </c>
    </row>
    <row r="166" spans="1:17" ht="14.45" customHeight="1" x14ac:dyDescent="0.2">
      <c r="A166" s="426" t="s">
        <v>1031</v>
      </c>
      <c r="B166" s="427" t="s">
        <v>941</v>
      </c>
      <c r="C166" s="427" t="s">
        <v>938</v>
      </c>
      <c r="D166" s="427" t="s">
        <v>960</v>
      </c>
      <c r="E166" s="427" t="s">
        <v>961</v>
      </c>
      <c r="F166" s="431"/>
      <c r="G166" s="431"/>
      <c r="H166" s="431"/>
      <c r="I166" s="431"/>
      <c r="J166" s="431"/>
      <c r="K166" s="431"/>
      <c r="L166" s="431"/>
      <c r="M166" s="431"/>
      <c r="N166" s="431">
        <v>1</v>
      </c>
      <c r="O166" s="431">
        <v>846</v>
      </c>
      <c r="P166" s="501"/>
      <c r="Q166" s="432">
        <v>846</v>
      </c>
    </row>
    <row r="167" spans="1:17" ht="14.45" customHeight="1" x14ac:dyDescent="0.2">
      <c r="A167" s="426" t="s">
        <v>1031</v>
      </c>
      <c r="B167" s="427" t="s">
        <v>941</v>
      </c>
      <c r="C167" s="427" t="s">
        <v>938</v>
      </c>
      <c r="D167" s="427" t="s">
        <v>966</v>
      </c>
      <c r="E167" s="427" t="s">
        <v>967</v>
      </c>
      <c r="F167" s="431">
        <v>9</v>
      </c>
      <c r="G167" s="431">
        <v>153</v>
      </c>
      <c r="H167" s="431">
        <v>0.75</v>
      </c>
      <c r="I167" s="431">
        <v>17</v>
      </c>
      <c r="J167" s="431">
        <v>12</v>
      </c>
      <c r="K167" s="431">
        <v>204</v>
      </c>
      <c r="L167" s="431">
        <v>1</v>
      </c>
      <c r="M167" s="431">
        <v>17</v>
      </c>
      <c r="N167" s="431">
        <v>12</v>
      </c>
      <c r="O167" s="431">
        <v>204</v>
      </c>
      <c r="P167" s="501">
        <v>1</v>
      </c>
      <c r="Q167" s="432">
        <v>17</v>
      </c>
    </row>
    <row r="168" spans="1:17" ht="14.45" customHeight="1" x14ac:dyDescent="0.2">
      <c r="A168" s="426" t="s">
        <v>1031</v>
      </c>
      <c r="B168" s="427" t="s">
        <v>941</v>
      </c>
      <c r="C168" s="427" t="s">
        <v>938</v>
      </c>
      <c r="D168" s="427" t="s">
        <v>968</v>
      </c>
      <c r="E168" s="427" t="s">
        <v>953</v>
      </c>
      <c r="F168" s="431">
        <v>16</v>
      </c>
      <c r="G168" s="431">
        <v>11344</v>
      </c>
      <c r="H168" s="431">
        <v>0.69078066009012296</v>
      </c>
      <c r="I168" s="431">
        <v>709</v>
      </c>
      <c r="J168" s="431">
        <v>23</v>
      </c>
      <c r="K168" s="431">
        <v>16422</v>
      </c>
      <c r="L168" s="431">
        <v>1</v>
      </c>
      <c r="M168" s="431">
        <v>714</v>
      </c>
      <c r="N168" s="431">
        <v>18</v>
      </c>
      <c r="O168" s="431">
        <v>12924</v>
      </c>
      <c r="P168" s="501">
        <v>0.78699305809280229</v>
      </c>
      <c r="Q168" s="432">
        <v>718</v>
      </c>
    </row>
    <row r="169" spans="1:17" ht="14.45" customHeight="1" x14ac:dyDescent="0.2">
      <c r="A169" s="426" t="s">
        <v>1031</v>
      </c>
      <c r="B169" s="427" t="s">
        <v>941</v>
      </c>
      <c r="C169" s="427" t="s">
        <v>938</v>
      </c>
      <c r="D169" s="427" t="s">
        <v>969</v>
      </c>
      <c r="E169" s="427" t="s">
        <v>955</v>
      </c>
      <c r="F169" s="431">
        <v>9</v>
      </c>
      <c r="G169" s="431">
        <v>12969</v>
      </c>
      <c r="H169" s="431">
        <v>0.47139430066879906</v>
      </c>
      <c r="I169" s="431">
        <v>1441</v>
      </c>
      <c r="J169" s="431">
        <v>19</v>
      </c>
      <c r="K169" s="431">
        <v>27512</v>
      </c>
      <c r="L169" s="431">
        <v>1</v>
      </c>
      <c r="M169" s="431">
        <v>1448</v>
      </c>
      <c r="N169" s="431">
        <v>19</v>
      </c>
      <c r="O169" s="431">
        <v>27626</v>
      </c>
      <c r="P169" s="501">
        <v>1.0041436464088398</v>
      </c>
      <c r="Q169" s="432">
        <v>1454</v>
      </c>
    </row>
    <row r="170" spans="1:17" ht="14.45" customHeight="1" x14ac:dyDescent="0.2">
      <c r="A170" s="426" t="s">
        <v>1031</v>
      </c>
      <c r="B170" s="427" t="s">
        <v>941</v>
      </c>
      <c r="C170" s="427" t="s">
        <v>938</v>
      </c>
      <c r="D170" s="427" t="s">
        <v>970</v>
      </c>
      <c r="E170" s="427" t="s">
        <v>971</v>
      </c>
      <c r="F170" s="431">
        <v>14</v>
      </c>
      <c r="G170" s="431">
        <v>34188</v>
      </c>
      <c r="H170" s="431">
        <v>0.66313645621181261</v>
      </c>
      <c r="I170" s="431">
        <v>2442</v>
      </c>
      <c r="J170" s="431">
        <v>21</v>
      </c>
      <c r="K170" s="431">
        <v>51555</v>
      </c>
      <c r="L170" s="431">
        <v>1</v>
      </c>
      <c r="M170" s="431">
        <v>2455</v>
      </c>
      <c r="N170" s="431">
        <v>12</v>
      </c>
      <c r="O170" s="431">
        <v>29604</v>
      </c>
      <c r="P170" s="501">
        <v>0.57422170497526914</v>
      </c>
      <c r="Q170" s="432">
        <v>2467</v>
      </c>
    </row>
    <row r="171" spans="1:17" ht="14.45" customHeight="1" x14ac:dyDescent="0.2">
      <c r="A171" s="426" t="s">
        <v>1031</v>
      </c>
      <c r="B171" s="427" t="s">
        <v>941</v>
      </c>
      <c r="C171" s="427" t="s">
        <v>938</v>
      </c>
      <c r="D171" s="427" t="s">
        <v>972</v>
      </c>
      <c r="E171" s="427" t="s">
        <v>973</v>
      </c>
      <c r="F171" s="431">
        <v>30</v>
      </c>
      <c r="G171" s="431">
        <v>2070</v>
      </c>
      <c r="H171" s="431">
        <v>1.0952380952380953</v>
      </c>
      <c r="I171" s="431">
        <v>69</v>
      </c>
      <c r="J171" s="431">
        <v>27</v>
      </c>
      <c r="K171" s="431">
        <v>1890</v>
      </c>
      <c r="L171" s="431">
        <v>1</v>
      </c>
      <c r="M171" s="431">
        <v>70</v>
      </c>
      <c r="N171" s="431">
        <v>25</v>
      </c>
      <c r="O171" s="431">
        <v>1750</v>
      </c>
      <c r="P171" s="501">
        <v>0.92592592592592593</v>
      </c>
      <c r="Q171" s="432">
        <v>70</v>
      </c>
    </row>
    <row r="172" spans="1:17" ht="14.45" customHeight="1" x14ac:dyDescent="0.2">
      <c r="A172" s="426" t="s">
        <v>1031</v>
      </c>
      <c r="B172" s="427" t="s">
        <v>941</v>
      </c>
      <c r="C172" s="427" t="s">
        <v>938</v>
      </c>
      <c r="D172" s="427" t="s">
        <v>976</v>
      </c>
      <c r="E172" s="427" t="s">
        <v>977</v>
      </c>
      <c r="F172" s="431">
        <v>3</v>
      </c>
      <c r="G172" s="431">
        <v>5001</v>
      </c>
      <c r="H172" s="431"/>
      <c r="I172" s="431">
        <v>1667</v>
      </c>
      <c r="J172" s="431"/>
      <c r="K172" s="431"/>
      <c r="L172" s="431"/>
      <c r="M172" s="431"/>
      <c r="N172" s="431">
        <v>3</v>
      </c>
      <c r="O172" s="431">
        <v>5040</v>
      </c>
      <c r="P172" s="501"/>
      <c r="Q172" s="432">
        <v>1680</v>
      </c>
    </row>
    <row r="173" spans="1:17" ht="14.45" customHeight="1" x14ac:dyDescent="0.2">
      <c r="A173" s="426" t="s">
        <v>1031</v>
      </c>
      <c r="B173" s="427" t="s">
        <v>941</v>
      </c>
      <c r="C173" s="427" t="s">
        <v>938</v>
      </c>
      <c r="D173" s="427" t="s">
        <v>978</v>
      </c>
      <c r="E173" s="427" t="s">
        <v>979</v>
      </c>
      <c r="F173" s="431">
        <v>115</v>
      </c>
      <c r="G173" s="431">
        <v>64515</v>
      </c>
      <c r="H173" s="431">
        <v>1.2083723543734781</v>
      </c>
      <c r="I173" s="431">
        <v>561</v>
      </c>
      <c r="J173" s="431">
        <v>95</v>
      </c>
      <c r="K173" s="431">
        <v>53390</v>
      </c>
      <c r="L173" s="431">
        <v>1</v>
      </c>
      <c r="M173" s="431">
        <v>562</v>
      </c>
      <c r="N173" s="431">
        <v>68</v>
      </c>
      <c r="O173" s="431">
        <v>38284</v>
      </c>
      <c r="P173" s="501">
        <v>0.71706312043453835</v>
      </c>
      <c r="Q173" s="432">
        <v>563</v>
      </c>
    </row>
    <row r="174" spans="1:17" ht="14.45" customHeight="1" x14ac:dyDescent="0.2">
      <c r="A174" s="426" t="s">
        <v>1031</v>
      </c>
      <c r="B174" s="427" t="s">
        <v>941</v>
      </c>
      <c r="C174" s="427" t="s">
        <v>938</v>
      </c>
      <c r="D174" s="427" t="s">
        <v>984</v>
      </c>
      <c r="E174" s="427" t="s">
        <v>985</v>
      </c>
      <c r="F174" s="431"/>
      <c r="G174" s="431"/>
      <c r="H174" s="431"/>
      <c r="I174" s="431"/>
      <c r="J174" s="431"/>
      <c r="K174" s="431"/>
      <c r="L174" s="431"/>
      <c r="M174" s="431"/>
      <c r="N174" s="431">
        <v>1</v>
      </c>
      <c r="O174" s="431">
        <v>131</v>
      </c>
      <c r="P174" s="501"/>
      <c r="Q174" s="432">
        <v>131</v>
      </c>
    </row>
    <row r="175" spans="1:17" ht="14.45" customHeight="1" x14ac:dyDescent="0.2">
      <c r="A175" s="426" t="s">
        <v>1031</v>
      </c>
      <c r="B175" s="427" t="s">
        <v>941</v>
      </c>
      <c r="C175" s="427" t="s">
        <v>938</v>
      </c>
      <c r="D175" s="427" t="s">
        <v>986</v>
      </c>
      <c r="E175" s="427" t="s">
        <v>987</v>
      </c>
      <c r="F175" s="431">
        <v>170</v>
      </c>
      <c r="G175" s="431">
        <v>72930</v>
      </c>
      <c r="H175" s="431">
        <v>1.1382862494147026</v>
      </c>
      <c r="I175" s="431">
        <v>429</v>
      </c>
      <c r="J175" s="431">
        <v>149</v>
      </c>
      <c r="K175" s="431">
        <v>64070</v>
      </c>
      <c r="L175" s="431">
        <v>1</v>
      </c>
      <c r="M175" s="431">
        <v>430</v>
      </c>
      <c r="N175" s="431">
        <v>242</v>
      </c>
      <c r="O175" s="431">
        <v>104060</v>
      </c>
      <c r="P175" s="501">
        <v>1.6241610738255035</v>
      </c>
      <c r="Q175" s="432">
        <v>430</v>
      </c>
    </row>
    <row r="176" spans="1:17" ht="14.45" customHeight="1" x14ac:dyDescent="0.2">
      <c r="A176" s="426" t="s">
        <v>1031</v>
      </c>
      <c r="B176" s="427" t="s">
        <v>941</v>
      </c>
      <c r="C176" s="427" t="s">
        <v>938</v>
      </c>
      <c r="D176" s="427" t="s">
        <v>992</v>
      </c>
      <c r="E176" s="427" t="s">
        <v>993</v>
      </c>
      <c r="F176" s="431">
        <v>100</v>
      </c>
      <c r="G176" s="431">
        <v>220500</v>
      </c>
      <c r="H176" s="431">
        <v>1.0708978057522511</v>
      </c>
      <c r="I176" s="431">
        <v>2205</v>
      </c>
      <c r="J176" s="431">
        <v>93</v>
      </c>
      <c r="K176" s="431">
        <v>205902</v>
      </c>
      <c r="L176" s="431">
        <v>1</v>
      </c>
      <c r="M176" s="431">
        <v>2214</v>
      </c>
      <c r="N176" s="431">
        <v>117</v>
      </c>
      <c r="O176" s="431">
        <v>259974</v>
      </c>
      <c r="P176" s="501">
        <v>1.2626103680391643</v>
      </c>
      <c r="Q176" s="432">
        <v>2222</v>
      </c>
    </row>
    <row r="177" spans="1:17" ht="14.45" customHeight="1" x14ac:dyDescent="0.2">
      <c r="A177" s="426" t="s">
        <v>1031</v>
      </c>
      <c r="B177" s="427" t="s">
        <v>941</v>
      </c>
      <c r="C177" s="427" t="s">
        <v>938</v>
      </c>
      <c r="D177" s="427" t="s">
        <v>994</v>
      </c>
      <c r="E177" s="427" t="s">
        <v>995</v>
      </c>
      <c r="F177" s="431">
        <v>1</v>
      </c>
      <c r="G177" s="431">
        <v>430</v>
      </c>
      <c r="H177" s="431"/>
      <c r="I177" s="431">
        <v>430</v>
      </c>
      <c r="J177" s="431"/>
      <c r="K177" s="431"/>
      <c r="L177" s="431"/>
      <c r="M177" s="431"/>
      <c r="N177" s="431"/>
      <c r="O177" s="431"/>
      <c r="P177" s="501"/>
      <c r="Q177" s="432"/>
    </row>
    <row r="178" spans="1:17" ht="14.45" customHeight="1" x14ac:dyDescent="0.2">
      <c r="A178" s="426" t="s">
        <v>1032</v>
      </c>
      <c r="B178" s="427" t="s">
        <v>941</v>
      </c>
      <c r="C178" s="427" t="s">
        <v>938</v>
      </c>
      <c r="D178" s="427" t="s">
        <v>986</v>
      </c>
      <c r="E178" s="427" t="s">
        <v>987</v>
      </c>
      <c r="F178" s="431"/>
      <c r="G178" s="431"/>
      <c r="H178" s="431"/>
      <c r="I178" s="431"/>
      <c r="J178" s="431"/>
      <c r="K178" s="431"/>
      <c r="L178" s="431"/>
      <c r="M178" s="431"/>
      <c r="N178" s="431">
        <v>16</v>
      </c>
      <c r="O178" s="431">
        <v>6880</v>
      </c>
      <c r="P178" s="501"/>
      <c r="Q178" s="432">
        <v>430</v>
      </c>
    </row>
    <row r="179" spans="1:17" ht="14.45" customHeight="1" x14ac:dyDescent="0.2">
      <c r="A179" s="426" t="s">
        <v>1032</v>
      </c>
      <c r="B179" s="427" t="s">
        <v>941</v>
      </c>
      <c r="C179" s="427" t="s">
        <v>938</v>
      </c>
      <c r="D179" s="427" t="s">
        <v>992</v>
      </c>
      <c r="E179" s="427" t="s">
        <v>993</v>
      </c>
      <c r="F179" s="431"/>
      <c r="G179" s="431"/>
      <c r="H179" s="431"/>
      <c r="I179" s="431"/>
      <c r="J179" s="431"/>
      <c r="K179" s="431"/>
      <c r="L179" s="431"/>
      <c r="M179" s="431"/>
      <c r="N179" s="431">
        <v>7</v>
      </c>
      <c r="O179" s="431">
        <v>15554</v>
      </c>
      <c r="P179" s="501"/>
      <c r="Q179" s="432">
        <v>2222</v>
      </c>
    </row>
    <row r="180" spans="1:17" ht="14.45" customHeight="1" x14ac:dyDescent="0.2">
      <c r="A180" s="426" t="s">
        <v>1033</v>
      </c>
      <c r="B180" s="427" t="s">
        <v>941</v>
      </c>
      <c r="C180" s="427" t="s">
        <v>938</v>
      </c>
      <c r="D180" s="427" t="s">
        <v>946</v>
      </c>
      <c r="E180" s="427" t="s">
        <v>947</v>
      </c>
      <c r="F180" s="431">
        <v>2</v>
      </c>
      <c r="G180" s="431">
        <v>4686</v>
      </c>
      <c r="H180" s="431"/>
      <c r="I180" s="431">
        <v>2343</v>
      </c>
      <c r="J180" s="431"/>
      <c r="K180" s="431"/>
      <c r="L180" s="431"/>
      <c r="M180" s="431"/>
      <c r="N180" s="431"/>
      <c r="O180" s="431"/>
      <c r="P180" s="501"/>
      <c r="Q180" s="432"/>
    </row>
    <row r="181" spans="1:17" ht="14.45" customHeight="1" x14ac:dyDescent="0.2">
      <c r="A181" s="426" t="s">
        <v>1033</v>
      </c>
      <c r="B181" s="427" t="s">
        <v>941</v>
      </c>
      <c r="C181" s="427" t="s">
        <v>938</v>
      </c>
      <c r="D181" s="427" t="s">
        <v>948</v>
      </c>
      <c r="E181" s="427" t="s">
        <v>949</v>
      </c>
      <c r="F181" s="431"/>
      <c r="G181" s="431"/>
      <c r="H181" s="431"/>
      <c r="I181" s="431"/>
      <c r="J181" s="431">
        <v>2</v>
      </c>
      <c r="K181" s="431">
        <v>2166</v>
      </c>
      <c r="L181" s="431">
        <v>1</v>
      </c>
      <c r="M181" s="431">
        <v>1083</v>
      </c>
      <c r="N181" s="431"/>
      <c r="O181" s="431"/>
      <c r="P181" s="501"/>
      <c r="Q181" s="432"/>
    </row>
    <row r="182" spans="1:17" ht="14.45" customHeight="1" x14ac:dyDescent="0.2">
      <c r="A182" s="426" t="s">
        <v>1033</v>
      </c>
      <c r="B182" s="427" t="s">
        <v>941</v>
      </c>
      <c r="C182" s="427" t="s">
        <v>938</v>
      </c>
      <c r="D182" s="427" t="s">
        <v>950</v>
      </c>
      <c r="E182" s="427" t="s">
        <v>951</v>
      </c>
      <c r="F182" s="431">
        <v>2</v>
      </c>
      <c r="G182" s="431">
        <v>7656</v>
      </c>
      <c r="H182" s="431">
        <v>0.9960967993754879</v>
      </c>
      <c r="I182" s="431">
        <v>3828</v>
      </c>
      <c r="J182" s="431">
        <v>2</v>
      </c>
      <c r="K182" s="431">
        <v>7686</v>
      </c>
      <c r="L182" s="431">
        <v>1</v>
      </c>
      <c r="M182" s="431">
        <v>3843</v>
      </c>
      <c r="N182" s="431">
        <v>2</v>
      </c>
      <c r="O182" s="431">
        <v>7710</v>
      </c>
      <c r="P182" s="501">
        <v>1.0031225604996097</v>
      </c>
      <c r="Q182" s="432">
        <v>3855</v>
      </c>
    </row>
    <row r="183" spans="1:17" ht="14.45" customHeight="1" x14ac:dyDescent="0.2">
      <c r="A183" s="426" t="s">
        <v>1033</v>
      </c>
      <c r="B183" s="427" t="s">
        <v>941</v>
      </c>
      <c r="C183" s="427" t="s">
        <v>938</v>
      </c>
      <c r="D183" s="427" t="s">
        <v>952</v>
      </c>
      <c r="E183" s="427" t="s">
        <v>953</v>
      </c>
      <c r="F183" s="431"/>
      <c r="G183" s="431"/>
      <c r="H183" s="431"/>
      <c r="I183" s="431"/>
      <c r="J183" s="431">
        <v>2</v>
      </c>
      <c r="K183" s="431">
        <v>892</v>
      </c>
      <c r="L183" s="431">
        <v>1</v>
      </c>
      <c r="M183" s="431">
        <v>446</v>
      </c>
      <c r="N183" s="431"/>
      <c r="O183" s="431"/>
      <c r="P183" s="501"/>
      <c r="Q183" s="432"/>
    </row>
    <row r="184" spans="1:17" ht="14.45" customHeight="1" x14ac:dyDescent="0.2">
      <c r="A184" s="426" t="s">
        <v>1033</v>
      </c>
      <c r="B184" s="427" t="s">
        <v>941</v>
      </c>
      <c r="C184" s="427" t="s">
        <v>938</v>
      </c>
      <c r="D184" s="427" t="s">
        <v>966</v>
      </c>
      <c r="E184" s="427" t="s">
        <v>967</v>
      </c>
      <c r="F184" s="431">
        <v>8</v>
      </c>
      <c r="G184" s="431">
        <v>136</v>
      </c>
      <c r="H184" s="431">
        <v>1</v>
      </c>
      <c r="I184" s="431">
        <v>17</v>
      </c>
      <c r="J184" s="431">
        <v>8</v>
      </c>
      <c r="K184" s="431">
        <v>136</v>
      </c>
      <c r="L184" s="431">
        <v>1</v>
      </c>
      <c r="M184" s="431">
        <v>17</v>
      </c>
      <c r="N184" s="431">
        <v>3</v>
      </c>
      <c r="O184" s="431">
        <v>51</v>
      </c>
      <c r="P184" s="501">
        <v>0.375</v>
      </c>
      <c r="Q184" s="432">
        <v>17</v>
      </c>
    </row>
    <row r="185" spans="1:17" ht="14.45" customHeight="1" x14ac:dyDescent="0.2">
      <c r="A185" s="426" t="s">
        <v>1033</v>
      </c>
      <c r="B185" s="427" t="s">
        <v>941</v>
      </c>
      <c r="C185" s="427" t="s">
        <v>938</v>
      </c>
      <c r="D185" s="427" t="s">
        <v>968</v>
      </c>
      <c r="E185" s="427" t="s">
        <v>953</v>
      </c>
      <c r="F185" s="431">
        <v>16</v>
      </c>
      <c r="G185" s="431">
        <v>11344</v>
      </c>
      <c r="H185" s="431">
        <v>1.222150398620987</v>
      </c>
      <c r="I185" s="431">
        <v>709</v>
      </c>
      <c r="J185" s="431">
        <v>13</v>
      </c>
      <c r="K185" s="431">
        <v>9282</v>
      </c>
      <c r="L185" s="431">
        <v>1</v>
      </c>
      <c r="M185" s="431">
        <v>714</v>
      </c>
      <c r="N185" s="431">
        <v>5</v>
      </c>
      <c r="O185" s="431">
        <v>3590</v>
      </c>
      <c r="P185" s="501">
        <v>0.38677009265244561</v>
      </c>
      <c r="Q185" s="432">
        <v>718</v>
      </c>
    </row>
    <row r="186" spans="1:17" ht="14.45" customHeight="1" x14ac:dyDescent="0.2">
      <c r="A186" s="426" t="s">
        <v>1033</v>
      </c>
      <c r="B186" s="427" t="s">
        <v>941</v>
      </c>
      <c r="C186" s="427" t="s">
        <v>938</v>
      </c>
      <c r="D186" s="427" t="s">
        <v>969</v>
      </c>
      <c r="E186" s="427" t="s">
        <v>955</v>
      </c>
      <c r="F186" s="431">
        <v>3</v>
      </c>
      <c r="G186" s="431">
        <v>4323</v>
      </c>
      <c r="H186" s="431">
        <v>2.9854972375690609</v>
      </c>
      <c r="I186" s="431">
        <v>1441</v>
      </c>
      <c r="J186" s="431">
        <v>1</v>
      </c>
      <c r="K186" s="431">
        <v>1448</v>
      </c>
      <c r="L186" s="431">
        <v>1</v>
      </c>
      <c r="M186" s="431">
        <v>1448</v>
      </c>
      <c r="N186" s="431">
        <v>1</v>
      </c>
      <c r="O186" s="431">
        <v>1454</v>
      </c>
      <c r="P186" s="501">
        <v>1.0041436464088398</v>
      </c>
      <c r="Q186" s="432">
        <v>1454</v>
      </c>
    </row>
    <row r="187" spans="1:17" ht="14.45" customHeight="1" x14ac:dyDescent="0.2">
      <c r="A187" s="426" t="s">
        <v>1033</v>
      </c>
      <c r="B187" s="427" t="s">
        <v>941</v>
      </c>
      <c r="C187" s="427" t="s">
        <v>938</v>
      </c>
      <c r="D187" s="427" t="s">
        <v>970</v>
      </c>
      <c r="E187" s="427" t="s">
        <v>971</v>
      </c>
      <c r="F187" s="431">
        <v>4</v>
      </c>
      <c r="G187" s="431">
        <v>9768</v>
      </c>
      <c r="H187" s="431">
        <v>0.99470468431771897</v>
      </c>
      <c r="I187" s="431">
        <v>2442</v>
      </c>
      <c r="J187" s="431">
        <v>4</v>
      </c>
      <c r="K187" s="431">
        <v>9820</v>
      </c>
      <c r="L187" s="431">
        <v>1</v>
      </c>
      <c r="M187" s="431">
        <v>2455</v>
      </c>
      <c r="N187" s="431">
        <v>2</v>
      </c>
      <c r="O187" s="431">
        <v>4934</v>
      </c>
      <c r="P187" s="501">
        <v>0.50244399185336053</v>
      </c>
      <c r="Q187" s="432">
        <v>2467</v>
      </c>
    </row>
    <row r="188" spans="1:17" ht="14.45" customHeight="1" x14ac:dyDescent="0.2">
      <c r="A188" s="426" t="s">
        <v>1033</v>
      </c>
      <c r="B188" s="427" t="s">
        <v>941</v>
      </c>
      <c r="C188" s="427" t="s">
        <v>938</v>
      </c>
      <c r="D188" s="427" t="s">
        <v>972</v>
      </c>
      <c r="E188" s="427" t="s">
        <v>973</v>
      </c>
      <c r="F188" s="431">
        <v>16</v>
      </c>
      <c r="G188" s="431">
        <v>1104</v>
      </c>
      <c r="H188" s="431">
        <v>1.0514285714285714</v>
      </c>
      <c r="I188" s="431">
        <v>69</v>
      </c>
      <c r="J188" s="431">
        <v>15</v>
      </c>
      <c r="K188" s="431">
        <v>1050</v>
      </c>
      <c r="L188" s="431">
        <v>1</v>
      </c>
      <c r="M188" s="431">
        <v>70</v>
      </c>
      <c r="N188" s="431">
        <v>5</v>
      </c>
      <c r="O188" s="431">
        <v>350</v>
      </c>
      <c r="P188" s="501">
        <v>0.33333333333333331</v>
      </c>
      <c r="Q188" s="432">
        <v>70</v>
      </c>
    </row>
    <row r="189" spans="1:17" ht="14.45" customHeight="1" x14ac:dyDescent="0.2">
      <c r="A189" s="426" t="s">
        <v>1033</v>
      </c>
      <c r="B189" s="427" t="s">
        <v>941</v>
      </c>
      <c r="C189" s="427" t="s">
        <v>938</v>
      </c>
      <c r="D189" s="427" t="s">
        <v>978</v>
      </c>
      <c r="E189" s="427" t="s">
        <v>979</v>
      </c>
      <c r="F189" s="431">
        <v>40</v>
      </c>
      <c r="G189" s="431">
        <v>22440</v>
      </c>
      <c r="H189" s="431">
        <v>1.4788453934361407</v>
      </c>
      <c r="I189" s="431">
        <v>561</v>
      </c>
      <c r="J189" s="431">
        <v>27</v>
      </c>
      <c r="K189" s="431">
        <v>15174</v>
      </c>
      <c r="L189" s="431">
        <v>1</v>
      </c>
      <c r="M189" s="431">
        <v>562</v>
      </c>
      <c r="N189" s="431">
        <v>20</v>
      </c>
      <c r="O189" s="431">
        <v>11260</v>
      </c>
      <c r="P189" s="501">
        <v>0.74205878476341114</v>
      </c>
      <c r="Q189" s="432">
        <v>563</v>
      </c>
    </row>
    <row r="190" spans="1:17" ht="14.45" customHeight="1" x14ac:dyDescent="0.2">
      <c r="A190" s="426" t="s">
        <v>1033</v>
      </c>
      <c r="B190" s="427" t="s">
        <v>941</v>
      </c>
      <c r="C190" s="427" t="s">
        <v>938</v>
      </c>
      <c r="D190" s="427" t="s">
        <v>986</v>
      </c>
      <c r="E190" s="427" t="s">
        <v>987</v>
      </c>
      <c r="F190" s="431"/>
      <c r="G190" s="431"/>
      <c r="H190" s="431"/>
      <c r="I190" s="431"/>
      <c r="J190" s="431"/>
      <c r="K190" s="431"/>
      <c r="L190" s="431"/>
      <c r="M190" s="431"/>
      <c r="N190" s="431">
        <v>5</v>
      </c>
      <c r="O190" s="431">
        <v>2150</v>
      </c>
      <c r="P190" s="501"/>
      <c r="Q190" s="432">
        <v>430</v>
      </c>
    </row>
    <row r="191" spans="1:17" ht="14.45" customHeight="1" x14ac:dyDescent="0.2">
      <c r="A191" s="426" t="s">
        <v>1033</v>
      </c>
      <c r="B191" s="427" t="s">
        <v>941</v>
      </c>
      <c r="C191" s="427" t="s">
        <v>938</v>
      </c>
      <c r="D191" s="427" t="s">
        <v>992</v>
      </c>
      <c r="E191" s="427" t="s">
        <v>993</v>
      </c>
      <c r="F191" s="431">
        <v>10</v>
      </c>
      <c r="G191" s="431">
        <v>22050</v>
      </c>
      <c r="H191" s="431">
        <v>0.99593495934959353</v>
      </c>
      <c r="I191" s="431">
        <v>2205</v>
      </c>
      <c r="J191" s="431">
        <v>10</v>
      </c>
      <c r="K191" s="431">
        <v>22140</v>
      </c>
      <c r="L191" s="431">
        <v>1</v>
      </c>
      <c r="M191" s="431">
        <v>2214</v>
      </c>
      <c r="N191" s="431">
        <v>5</v>
      </c>
      <c r="O191" s="431">
        <v>11110</v>
      </c>
      <c r="P191" s="501">
        <v>0.50180668473351397</v>
      </c>
      <c r="Q191" s="432">
        <v>2222</v>
      </c>
    </row>
    <row r="192" spans="1:17" ht="14.45" customHeight="1" x14ac:dyDescent="0.2">
      <c r="A192" s="426" t="s">
        <v>1034</v>
      </c>
      <c r="B192" s="427" t="s">
        <v>941</v>
      </c>
      <c r="C192" s="427" t="s">
        <v>938</v>
      </c>
      <c r="D192" s="427" t="s">
        <v>992</v>
      </c>
      <c r="E192" s="427" t="s">
        <v>993</v>
      </c>
      <c r="F192" s="431"/>
      <c r="G192" s="431"/>
      <c r="H192" s="431"/>
      <c r="I192" s="431"/>
      <c r="J192" s="431"/>
      <c r="K192" s="431"/>
      <c r="L192" s="431"/>
      <c r="M192" s="431"/>
      <c r="N192" s="431">
        <v>3</v>
      </c>
      <c r="O192" s="431">
        <v>6666</v>
      </c>
      <c r="P192" s="501"/>
      <c r="Q192" s="432">
        <v>2222</v>
      </c>
    </row>
    <row r="193" spans="1:17" ht="14.45" customHeight="1" x14ac:dyDescent="0.2">
      <c r="A193" s="426" t="s">
        <v>1035</v>
      </c>
      <c r="B193" s="427" t="s">
        <v>941</v>
      </c>
      <c r="C193" s="427" t="s">
        <v>938</v>
      </c>
      <c r="D193" s="427" t="s">
        <v>950</v>
      </c>
      <c r="E193" s="427" t="s">
        <v>951</v>
      </c>
      <c r="F193" s="431"/>
      <c r="G193" s="431"/>
      <c r="H193" s="431"/>
      <c r="I193" s="431"/>
      <c r="J193" s="431">
        <v>1</v>
      </c>
      <c r="K193" s="431">
        <v>3843</v>
      </c>
      <c r="L193" s="431">
        <v>1</v>
      </c>
      <c r="M193" s="431">
        <v>3843</v>
      </c>
      <c r="N193" s="431"/>
      <c r="O193" s="431"/>
      <c r="P193" s="501"/>
      <c r="Q193" s="432"/>
    </row>
    <row r="194" spans="1:17" ht="14.45" customHeight="1" x14ac:dyDescent="0.2">
      <c r="A194" s="426" t="s">
        <v>1035</v>
      </c>
      <c r="B194" s="427" t="s">
        <v>941</v>
      </c>
      <c r="C194" s="427" t="s">
        <v>938</v>
      </c>
      <c r="D194" s="427" t="s">
        <v>966</v>
      </c>
      <c r="E194" s="427" t="s">
        <v>967</v>
      </c>
      <c r="F194" s="431"/>
      <c r="G194" s="431"/>
      <c r="H194" s="431"/>
      <c r="I194" s="431"/>
      <c r="J194" s="431">
        <v>2</v>
      </c>
      <c r="K194" s="431">
        <v>34</v>
      </c>
      <c r="L194" s="431">
        <v>1</v>
      </c>
      <c r="M194" s="431">
        <v>17</v>
      </c>
      <c r="N194" s="431"/>
      <c r="O194" s="431"/>
      <c r="P194" s="501"/>
      <c r="Q194" s="432"/>
    </row>
    <row r="195" spans="1:17" ht="14.45" customHeight="1" x14ac:dyDescent="0.2">
      <c r="A195" s="426" t="s">
        <v>1035</v>
      </c>
      <c r="B195" s="427" t="s">
        <v>941</v>
      </c>
      <c r="C195" s="427" t="s">
        <v>938</v>
      </c>
      <c r="D195" s="427" t="s">
        <v>968</v>
      </c>
      <c r="E195" s="427" t="s">
        <v>953</v>
      </c>
      <c r="F195" s="431"/>
      <c r="G195" s="431"/>
      <c r="H195" s="431"/>
      <c r="I195" s="431"/>
      <c r="J195" s="431">
        <v>3</v>
      </c>
      <c r="K195" s="431">
        <v>2142</v>
      </c>
      <c r="L195" s="431">
        <v>1</v>
      </c>
      <c r="M195" s="431">
        <v>714</v>
      </c>
      <c r="N195" s="431"/>
      <c r="O195" s="431"/>
      <c r="P195" s="501"/>
      <c r="Q195" s="432"/>
    </row>
    <row r="196" spans="1:17" ht="14.45" customHeight="1" x14ac:dyDescent="0.2">
      <c r="A196" s="426" t="s">
        <v>1035</v>
      </c>
      <c r="B196" s="427" t="s">
        <v>941</v>
      </c>
      <c r="C196" s="427" t="s">
        <v>938</v>
      </c>
      <c r="D196" s="427" t="s">
        <v>969</v>
      </c>
      <c r="E196" s="427" t="s">
        <v>955</v>
      </c>
      <c r="F196" s="431"/>
      <c r="G196" s="431"/>
      <c r="H196" s="431"/>
      <c r="I196" s="431"/>
      <c r="J196" s="431">
        <v>1</v>
      </c>
      <c r="K196" s="431">
        <v>1448</v>
      </c>
      <c r="L196" s="431">
        <v>1</v>
      </c>
      <c r="M196" s="431">
        <v>1448</v>
      </c>
      <c r="N196" s="431"/>
      <c r="O196" s="431"/>
      <c r="P196" s="501"/>
      <c r="Q196" s="432"/>
    </row>
    <row r="197" spans="1:17" ht="14.45" customHeight="1" x14ac:dyDescent="0.2">
      <c r="A197" s="426" t="s">
        <v>1035</v>
      </c>
      <c r="B197" s="427" t="s">
        <v>941</v>
      </c>
      <c r="C197" s="427" t="s">
        <v>938</v>
      </c>
      <c r="D197" s="427" t="s">
        <v>970</v>
      </c>
      <c r="E197" s="427" t="s">
        <v>971</v>
      </c>
      <c r="F197" s="431"/>
      <c r="G197" s="431"/>
      <c r="H197" s="431"/>
      <c r="I197" s="431"/>
      <c r="J197" s="431">
        <v>2</v>
      </c>
      <c r="K197" s="431">
        <v>4910</v>
      </c>
      <c r="L197" s="431">
        <v>1</v>
      </c>
      <c r="M197" s="431">
        <v>2455</v>
      </c>
      <c r="N197" s="431"/>
      <c r="O197" s="431"/>
      <c r="P197" s="501"/>
      <c r="Q197" s="432"/>
    </row>
    <row r="198" spans="1:17" ht="14.45" customHeight="1" x14ac:dyDescent="0.2">
      <c r="A198" s="426" t="s">
        <v>1035</v>
      </c>
      <c r="B198" s="427" t="s">
        <v>941</v>
      </c>
      <c r="C198" s="427" t="s">
        <v>938</v>
      </c>
      <c r="D198" s="427" t="s">
        <v>972</v>
      </c>
      <c r="E198" s="427" t="s">
        <v>973</v>
      </c>
      <c r="F198" s="431"/>
      <c r="G198" s="431"/>
      <c r="H198" s="431"/>
      <c r="I198" s="431"/>
      <c r="J198" s="431">
        <v>3</v>
      </c>
      <c r="K198" s="431">
        <v>210</v>
      </c>
      <c r="L198" s="431">
        <v>1</v>
      </c>
      <c r="M198" s="431">
        <v>70</v>
      </c>
      <c r="N198" s="431"/>
      <c r="O198" s="431"/>
      <c r="P198" s="501"/>
      <c r="Q198" s="432"/>
    </row>
    <row r="199" spans="1:17" ht="14.45" customHeight="1" x14ac:dyDescent="0.2">
      <c r="A199" s="426" t="s">
        <v>1035</v>
      </c>
      <c r="B199" s="427" t="s">
        <v>941</v>
      </c>
      <c r="C199" s="427" t="s">
        <v>938</v>
      </c>
      <c r="D199" s="427" t="s">
        <v>978</v>
      </c>
      <c r="E199" s="427" t="s">
        <v>979</v>
      </c>
      <c r="F199" s="431"/>
      <c r="G199" s="431"/>
      <c r="H199" s="431"/>
      <c r="I199" s="431"/>
      <c r="J199" s="431">
        <v>5</v>
      </c>
      <c r="K199" s="431">
        <v>2810</v>
      </c>
      <c r="L199" s="431">
        <v>1</v>
      </c>
      <c r="M199" s="431">
        <v>562</v>
      </c>
      <c r="N199" s="431"/>
      <c r="O199" s="431"/>
      <c r="P199" s="501"/>
      <c r="Q199" s="432"/>
    </row>
    <row r="200" spans="1:17" ht="14.45" customHeight="1" x14ac:dyDescent="0.2">
      <c r="A200" s="426" t="s">
        <v>1035</v>
      </c>
      <c r="B200" s="427" t="s">
        <v>941</v>
      </c>
      <c r="C200" s="427" t="s">
        <v>938</v>
      </c>
      <c r="D200" s="427" t="s">
        <v>992</v>
      </c>
      <c r="E200" s="427" t="s">
        <v>993</v>
      </c>
      <c r="F200" s="431"/>
      <c r="G200" s="431"/>
      <c r="H200" s="431"/>
      <c r="I200" s="431"/>
      <c r="J200" s="431">
        <v>4</v>
      </c>
      <c r="K200" s="431">
        <v>8856</v>
      </c>
      <c r="L200" s="431">
        <v>1</v>
      </c>
      <c r="M200" s="431">
        <v>2214</v>
      </c>
      <c r="N200" s="431"/>
      <c r="O200" s="431"/>
      <c r="P200" s="501"/>
      <c r="Q200" s="432"/>
    </row>
    <row r="201" spans="1:17" ht="14.45" customHeight="1" x14ac:dyDescent="0.2">
      <c r="A201" s="426" t="s">
        <v>1036</v>
      </c>
      <c r="B201" s="427" t="s">
        <v>937</v>
      </c>
      <c r="C201" s="427" t="s">
        <v>938</v>
      </c>
      <c r="D201" s="427" t="s">
        <v>939</v>
      </c>
      <c r="E201" s="427" t="s">
        <v>940</v>
      </c>
      <c r="F201" s="431">
        <v>2</v>
      </c>
      <c r="G201" s="431">
        <v>22866</v>
      </c>
      <c r="H201" s="431">
        <v>0.99305133327542783</v>
      </c>
      <c r="I201" s="431">
        <v>11433</v>
      </c>
      <c r="J201" s="431">
        <v>2</v>
      </c>
      <c r="K201" s="431">
        <v>23026</v>
      </c>
      <c r="L201" s="431">
        <v>1</v>
      </c>
      <c r="M201" s="431">
        <v>11513</v>
      </c>
      <c r="N201" s="431"/>
      <c r="O201" s="431"/>
      <c r="P201" s="501"/>
      <c r="Q201" s="432"/>
    </row>
    <row r="202" spans="1:17" ht="14.45" customHeight="1" x14ac:dyDescent="0.2">
      <c r="A202" s="426" t="s">
        <v>1036</v>
      </c>
      <c r="B202" s="427" t="s">
        <v>941</v>
      </c>
      <c r="C202" s="427" t="s">
        <v>938</v>
      </c>
      <c r="D202" s="427" t="s">
        <v>944</v>
      </c>
      <c r="E202" s="427" t="s">
        <v>945</v>
      </c>
      <c r="F202" s="431"/>
      <c r="G202" s="431"/>
      <c r="H202" s="431"/>
      <c r="I202" s="431"/>
      <c r="J202" s="431"/>
      <c r="K202" s="431"/>
      <c r="L202" s="431"/>
      <c r="M202" s="431"/>
      <c r="N202" s="431">
        <v>1</v>
      </c>
      <c r="O202" s="431">
        <v>1272</v>
      </c>
      <c r="P202" s="501"/>
      <c r="Q202" s="432">
        <v>1272</v>
      </c>
    </row>
    <row r="203" spans="1:17" ht="14.45" customHeight="1" x14ac:dyDescent="0.2">
      <c r="A203" s="426" t="s">
        <v>1036</v>
      </c>
      <c r="B203" s="427" t="s">
        <v>941</v>
      </c>
      <c r="C203" s="427" t="s">
        <v>938</v>
      </c>
      <c r="D203" s="427" t="s">
        <v>946</v>
      </c>
      <c r="E203" s="427" t="s">
        <v>947</v>
      </c>
      <c r="F203" s="431"/>
      <c r="G203" s="431"/>
      <c r="H203" s="431"/>
      <c r="I203" s="431"/>
      <c r="J203" s="431"/>
      <c r="K203" s="431"/>
      <c r="L203" s="431"/>
      <c r="M203" s="431"/>
      <c r="N203" s="431">
        <v>2</v>
      </c>
      <c r="O203" s="431">
        <v>4738</v>
      </c>
      <c r="P203" s="501"/>
      <c r="Q203" s="432">
        <v>2369</v>
      </c>
    </row>
    <row r="204" spans="1:17" ht="14.45" customHeight="1" x14ac:dyDescent="0.2">
      <c r="A204" s="426" t="s">
        <v>1036</v>
      </c>
      <c r="B204" s="427" t="s">
        <v>941</v>
      </c>
      <c r="C204" s="427" t="s">
        <v>938</v>
      </c>
      <c r="D204" s="427" t="s">
        <v>948</v>
      </c>
      <c r="E204" s="427" t="s">
        <v>949</v>
      </c>
      <c r="F204" s="431"/>
      <c r="G204" s="431"/>
      <c r="H204" s="431"/>
      <c r="I204" s="431"/>
      <c r="J204" s="431"/>
      <c r="K204" s="431"/>
      <c r="L204" s="431"/>
      <c r="M204" s="431"/>
      <c r="N204" s="431">
        <v>1</v>
      </c>
      <c r="O204" s="431">
        <v>1087</v>
      </c>
      <c r="P204" s="501"/>
      <c r="Q204" s="432">
        <v>1087</v>
      </c>
    </row>
    <row r="205" spans="1:17" ht="14.45" customHeight="1" x14ac:dyDescent="0.2">
      <c r="A205" s="426" t="s">
        <v>1036</v>
      </c>
      <c r="B205" s="427" t="s">
        <v>941</v>
      </c>
      <c r="C205" s="427" t="s">
        <v>938</v>
      </c>
      <c r="D205" s="427" t="s">
        <v>950</v>
      </c>
      <c r="E205" s="427" t="s">
        <v>951</v>
      </c>
      <c r="F205" s="431">
        <v>1</v>
      </c>
      <c r="G205" s="431">
        <v>3828</v>
      </c>
      <c r="H205" s="431"/>
      <c r="I205" s="431">
        <v>3828</v>
      </c>
      <c r="J205" s="431"/>
      <c r="K205" s="431"/>
      <c r="L205" s="431"/>
      <c r="M205" s="431"/>
      <c r="N205" s="431">
        <v>1</v>
      </c>
      <c r="O205" s="431">
        <v>3855</v>
      </c>
      <c r="P205" s="501"/>
      <c r="Q205" s="432">
        <v>3855</v>
      </c>
    </row>
    <row r="206" spans="1:17" ht="14.45" customHeight="1" x14ac:dyDescent="0.2">
      <c r="A206" s="426" t="s">
        <v>1036</v>
      </c>
      <c r="B206" s="427" t="s">
        <v>941</v>
      </c>
      <c r="C206" s="427" t="s">
        <v>938</v>
      </c>
      <c r="D206" s="427" t="s">
        <v>966</v>
      </c>
      <c r="E206" s="427" t="s">
        <v>967</v>
      </c>
      <c r="F206" s="431">
        <v>2</v>
      </c>
      <c r="G206" s="431">
        <v>34</v>
      </c>
      <c r="H206" s="431">
        <v>2</v>
      </c>
      <c r="I206" s="431">
        <v>17</v>
      </c>
      <c r="J206" s="431">
        <v>1</v>
      </c>
      <c r="K206" s="431">
        <v>17</v>
      </c>
      <c r="L206" s="431">
        <v>1</v>
      </c>
      <c r="M206" s="431">
        <v>17</v>
      </c>
      <c r="N206" s="431">
        <v>4</v>
      </c>
      <c r="O206" s="431">
        <v>68</v>
      </c>
      <c r="P206" s="501">
        <v>4</v>
      </c>
      <c r="Q206" s="432">
        <v>17</v>
      </c>
    </row>
    <row r="207" spans="1:17" ht="14.45" customHeight="1" x14ac:dyDescent="0.2">
      <c r="A207" s="426" t="s">
        <v>1036</v>
      </c>
      <c r="B207" s="427" t="s">
        <v>941</v>
      </c>
      <c r="C207" s="427" t="s">
        <v>938</v>
      </c>
      <c r="D207" s="427" t="s">
        <v>968</v>
      </c>
      <c r="E207" s="427" t="s">
        <v>953</v>
      </c>
      <c r="F207" s="431">
        <v>4</v>
      </c>
      <c r="G207" s="431">
        <v>2836</v>
      </c>
      <c r="H207" s="431">
        <v>1.9859943977591037</v>
      </c>
      <c r="I207" s="431">
        <v>709</v>
      </c>
      <c r="J207" s="431">
        <v>2</v>
      </c>
      <c r="K207" s="431">
        <v>1428</v>
      </c>
      <c r="L207" s="431">
        <v>1</v>
      </c>
      <c r="M207" s="431">
        <v>714</v>
      </c>
      <c r="N207" s="431">
        <v>7</v>
      </c>
      <c r="O207" s="431">
        <v>5026</v>
      </c>
      <c r="P207" s="501">
        <v>3.5196078431372548</v>
      </c>
      <c r="Q207" s="432">
        <v>718</v>
      </c>
    </row>
    <row r="208" spans="1:17" ht="14.45" customHeight="1" x14ac:dyDescent="0.2">
      <c r="A208" s="426" t="s">
        <v>1036</v>
      </c>
      <c r="B208" s="427" t="s">
        <v>941</v>
      </c>
      <c r="C208" s="427" t="s">
        <v>938</v>
      </c>
      <c r="D208" s="427" t="s">
        <v>969</v>
      </c>
      <c r="E208" s="427" t="s">
        <v>955</v>
      </c>
      <c r="F208" s="431">
        <v>3</v>
      </c>
      <c r="G208" s="431">
        <v>4323</v>
      </c>
      <c r="H208" s="431"/>
      <c r="I208" s="431">
        <v>1441</v>
      </c>
      <c r="J208" s="431"/>
      <c r="K208" s="431"/>
      <c r="L208" s="431"/>
      <c r="M208" s="431"/>
      <c r="N208" s="431">
        <v>3</v>
      </c>
      <c r="O208" s="431">
        <v>4362</v>
      </c>
      <c r="P208" s="501"/>
      <c r="Q208" s="432">
        <v>1454</v>
      </c>
    </row>
    <row r="209" spans="1:17" ht="14.45" customHeight="1" x14ac:dyDescent="0.2">
      <c r="A209" s="426" t="s">
        <v>1036</v>
      </c>
      <c r="B209" s="427" t="s">
        <v>941</v>
      </c>
      <c r="C209" s="427" t="s">
        <v>938</v>
      </c>
      <c r="D209" s="427" t="s">
        <v>970</v>
      </c>
      <c r="E209" s="427" t="s">
        <v>971</v>
      </c>
      <c r="F209" s="431">
        <v>2</v>
      </c>
      <c r="G209" s="431">
        <v>4884</v>
      </c>
      <c r="H209" s="431"/>
      <c r="I209" s="431">
        <v>2442</v>
      </c>
      <c r="J209" s="431"/>
      <c r="K209" s="431"/>
      <c r="L209" s="431"/>
      <c r="M209" s="431"/>
      <c r="N209" s="431">
        <v>3</v>
      </c>
      <c r="O209" s="431">
        <v>7401</v>
      </c>
      <c r="P209" s="501"/>
      <c r="Q209" s="432">
        <v>2467</v>
      </c>
    </row>
    <row r="210" spans="1:17" ht="14.45" customHeight="1" x14ac:dyDescent="0.2">
      <c r="A210" s="426" t="s">
        <v>1036</v>
      </c>
      <c r="B210" s="427" t="s">
        <v>941</v>
      </c>
      <c r="C210" s="427" t="s">
        <v>938</v>
      </c>
      <c r="D210" s="427" t="s">
        <v>972</v>
      </c>
      <c r="E210" s="427" t="s">
        <v>973</v>
      </c>
      <c r="F210" s="431">
        <v>4</v>
      </c>
      <c r="G210" s="431">
        <v>276</v>
      </c>
      <c r="H210" s="431">
        <v>1.9714285714285715</v>
      </c>
      <c r="I210" s="431">
        <v>69</v>
      </c>
      <c r="J210" s="431">
        <v>2</v>
      </c>
      <c r="K210" s="431">
        <v>140</v>
      </c>
      <c r="L210" s="431">
        <v>1</v>
      </c>
      <c r="M210" s="431">
        <v>70</v>
      </c>
      <c r="N210" s="431">
        <v>7</v>
      </c>
      <c r="O210" s="431">
        <v>490</v>
      </c>
      <c r="P210" s="501">
        <v>3.5</v>
      </c>
      <c r="Q210" s="432">
        <v>70</v>
      </c>
    </row>
    <row r="211" spans="1:17" ht="14.45" customHeight="1" x14ac:dyDescent="0.2">
      <c r="A211" s="426" t="s">
        <v>1036</v>
      </c>
      <c r="B211" s="427" t="s">
        <v>941</v>
      </c>
      <c r="C211" s="427" t="s">
        <v>938</v>
      </c>
      <c r="D211" s="427" t="s">
        <v>978</v>
      </c>
      <c r="E211" s="427" t="s">
        <v>979</v>
      </c>
      <c r="F211" s="431">
        <v>12</v>
      </c>
      <c r="G211" s="431">
        <v>6732</v>
      </c>
      <c r="H211" s="431">
        <v>2.3957295373665479</v>
      </c>
      <c r="I211" s="431">
        <v>561</v>
      </c>
      <c r="J211" s="431">
        <v>5</v>
      </c>
      <c r="K211" s="431">
        <v>2810</v>
      </c>
      <c r="L211" s="431">
        <v>1</v>
      </c>
      <c r="M211" s="431">
        <v>562</v>
      </c>
      <c r="N211" s="431">
        <v>12</v>
      </c>
      <c r="O211" s="431">
        <v>6756</v>
      </c>
      <c r="P211" s="501">
        <v>2.4042704626334519</v>
      </c>
      <c r="Q211" s="432">
        <v>563</v>
      </c>
    </row>
    <row r="212" spans="1:17" ht="14.45" customHeight="1" thickBot="1" x14ac:dyDescent="0.25">
      <c r="A212" s="433" t="s">
        <v>1036</v>
      </c>
      <c r="B212" s="434" t="s">
        <v>941</v>
      </c>
      <c r="C212" s="434" t="s">
        <v>938</v>
      </c>
      <c r="D212" s="434" t="s">
        <v>992</v>
      </c>
      <c r="E212" s="434" t="s">
        <v>993</v>
      </c>
      <c r="F212" s="438">
        <v>5</v>
      </c>
      <c r="G212" s="438">
        <v>11025</v>
      </c>
      <c r="H212" s="438">
        <v>4.9796747967479673</v>
      </c>
      <c r="I212" s="438">
        <v>2205</v>
      </c>
      <c r="J212" s="438">
        <v>1</v>
      </c>
      <c r="K212" s="438">
        <v>2214</v>
      </c>
      <c r="L212" s="438">
        <v>1</v>
      </c>
      <c r="M212" s="438">
        <v>2214</v>
      </c>
      <c r="N212" s="438">
        <v>6</v>
      </c>
      <c r="O212" s="438">
        <v>13332</v>
      </c>
      <c r="P212" s="449">
        <v>6.0216802168021681</v>
      </c>
      <c r="Q212" s="439">
        <v>2222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EC7BDC87-5A3A-4801-A57E-886B33427B91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3" bestFit="1" customWidth="1"/>
    <col min="2" max="2" width="11.7109375" style="123" hidden="1" customWidth="1"/>
    <col min="3" max="4" width="11" style="125" customWidth="1"/>
    <col min="5" max="5" width="11" style="126" customWidth="1"/>
    <col min="6" max="16384" width="8.85546875" style="123"/>
  </cols>
  <sheetData>
    <row r="1" spans="1:5" ht="19.5" thickBot="1" x14ac:dyDescent="0.35">
      <c r="A1" s="297" t="s">
        <v>104</v>
      </c>
      <c r="B1" s="297"/>
      <c r="C1" s="298"/>
      <c r="D1" s="298"/>
      <c r="E1" s="298"/>
    </row>
    <row r="2" spans="1:5" ht="14.45" customHeight="1" thickBot="1" x14ac:dyDescent="0.25">
      <c r="A2" s="200" t="s">
        <v>235</v>
      </c>
      <c r="B2" s="124"/>
    </row>
    <row r="3" spans="1:5" ht="14.45" customHeight="1" thickBot="1" x14ac:dyDescent="0.25">
      <c r="A3" s="127"/>
      <c r="C3" s="128" t="s">
        <v>92</v>
      </c>
      <c r="D3" s="129" t="s">
        <v>58</v>
      </c>
      <c r="E3" s="130" t="s">
        <v>60</v>
      </c>
    </row>
    <row r="4" spans="1:5" ht="14.45" customHeight="1" thickBot="1" x14ac:dyDescent="0.2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0</v>
      </c>
      <c r="D4" s="133">
        <f ca="1">IF(ISERROR(VLOOKUP("Náklady celkem",INDIRECT("HI!$A:$G"),5,0)),0,VLOOKUP("Náklady celkem",INDIRECT("HI!$A:$G"),5,0))</f>
        <v>33176.939869999995</v>
      </c>
      <c r="E4" s="134">
        <f ca="1">IF(C4=0,0,D4/C4)</f>
        <v>0</v>
      </c>
    </row>
    <row r="5" spans="1:5" ht="14.45" customHeight="1" x14ac:dyDescent="0.2">
      <c r="A5" s="135" t="s">
        <v>119</v>
      </c>
      <c r="B5" s="136"/>
      <c r="C5" s="137"/>
      <c r="D5" s="137"/>
      <c r="E5" s="138"/>
    </row>
    <row r="6" spans="1:5" ht="14.45" customHeight="1" x14ac:dyDescent="0.2">
      <c r="A6" s="139" t="s">
        <v>124</v>
      </c>
      <c r="B6" s="140"/>
      <c r="C6" s="141"/>
      <c r="D6" s="141"/>
      <c r="E6" s="138"/>
    </row>
    <row r="7" spans="1:5" ht="14.45" customHeight="1" x14ac:dyDescent="0.25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0</v>
      </c>
      <c r="D7" s="141">
        <f>IF(ISERROR(HI!E5),"",HI!E5)</f>
        <v>7.1798899999999994</v>
      </c>
      <c r="E7" s="138">
        <f t="shared" ref="E7:E12" si="0">IF(C7=0,0,D7/C7)</f>
        <v>0</v>
      </c>
    </row>
    <row r="8" spans="1:5" ht="14.45" customHeight="1" x14ac:dyDescent="0.25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0</v>
      </c>
      <c r="E8" s="138">
        <f>IF(C8=0,0,D8/C8)</f>
        <v>0</v>
      </c>
    </row>
    <row r="9" spans="1:5" ht="14.45" customHeight="1" x14ac:dyDescent="0.2">
      <c r="A9" s="143" t="s">
        <v>120</v>
      </c>
      <c r="B9" s="140"/>
      <c r="C9" s="141"/>
      <c r="D9" s="141"/>
      <c r="E9" s="138"/>
    </row>
    <row r="10" spans="1:5" ht="14.45" customHeight="1" x14ac:dyDescent="0.2">
      <c r="A10" s="143" t="s">
        <v>121</v>
      </c>
      <c r="B10" s="140"/>
      <c r="C10" s="141"/>
      <c r="D10" s="141"/>
      <c r="E10" s="138"/>
    </row>
    <row r="11" spans="1:5" ht="14.45" customHeight="1" x14ac:dyDescent="0.2">
      <c r="A11" s="144" t="s">
        <v>125</v>
      </c>
      <c r="B11" s="140"/>
      <c r="C11" s="137"/>
      <c r="D11" s="137"/>
      <c r="E11" s="138"/>
    </row>
    <row r="12" spans="1:5" ht="14.45" customHeight="1" x14ac:dyDescent="0.2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0</v>
      </c>
      <c r="D12" s="141">
        <f>IF(ISERROR(HI!E6),"",HI!E6)</f>
        <v>1224.4052299999998</v>
      </c>
      <c r="E12" s="138">
        <f t="shared" si="0"/>
        <v>0</v>
      </c>
    </row>
    <row r="13" spans="1:5" ht="14.45" customHeight="1" thickBot="1" x14ac:dyDescent="0.2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0</v>
      </c>
      <c r="D13" s="137">
        <f ca="1">IF(ISERROR(VLOOKUP("Osobní náklady (Kč) *",INDIRECT("HI!$A:$G"),5,0)),0,VLOOKUP("Osobní náklady (Kč) *",INDIRECT("HI!$A:$G"),5,0))</f>
        <v>28253.307969999994</v>
      </c>
      <c r="E13" s="138">
        <f ca="1">IF(C13=0,0,D13/C13)</f>
        <v>0</v>
      </c>
    </row>
    <row r="14" spans="1:5" ht="14.45" customHeight="1" thickBot="1" x14ac:dyDescent="0.25">
      <c r="A14" s="150"/>
      <c r="B14" s="151"/>
      <c r="C14" s="152"/>
      <c r="D14" s="152"/>
      <c r="E14" s="153"/>
    </row>
    <row r="15" spans="1:5" ht="14.45" customHeight="1" thickBot="1" x14ac:dyDescent="0.2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18176.384999999998</v>
      </c>
      <c r="D15" s="156">
        <f ca="1">IF(ISERROR(VLOOKUP("Výnosy celkem",INDIRECT("HI!$A:$G"),5,0)),0,VLOOKUP("Výnosy celkem",INDIRECT("HI!$A:$G"),5,0))</f>
        <v>20489.710999999999</v>
      </c>
      <c r="E15" s="157">
        <f t="shared" ref="E15:E20" ca="1" si="1">IF(C15=0,0,D15/C15)</f>
        <v>1.1272709617451435</v>
      </c>
    </row>
    <row r="16" spans="1:5" ht="14.45" customHeight="1" x14ac:dyDescent="0.2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18176.384999999998</v>
      </c>
      <c r="D16" s="137">
        <f ca="1">IF(ISERROR(VLOOKUP("Ambulance *",INDIRECT("HI!$A:$G"),5,0)),0,VLOOKUP("Ambulance *",INDIRECT("HI!$A:$G"),5,0))</f>
        <v>20489.710999999999</v>
      </c>
      <c r="E16" s="138">
        <f t="shared" ca="1" si="1"/>
        <v>1.1272709617451435</v>
      </c>
    </row>
    <row r="17" spans="1:5" ht="14.45" customHeight="1" x14ac:dyDescent="0.25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1.1272709617451435</v>
      </c>
      <c r="E17" s="138">
        <f t="shared" si="1"/>
        <v>1.1272709617451435</v>
      </c>
    </row>
    <row r="18" spans="1:5" ht="14.45" customHeight="1" x14ac:dyDescent="0.25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>
        <f>IF(ISERROR(VLOOKUP("Specializovaná ambulantní péče",'ZV Vykáz.-A'!$A:$AB,10,0)),"",VLOOKUP("Specializovaná ambulantní péče",'ZV Vykáz.-A'!$A:$AB,10,0))</f>
        <v>1.2337097287174139</v>
      </c>
      <c r="E18" s="138">
        <f t="shared" si="1"/>
        <v>1.2337097287174139</v>
      </c>
    </row>
    <row r="19" spans="1:5" ht="14.45" customHeight="1" x14ac:dyDescent="0.25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0.97186786749069931</v>
      </c>
      <c r="E19" s="138">
        <f>IF(OR(C19=0,D19=""),0,IF(C19="","",D19/C19))</f>
        <v>0.97186786749069931</v>
      </c>
    </row>
    <row r="20" spans="1:5" ht="14.45" customHeight="1" x14ac:dyDescent="0.2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0.9648960970440249</v>
      </c>
      <c r="E20" s="138">
        <f t="shared" si="1"/>
        <v>1.1351718788753233</v>
      </c>
    </row>
    <row r="21" spans="1:5" ht="14.45" customHeight="1" x14ac:dyDescent="0.2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5" customHeight="1" thickBot="1" x14ac:dyDescent="0.25">
      <c r="A22" s="161" t="s">
        <v>122</v>
      </c>
      <c r="B22" s="147"/>
      <c r="C22" s="148"/>
      <c r="D22" s="148"/>
      <c r="E22" s="149"/>
    </row>
    <row r="23" spans="1:5" ht="14.45" customHeight="1" thickBot="1" x14ac:dyDescent="0.25">
      <c r="A23" s="162"/>
      <c r="B23" s="163"/>
      <c r="C23" s="164"/>
      <c r="D23" s="164"/>
      <c r="E23" s="165"/>
    </row>
    <row r="24" spans="1:5" ht="14.45" customHeight="1" thickBot="1" x14ac:dyDescent="0.2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96439312-57EE-4770-8BB3-9EF28119035C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4" bestFit="1" customWidth="1"/>
    <col min="2" max="2" width="9.5703125" style="104" hidden="1" customWidth="1" outlineLevel="1"/>
    <col min="3" max="3" width="9.5703125" style="104" customWidth="1" collapsed="1"/>
    <col min="4" max="4" width="2.28515625" style="104" customWidth="1"/>
    <col min="5" max="8" width="9.5703125" style="104" customWidth="1"/>
    <col min="9" max="10" width="9.7109375" style="104" hidden="1" customWidth="1" outlineLevel="1"/>
    <col min="11" max="11" width="8.85546875" style="104" collapsed="1"/>
    <col min="12" max="16384" width="8.85546875" style="104"/>
  </cols>
  <sheetData>
    <row r="1" spans="1:10" ht="18.600000000000001" customHeight="1" thickBot="1" x14ac:dyDescent="0.35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5" customHeight="1" thickBot="1" x14ac:dyDescent="0.25">
      <c r="A2" s="200" t="s">
        <v>235</v>
      </c>
      <c r="B2" s="86"/>
      <c r="C2" s="86"/>
      <c r="D2" s="86"/>
      <c r="E2" s="86"/>
      <c r="F2" s="86"/>
    </row>
    <row r="3" spans="1:10" ht="14.45" customHeight="1" x14ac:dyDescent="0.2">
      <c r="A3" s="299"/>
      <c r="B3" s="82">
        <v>2018</v>
      </c>
      <c r="C3" s="40">
        <v>2019</v>
      </c>
      <c r="D3" s="7"/>
      <c r="E3" s="303">
        <v>2020</v>
      </c>
      <c r="F3" s="304"/>
      <c r="G3" s="304"/>
      <c r="H3" s="305"/>
      <c r="I3" s="306">
        <v>2017</v>
      </c>
      <c r="J3" s="307"/>
    </row>
    <row r="4" spans="1:10" ht="14.45" customHeight="1" thickBot="1" x14ac:dyDescent="0.2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232</v>
      </c>
      <c r="J4" s="237" t="s">
        <v>233</v>
      </c>
    </row>
    <row r="5" spans="1:10" ht="14.45" customHeight="1" x14ac:dyDescent="0.2">
      <c r="A5" s="87" t="str">
        <f>HYPERLINK("#'Léky Žádanky'!A1","Léky (Kč)")</f>
        <v>Léky (Kč)</v>
      </c>
      <c r="B5" s="27">
        <v>9.772330000000002</v>
      </c>
      <c r="C5" s="29">
        <v>15.244639999999999</v>
      </c>
      <c r="D5" s="8"/>
      <c r="E5" s="92">
        <v>7.1798899999999994</v>
      </c>
      <c r="F5" s="28">
        <v>0</v>
      </c>
      <c r="G5" s="91">
        <f>E5-F5</f>
        <v>7.1798899999999994</v>
      </c>
      <c r="H5" s="97" t="str">
        <f>IF(F5&lt;0.00000001,"",E5/F5)</f>
        <v/>
      </c>
    </row>
    <row r="6" spans="1:10" ht="14.45" customHeight="1" x14ac:dyDescent="0.2">
      <c r="A6" s="87" t="str">
        <f>HYPERLINK("#'Materiál Žádanky'!A1","Materiál - SZM (Kč)")</f>
        <v>Materiál - SZM (Kč)</v>
      </c>
      <c r="B6" s="10">
        <v>1045.8694599999999</v>
      </c>
      <c r="C6" s="31">
        <v>1079.58277</v>
      </c>
      <c r="D6" s="8"/>
      <c r="E6" s="93">
        <v>1224.4052299999998</v>
      </c>
      <c r="F6" s="30">
        <v>0</v>
      </c>
      <c r="G6" s="94">
        <f>E6-F6</f>
        <v>1224.4052299999998</v>
      </c>
      <c r="H6" s="98" t="str">
        <f>IF(F6&lt;0.00000001,"",E6/F6)</f>
        <v/>
      </c>
    </row>
    <row r="7" spans="1:10" ht="14.45" customHeight="1" x14ac:dyDescent="0.2">
      <c r="A7" s="87" t="str">
        <f>HYPERLINK("#'Osobní náklady'!A1","Osobní náklady (Kč) *")</f>
        <v>Osobní náklady (Kč) *</v>
      </c>
      <c r="B7" s="10">
        <v>23838.118149999998</v>
      </c>
      <c r="C7" s="31">
        <v>25252.48314</v>
      </c>
      <c r="D7" s="8"/>
      <c r="E7" s="93">
        <v>28253.307969999994</v>
      </c>
      <c r="F7" s="30">
        <v>0</v>
      </c>
      <c r="G7" s="94">
        <f>E7-F7</f>
        <v>28253.307969999994</v>
      </c>
      <c r="H7" s="98" t="str">
        <f>IF(F7&lt;0.00000001,"",E7/F7)</f>
        <v/>
      </c>
    </row>
    <row r="8" spans="1:10" ht="14.45" customHeight="1" thickBot="1" x14ac:dyDescent="0.25">
      <c r="A8" s="1" t="s">
        <v>61</v>
      </c>
      <c r="B8" s="11">
        <v>4034.8020300000044</v>
      </c>
      <c r="C8" s="33">
        <v>4293.0055300000004</v>
      </c>
      <c r="D8" s="8"/>
      <c r="E8" s="95">
        <v>3692.0467800000001</v>
      </c>
      <c r="F8" s="32">
        <v>0</v>
      </c>
      <c r="G8" s="96">
        <f>E8-F8</f>
        <v>3692.0467800000001</v>
      </c>
      <c r="H8" s="99" t="str">
        <f>IF(F8&lt;0.00000001,"",E8/F8)</f>
        <v/>
      </c>
    </row>
    <row r="9" spans="1:10" ht="14.45" customHeight="1" thickBot="1" x14ac:dyDescent="0.25">
      <c r="A9" s="2" t="s">
        <v>62</v>
      </c>
      <c r="B9" s="3">
        <v>28928.561970000002</v>
      </c>
      <c r="C9" s="35">
        <v>30640.316080000004</v>
      </c>
      <c r="D9" s="8"/>
      <c r="E9" s="3">
        <v>33176.939869999995</v>
      </c>
      <c r="F9" s="34">
        <v>0</v>
      </c>
      <c r="G9" s="34">
        <f>E9-F9</f>
        <v>33176.939869999995</v>
      </c>
      <c r="H9" s="100" t="str">
        <f>IF(F9&lt;0.00000001,"",E9/F9)</f>
        <v/>
      </c>
    </row>
    <row r="10" spans="1:10" ht="14.45" customHeight="1" thickBot="1" x14ac:dyDescent="0.25">
      <c r="A10" s="12"/>
      <c r="B10" s="12"/>
      <c r="C10" s="83"/>
      <c r="D10" s="8"/>
      <c r="E10" s="12"/>
      <c r="F10" s="13"/>
    </row>
    <row r="11" spans="1:10" ht="14.45" customHeight="1" x14ac:dyDescent="0.2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19704.168000000001</v>
      </c>
      <c r="C11" s="29">
        <f>IF(ISERROR(VLOOKUP("Celkem:",'ZV Vykáz.-A'!A:H,5,0)),0,VLOOKUP("Celkem:",'ZV Vykáz.-A'!A:H,5,0)/1000)</f>
        <v>18176.384999999998</v>
      </c>
      <c r="D11" s="8"/>
      <c r="E11" s="92">
        <f>IF(ISERROR(VLOOKUP("Celkem:",'ZV Vykáz.-A'!A:H,8,0)),0,VLOOKUP("Celkem:",'ZV Vykáz.-A'!A:H,8,0)/1000)</f>
        <v>20489.710999999999</v>
      </c>
      <c r="F11" s="28">
        <f>C11</f>
        <v>18176.384999999998</v>
      </c>
      <c r="G11" s="91">
        <f>E11-F11</f>
        <v>2313.3260000000009</v>
      </c>
      <c r="H11" s="97">
        <f>IF(F11&lt;0.00000001,"",E11/F11)</f>
        <v>1.1272709617451435</v>
      </c>
      <c r="I11" s="91">
        <f>E11-B11</f>
        <v>785.54299999999785</v>
      </c>
      <c r="J11" s="97">
        <f>IF(B11&lt;0.00000001,"",E11/B11)</f>
        <v>1.0398668444158616</v>
      </c>
    </row>
    <row r="12" spans="1:10" ht="14.45" customHeight="1" thickBot="1" x14ac:dyDescent="0.2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5" customHeight="1" thickBot="1" x14ac:dyDescent="0.25">
      <c r="A13" s="4" t="s">
        <v>65</v>
      </c>
      <c r="B13" s="5">
        <f>SUM(B11:B12)</f>
        <v>19704.168000000001</v>
      </c>
      <c r="C13" s="37">
        <f>SUM(C11:C12)</f>
        <v>18176.384999999998</v>
      </c>
      <c r="D13" s="8"/>
      <c r="E13" s="5">
        <f>SUM(E11:E12)</f>
        <v>20489.710999999999</v>
      </c>
      <c r="F13" s="36">
        <f>SUM(F11:F12)</f>
        <v>18176.384999999998</v>
      </c>
      <c r="G13" s="36">
        <f>E13-F13</f>
        <v>2313.3260000000009</v>
      </c>
      <c r="H13" s="101">
        <f>IF(F13&lt;0.00000001,"",E13/F13)</f>
        <v>1.1272709617451435</v>
      </c>
      <c r="I13" s="36">
        <f>SUM(I11:I12)</f>
        <v>785.54299999999785</v>
      </c>
      <c r="J13" s="101">
        <f>IF(B13&lt;0.00000001,"",E13/B13)</f>
        <v>1.0398668444158616</v>
      </c>
    </row>
    <row r="14" spans="1:10" ht="14.45" customHeight="1" thickBot="1" x14ac:dyDescent="0.25">
      <c r="A14" s="12"/>
      <c r="B14" s="12"/>
      <c r="C14" s="83"/>
      <c r="D14" s="8"/>
      <c r="E14" s="12"/>
      <c r="F14" s="13"/>
    </row>
    <row r="15" spans="1:10" ht="14.45" customHeight="1" thickBot="1" x14ac:dyDescent="0.25">
      <c r="A15" s="109" t="str">
        <f>HYPERLINK("#'HI Graf'!A1","Hospodářský index (Výnosy / Náklady) *")</f>
        <v>Hospodářský index (Výnosy / Náklady) *</v>
      </c>
      <c r="B15" s="6">
        <f>IF(B9=0,"",B13/B9)</f>
        <v>0.68113195603825583</v>
      </c>
      <c r="C15" s="39">
        <f>IF(C9=0,"",C13/C9)</f>
        <v>0.59321793393196598</v>
      </c>
      <c r="D15" s="8"/>
      <c r="E15" s="6">
        <f>IF(E9=0,"",E13/E9)</f>
        <v>0.61758893617936328</v>
      </c>
      <c r="F15" s="38" t="str">
        <f>IF(F9=0,"",F13/F9)</f>
        <v/>
      </c>
      <c r="G15" s="38" t="str">
        <f>IF(ISERROR(F15-E15),"",E15-F15)</f>
        <v/>
      </c>
      <c r="H15" s="102" t="str">
        <f>IF(ISERROR(F15-E15),"",IF(F15&lt;0.00000001,"",E15/F15))</f>
        <v/>
      </c>
    </row>
    <row r="17" spans="1:8" ht="14.45" customHeight="1" x14ac:dyDescent="0.2">
      <c r="A17" s="88" t="s">
        <v>127</v>
      </c>
    </row>
    <row r="18" spans="1:8" ht="14.45" customHeight="1" x14ac:dyDescent="0.25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ht="15" x14ac:dyDescent="0.25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5" customHeight="1" x14ac:dyDescent="0.2">
      <c r="A20" s="89" t="s">
        <v>172</v>
      </c>
    </row>
    <row r="21" spans="1:8" ht="14.45" customHeight="1" x14ac:dyDescent="0.2">
      <c r="A21" s="89" t="s">
        <v>128</v>
      </c>
    </row>
    <row r="22" spans="1:8" ht="14.45" customHeight="1" x14ac:dyDescent="0.2">
      <c r="A22" s="90" t="s">
        <v>211</v>
      </c>
    </row>
    <row r="23" spans="1:8" ht="14.45" customHeight="1" x14ac:dyDescent="0.2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8" operator="greaterThan">
      <formula>0</formula>
    </cfRule>
  </conditionalFormatting>
  <conditionalFormatting sqref="G11:G13 G15">
    <cfRule type="cellIs" dxfId="46" priority="7" operator="lessThan">
      <formula>0</formula>
    </cfRule>
  </conditionalFormatting>
  <conditionalFormatting sqref="H5:H9">
    <cfRule type="cellIs" dxfId="45" priority="6" operator="greaterThan">
      <formula>1</formula>
    </cfRule>
  </conditionalFormatting>
  <conditionalFormatting sqref="H11:H13 H15">
    <cfRule type="cellIs" dxfId="44" priority="5" operator="lessThan">
      <formula>1</formula>
    </cfRule>
  </conditionalFormatting>
  <conditionalFormatting sqref="I11:I13">
    <cfRule type="cellIs" dxfId="43" priority="4" operator="lessThan">
      <formula>0</formula>
    </cfRule>
  </conditionalFormatting>
  <conditionalFormatting sqref="J11:J13">
    <cfRule type="cellIs" dxfId="42" priority="3" operator="lessThan">
      <formula>1</formula>
    </cfRule>
  </conditionalFormatting>
  <hyperlinks>
    <hyperlink ref="A2" location="Obsah!A1" display="Zpět na Obsah  KL 01  1.-4.měsíc" xr:uid="{D492C69D-8712-43E6-AA37-3CF3FCD4806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4"/>
    <col min="2" max="13" width="8.85546875" style="104" customWidth="1"/>
    <col min="14" max="16384" width="8.85546875" style="104"/>
  </cols>
  <sheetData>
    <row r="1" spans="1:13" ht="18.600000000000001" customHeight="1" thickBot="1" x14ac:dyDescent="0.35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5" customHeight="1" x14ac:dyDescent="0.2">
      <c r="A2" s="200" t="s">
        <v>235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5" customHeight="1" x14ac:dyDescent="0.2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5" customHeight="1" x14ac:dyDescent="0.2">
      <c r="A4" s="171" t="s">
        <v>66</v>
      </c>
      <c r="B4" s="174">
        <f>(B10+B8)/B6</f>
        <v>0.84963113376926014</v>
      </c>
      <c r="C4" s="174">
        <f t="shared" ref="C4:M4" si="0">(C10+C8)/C6</f>
        <v>0.82623586667726623</v>
      </c>
      <c r="D4" s="174">
        <f t="shared" si="0"/>
        <v>0.81828417909851825</v>
      </c>
      <c r="E4" s="174">
        <f t="shared" si="0"/>
        <v>0.7560482043236898</v>
      </c>
      <c r="F4" s="174">
        <f t="shared" si="0"/>
        <v>0.75627203107968033</v>
      </c>
      <c r="G4" s="174">
        <f t="shared" si="0"/>
        <v>0.762363490984027</v>
      </c>
      <c r="H4" s="174">
        <f t="shared" si="0"/>
        <v>0.72666109846789051</v>
      </c>
      <c r="I4" s="174">
        <f t="shared" si="0"/>
        <v>0.72853465991983757</v>
      </c>
      <c r="J4" s="174">
        <f t="shared" si="0"/>
        <v>0.7418998926748086</v>
      </c>
      <c r="K4" s="174">
        <f t="shared" si="0"/>
        <v>0.67894606398512647</v>
      </c>
      <c r="L4" s="174">
        <f t="shared" si="0"/>
        <v>0.67581667226093989</v>
      </c>
      <c r="M4" s="174">
        <f t="shared" si="0"/>
        <v>0.61758893617936328</v>
      </c>
    </row>
    <row r="5" spans="1:13" ht="14.45" customHeight="1" x14ac:dyDescent="0.2">
      <c r="A5" s="175" t="s">
        <v>39</v>
      </c>
      <c r="B5" s="174">
        <f>IF(ISERROR(VLOOKUP($A5,'Man Tab'!$A:$Q,COLUMN()+2,0)),0,VLOOKUP($A5,'Man Tab'!$A:$Q,COLUMN()+2,0))</f>
        <v>2197.3629799999999</v>
      </c>
      <c r="C5" s="174">
        <f>IF(ISERROR(VLOOKUP($A5,'Man Tab'!$A:$Q,COLUMN()+2,0)),0,VLOOKUP($A5,'Man Tab'!$A:$Q,COLUMN()+2,0))</f>
        <v>2317.8924700000002</v>
      </c>
      <c r="D5" s="174">
        <f>IF(ISERROR(VLOOKUP($A5,'Man Tab'!$A:$Q,COLUMN()+2,0)),0,VLOOKUP($A5,'Man Tab'!$A:$Q,COLUMN()+2,0))</f>
        <v>2411.2074400000001</v>
      </c>
      <c r="E5" s="174">
        <f>IF(ISERROR(VLOOKUP($A5,'Man Tab'!$A:$Q,COLUMN()+2,0)),0,VLOOKUP($A5,'Man Tab'!$A:$Q,COLUMN()+2,0))</f>
        <v>2499.3355699999997</v>
      </c>
      <c r="F5" s="174">
        <f>IF(ISERROR(VLOOKUP($A5,'Man Tab'!$A:$Q,COLUMN()+2,0)),0,VLOOKUP($A5,'Man Tab'!$A:$Q,COLUMN()+2,0))</f>
        <v>2414.36967</v>
      </c>
      <c r="G5" s="174">
        <f>IF(ISERROR(VLOOKUP($A5,'Man Tab'!$A:$Q,COLUMN()+2,0)),0,VLOOKUP($A5,'Man Tab'!$A:$Q,COLUMN()+2,0))</f>
        <v>2459.12365</v>
      </c>
      <c r="H5" s="174">
        <f>IF(ISERROR(VLOOKUP($A5,'Man Tab'!$A:$Q,COLUMN()+2,0)),0,VLOOKUP($A5,'Man Tab'!$A:$Q,COLUMN()+2,0))</f>
        <v>3131.89867</v>
      </c>
      <c r="I5" s="174">
        <f>IF(ISERROR(VLOOKUP($A5,'Man Tab'!$A:$Q,COLUMN()+2,0)),0,VLOOKUP($A5,'Man Tab'!$A:$Q,COLUMN()+2,0))</f>
        <v>2620.7628799999998</v>
      </c>
      <c r="J5" s="174">
        <f>IF(ISERROR(VLOOKUP($A5,'Man Tab'!$A:$Q,COLUMN()+2,0)),0,VLOOKUP($A5,'Man Tab'!$A:$Q,COLUMN()+2,0))</f>
        <v>2451.6636200000003</v>
      </c>
      <c r="K5" s="174">
        <f>IF(ISERROR(VLOOKUP($A5,'Man Tab'!$A:$Q,COLUMN()+2,0)),0,VLOOKUP($A5,'Man Tab'!$A:$Q,COLUMN()+2,0))</f>
        <v>4866.7133099999992</v>
      </c>
      <c r="L5" s="174">
        <f>IF(ISERROR(VLOOKUP($A5,'Man Tab'!$A:$Q,COLUMN()+2,0)),0,VLOOKUP($A5,'Man Tab'!$A:$Q,COLUMN()+2,0))</f>
        <v>2948.1153199999999</v>
      </c>
      <c r="M5" s="174">
        <f>IF(ISERROR(VLOOKUP($A5,'Man Tab'!$A:$Q,COLUMN()+2,0)),0,VLOOKUP($A5,'Man Tab'!$A:$Q,COLUMN()+2,0))</f>
        <v>2858.4942900000001</v>
      </c>
    </row>
    <row r="6" spans="1:13" ht="14.45" customHeight="1" x14ac:dyDescent="0.2">
      <c r="A6" s="175" t="s">
        <v>62</v>
      </c>
      <c r="B6" s="176">
        <f>B5</f>
        <v>2197.3629799999999</v>
      </c>
      <c r="C6" s="176">
        <f t="shared" ref="C6:M6" si="1">C5+B6</f>
        <v>4515.2554500000006</v>
      </c>
      <c r="D6" s="176">
        <f t="shared" si="1"/>
        <v>6926.4628900000007</v>
      </c>
      <c r="E6" s="176">
        <f t="shared" si="1"/>
        <v>9425.79846</v>
      </c>
      <c r="F6" s="176">
        <f t="shared" si="1"/>
        <v>11840.16813</v>
      </c>
      <c r="G6" s="176">
        <f t="shared" si="1"/>
        <v>14299.29178</v>
      </c>
      <c r="H6" s="176">
        <f t="shared" si="1"/>
        <v>17431.190449999998</v>
      </c>
      <c r="I6" s="176">
        <f t="shared" si="1"/>
        <v>20051.953329999997</v>
      </c>
      <c r="J6" s="176">
        <f t="shared" si="1"/>
        <v>22503.616949999996</v>
      </c>
      <c r="K6" s="176">
        <f t="shared" si="1"/>
        <v>27370.330259999995</v>
      </c>
      <c r="L6" s="176">
        <f t="shared" si="1"/>
        <v>30318.445579999996</v>
      </c>
      <c r="M6" s="176">
        <f t="shared" si="1"/>
        <v>33176.939869999995</v>
      </c>
    </row>
    <row r="7" spans="1:13" ht="14.45" customHeight="1" x14ac:dyDescent="0.2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5" customHeight="1" x14ac:dyDescent="0.2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5" customHeight="1" x14ac:dyDescent="0.2">
      <c r="A9" s="175" t="s">
        <v>88</v>
      </c>
      <c r="B9" s="175">
        <v>1866948</v>
      </c>
      <c r="C9" s="175">
        <v>1863718</v>
      </c>
      <c r="D9" s="175">
        <v>1937149</v>
      </c>
      <c r="E9" s="175">
        <v>1458543</v>
      </c>
      <c r="F9" s="175">
        <v>1828030</v>
      </c>
      <c r="G9" s="175">
        <v>1946870</v>
      </c>
      <c r="H9" s="175">
        <v>1765310</v>
      </c>
      <c r="I9" s="175">
        <v>1941975</v>
      </c>
      <c r="J9" s="175">
        <v>2086888</v>
      </c>
      <c r="K9" s="175">
        <v>1887547</v>
      </c>
      <c r="L9" s="175">
        <v>1906733</v>
      </c>
      <c r="M9" s="175">
        <v>0</v>
      </c>
    </row>
    <row r="10" spans="1:13" ht="14.45" customHeight="1" x14ac:dyDescent="0.2">
      <c r="A10" s="175" t="s">
        <v>64</v>
      </c>
      <c r="B10" s="176">
        <f>B9/1000</f>
        <v>1866.9480000000001</v>
      </c>
      <c r="C10" s="176">
        <f t="shared" ref="C10:M10" si="3">C9/1000+B10</f>
        <v>3730.6660000000002</v>
      </c>
      <c r="D10" s="176">
        <f t="shared" si="3"/>
        <v>5667.8150000000005</v>
      </c>
      <c r="E10" s="176">
        <f t="shared" si="3"/>
        <v>7126.3580000000002</v>
      </c>
      <c r="F10" s="176">
        <f t="shared" si="3"/>
        <v>8954.3880000000008</v>
      </c>
      <c r="G10" s="176">
        <f t="shared" si="3"/>
        <v>10901.258000000002</v>
      </c>
      <c r="H10" s="176">
        <f t="shared" si="3"/>
        <v>12666.568000000001</v>
      </c>
      <c r="I10" s="176">
        <f t="shared" si="3"/>
        <v>14608.543000000001</v>
      </c>
      <c r="J10" s="176">
        <f t="shared" si="3"/>
        <v>16695.431</v>
      </c>
      <c r="K10" s="176">
        <f t="shared" si="3"/>
        <v>18582.977999999999</v>
      </c>
      <c r="L10" s="176">
        <f t="shared" si="3"/>
        <v>20489.710999999999</v>
      </c>
      <c r="M10" s="176">
        <f t="shared" si="3"/>
        <v>20489.710999999999</v>
      </c>
    </row>
    <row r="11" spans="1:13" ht="14.45" customHeight="1" x14ac:dyDescent="0.2">
      <c r="A11" s="171"/>
      <c r="B11" s="171" t="s">
        <v>79</v>
      </c>
      <c r="C11" s="171">
        <f ca="1">IF(MONTH(TODAY())=1,12,MONTH(TODAY())-1)</f>
        <v>1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5" customHeight="1" x14ac:dyDescent="0.2">
      <c r="A12" s="171">
        <v>0</v>
      </c>
      <c r="B12" s="174" t="str">
        <f>IF(ISERROR(HI!F15),#REF!,HI!F15)</f>
        <v/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5" customHeight="1" x14ac:dyDescent="0.2">
      <c r="A13" s="171">
        <v>1</v>
      </c>
      <c r="B13" s="174" t="str">
        <f>IF(ISERROR(HI!F15),#REF!,HI!F15)</f>
        <v/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 xr:uid="{056E20FE-6443-4573-BEDC-4C2F4A14C30D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4" bestFit="1" customWidth="1"/>
    <col min="2" max="2" width="12.7109375" style="104" bestFit="1" customWidth="1"/>
    <col min="3" max="3" width="13.7109375" style="104" bestFit="1" customWidth="1"/>
    <col min="4" max="15" width="7.7109375" style="104" bestFit="1" customWidth="1"/>
    <col min="16" max="16" width="8.85546875" style="104" customWidth="1"/>
    <col min="17" max="17" width="6.7109375" style="104" bestFit="1" customWidth="1"/>
    <col min="18" max="16384" width="8.85546875" style="104"/>
  </cols>
  <sheetData>
    <row r="1" spans="1:17" s="177" customFormat="1" ht="18.600000000000001" customHeight="1" thickBot="1" x14ac:dyDescent="0.35">
      <c r="A1" s="309" t="s">
        <v>237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5" customHeight="1" thickBot="1" x14ac:dyDescent="0.25">
      <c r="A2" s="200" t="s">
        <v>235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5" customHeight="1" x14ac:dyDescent="0.2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5" customHeight="1" x14ac:dyDescent="0.2">
      <c r="A4" s="61"/>
      <c r="B4" s="20">
        <v>2020</v>
      </c>
      <c r="C4" s="113" t="s">
        <v>16</v>
      </c>
      <c r="D4" s="230" t="s">
        <v>212</v>
      </c>
      <c r="E4" s="230" t="s">
        <v>213</v>
      </c>
      <c r="F4" s="230" t="s">
        <v>214</v>
      </c>
      <c r="G4" s="230" t="s">
        <v>215</v>
      </c>
      <c r="H4" s="230" t="s">
        <v>216</v>
      </c>
      <c r="I4" s="230" t="s">
        <v>217</v>
      </c>
      <c r="J4" s="230" t="s">
        <v>218</v>
      </c>
      <c r="K4" s="230" t="s">
        <v>219</v>
      </c>
      <c r="L4" s="230" t="s">
        <v>220</v>
      </c>
      <c r="M4" s="230" t="s">
        <v>221</v>
      </c>
      <c r="N4" s="230" t="s">
        <v>222</v>
      </c>
      <c r="O4" s="230" t="s">
        <v>223</v>
      </c>
      <c r="P4" s="312" t="s">
        <v>3</v>
      </c>
      <c r="Q4" s="313"/>
    </row>
    <row r="5" spans="1:17" ht="14.45" customHeight="1" thickBot="1" x14ac:dyDescent="0.2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5" customHeight="1" x14ac:dyDescent="0.2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236</v>
      </c>
    </row>
    <row r="7" spans="1:17" ht="14.45" customHeight="1" x14ac:dyDescent="0.2">
      <c r="A7" s="15" t="s">
        <v>21</v>
      </c>
      <c r="B7" s="46">
        <v>12</v>
      </c>
      <c r="C7" s="47">
        <v>1</v>
      </c>
      <c r="D7" s="47">
        <v>0.21392</v>
      </c>
      <c r="E7" s="47">
        <v>0.28393999999999997</v>
      </c>
      <c r="F7" s="47">
        <v>1.69089</v>
      </c>
      <c r="G7" s="47">
        <v>0</v>
      </c>
      <c r="H7" s="47">
        <v>0.79457</v>
      </c>
      <c r="I7" s="47">
        <v>4.2500000000000003E-2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4.1540699999999999</v>
      </c>
      <c r="P7" s="48">
        <v>7.1798900000000003</v>
      </c>
      <c r="Q7" s="71">
        <v>0.59832416666666666</v>
      </c>
    </row>
    <row r="8" spans="1:17" ht="14.45" customHeight="1" x14ac:dyDescent="0.2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236</v>
      </c>
    </row>
    <row r="9" spans="1:17" ht="14.45" customHeight="1" x14ac:dyDescent="0.2">
      <c r="A9" s="15" t="s">
        <v>23</v>
      </c>
      <c r="B9" s="46">
        <v>1160.9999998000001</v>
      </c>
      <c r="C9" s="47">
        <v>96.749999983333339</v>
      </c>
      <c r="D9" s="47">
        <v>54.50318</v>
      </c>
      <c r="E9" s="47">
        <v>48.130929999999999</v>
      </c>
      <c r="F9" s="47">
        <v>110.02628</v>
      </c>
      <c r="G9" s="47">
        <v>137.88142999999999</v>
      </c>
      <c r="H9" s="47">
        <v>88.804009999999991</v>
      </c>
      <c r="I9" s="47">
        <v>85.166330000000002</v>
      </c>
      <c r="J9" s="47">
        <v>58.01052</v>
      </c>
      <c r="K9" s="47">
        <v>136.31923999999998</v>
      </c>
      <c r="L9" s="47">
        <v>166.03360000000001</v>
      </c>
      <c r="M9" s="47">
        <v>116.78547999999999</v>
      </c>
      <c r="N9" s="47">
        <v>77.329179999999994</v>
      </c>
      <c r="O9" s="47">
        <v>145.41504999999998</v>
      </c>
      <c r="P9" s="48">
        <v>1224.4052300000001</v>
      </c>
      <c r="Q9" s="71">
        <v>1.0546126013875301</v>
      </c>
    </row>
    <row r="10" spans="1:17" ht="14.45" customHeight="1" x14ac:dyDescent="0.2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236</v>
      </c>
    </row>
    <row r="11" spans="1:17" ht="14.45" customHeight="1" x14ac:dyDescent="0.2">
      <c r="A11" s="15" t="s">
        <v>25</v>
      </c>
      <c r="B11" s="46">
        <v>294.66266859999996</v>
      </c>
      <c r="C11" s="47">
        <v>24.55522238333333</v>
      </c>
      <c r="D11" s="47">
        <v>23.932849999999998</v>
      </c>
      <c r="E11" s="47">
        <v>23.34008</v>
      </c>
      <c r="F11" s="47">
        <v>31.14791</v>
      </c>
      <c r="G11" s="47">
        <v>20.707319999999999</v>
      </c>
      <c r="H11" s="47">
        <v>30.46284</v>
      </c>
      <c r="I11" s="47">
        <v>28.027720000000002</v>
      </c>
      <c r="J11" s="47">
        <v>31.133110000000002</v>
      </c>
      <c r="K11" s="47">
        <v>14.187059999999999</v>
      </c>
      <c r="L11" s="47">
        <v>26.39772</v>
      </c>
      <c r="M11" s="47">
        <v>22.96536</v>
      </c>
      <c r="N11" s="47">
        <v>29.579319999999999</v>
      </c>
      <c r="O11" s="47">
        <v>52.417010000000005</v>
      </c>
      <c r="P11" s="48">
        <v>334.29829999999998</v>
      </c>
      <c r="Q11" s="71">
        <v>1.134511886382882</v>
      </c>
    </row>
    <row r="12" spans="1:17" ht="14.45" customHeight="1" x14ac:dyDescent="0.2">
      <c r="A12" s="15" t="s">
        <v>26</v>
      </c>
      <c r="B12" s="46">
        <v>57.781998399999999</v>
      </c>
      <c r="C12" s="47">
        <v>4.8151665333333336</v>
      </c>
      <c r="D12" s="47">
        <v>0</v>
      </c>
      <c r="E12" s="47">
        <v>0</v>
      </c>
      <c r="F12" s="47">
        <v>0</v>
      </c>
      <c r="G12" s="47">
        <v>2.222</v>
      </c>
      <c r="H12" s="47">
        <v>2.2290000000000001</v>
      </c>
      <c r="I12" s="47">
        <v>0</v>
      </c>
      <c r="J12" s="47">
        <v>0</v>
      </c>
      <c r="K12" s="47">
        <v>0</v>
      </c>
      <c r="L12" s="47">
        <v>0</v>
      </c>
      <c r="M12" s="47">
        <v>4.4509999999999996</v>
      </c>
      <c r="N12" s="47">
        <v>0</v>
      </c>
      <c r="O12" s="47">
        <v>0</v>
      </c>
      <c r="P12" s="48">
        <v>8.902000000000001</v>
      </c>
      <c r="Q12" s="71">
        <v>0.15406182282542863</v>
      </c>
    </row>
    <row r="13" spans="1:17" ht="14.45" customHeight="1" x14ac:dyDescent="0.2">
      <c r="A13" s="15" t="s">
        <v>27</v>
      </c>
      <c r="B13" s="46">
        <v>20</v>
      </c>
      <c r="C13" s="47">
        <v>1.6666666666666667</v>
      </c>
      <c r="D13" s="47">
        <v>0.75478999999999996</v>
      </c>
      <c r="E13" s="47">
        <v>2.7572100000000002</v>
      </c>
      <c r="F13" s="47">
        <v>14.41118</v>
      </c>
      <c r="G13" s="47">
        <v>83.584589999999992</v>
      </c>
      <c r="H13" s="47">
        <v>29.101369999999999</v>
      </c>
      <c r="I13" s="47">
        <v>10.59065</v>
      </c>
      <c r="J13" s="47">
        <v>0.62436000000000003</v>
      </c>
      <c r="K13" s="47">
        <v>7.3186899999999993</v>
      </c>
      <c r="L13" s="47">
        <v>16.570460000000001</v>
      </c>
      <c r="M13" s="47">
        <v>15.973100000000001</v>
      </c>
      <c r="N13" s="47">
        <v>17.749700000000001</v>
      </c>
      <c r="O13" s="47">
        <v>21.997070000000001</v>
      </c>
      <c r="P13" s="48">
        <v>221.43316999999999</v>
      </c>
      <c r="Q13" s="71">
        <v>11.0716585</v>
      </c>
    </row>
    <row r="14" spans="1:17" ht="14.45" customHeight="1" x14ac:dyDescent="0.2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236</v>
      </c>
    </row>
    <row r="15" spans="1:17" ht="14.45" customHeight="1" x14ac:dyDescent="0.2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236</v>
      </c>
    </row>
    <row r="16" spans="1:17" ht="14.45" customHeight="1" x14ac:dyDescent="0.2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236</v>
      </c>
    </row>
    <row r="17" spans="1:17" ht="14.45" customHeight="1" x14ac:dyDescent="0.2">
      <c r="A17" s="15" t="s">
        <v>31</v>
      </c>
      <c r="B17" s="46">
        <v>170.65765489999998</v>
      </c>
      <c r="C17" s="47">
        <v>14.221471241666665</v>
      </c>
      <c r="D17" s="47">
        <v>0</v>
      </c>
      <c r="E17" s="47">
        <v>9.11815</v>
      </c>
      <c r="F17" s="47">
        <v>6.3803299999999998</v>
      </c>
      <c r="G17" s="47">
        <v>0</v>
      </c>
      <c r="H17" s="47">
        <v>0</v>
      </c>
      <c r="I17" s="47">
        <v>8.4220000000000006</v>
      </c>
      <c r="J17" s="47">
        <v>0</v>
      </c>
      <c r="K17" s="47">
        <v>0.6</v>
      </c>
      <c r="L17" s="47">
        <v>56.271999999999998</v>
      </c>
      <c r="M17" s="47">
        <v>7.9567200000000007</v>
      </c>
      <c r="N17" s="47">
        <v>91.145669999999996</v>
      </c>
      <c r="O17" s="47">
        <v>33.807400000000001</v>
      </c>
      <c r="P17" s="48">
        <v>213.70227</v>
      </c>
      <c r="Q17" s="71">
        <v>1.2522278600700496</v>
      </c>
    </row>
    <row r="18" spans="1:17" ht="14.45" customHeight="1" x14ac:dyDescent="0.2">
      <c r="A18" s="15" t="s">
        <v>32</v>
      </c>
      <c r="B18" s="46">
        <v>0</v>
      </c>
      <c r="C18" s="47">
        <v>0</v>
      </c>
      <c r="D18" s="47">
        <v>0</v>
      </c>
      <c r="E18" s="47">
        <v>6.0650000000000004</v>
      </c>
      <c r="F18" s="47">
        <v>0</v>
      </c>
      <c r="G18" s="47">
        <v>0</v>
      </c>
      <c r="H18" s="47">
        <v>8.6999999999999994E-2</v>
      </c>
      <c r="I18" s="47">
        <v>1.5209999999999999</v>
      </c>
      <c r="J18" s="47">
        <v>2.2090000000000001</v>
      </c>
      <c r="K18" s="47">
        <v>0</v>
      </c>
      <c r="L18" s="47">
        <v>3.3109999999999999</v>
      </c>
      <c r="M18" s="47">
        <v>0.25800000000000001</v>
      </c>
      <c r="N18" s="47">
        <v>0</v>
      </c>
      <c r="O18" s="47">
        <v>0</v>
      </c>
      <c r="P18" s="48">
        <v>13.451000000000001</v>
      </c>
      <c r="Q18" s="71" t="s">
        <v>236</v>
      </c>
    </row>
    <row r="19" spans="1:17" ht="14.45" customHeight="1" x14ac:dyDescent="0.2">
      <c r="A19" s="15" t="s">
        <v>33</v>
      </c>
      <c r="B19" s="46">
        <v>999.10594429999992</v>
      </c>
      <c r="C19" s="47">
        <v>83.258828691666665</v>
      </c>
      <c r="D19" s="47">
        <v>160.45793</v>
      </c>
      <c r="E19" s="47">
        <v>153.59707999999998</v>
      </c>
      <c r="F19" s="47">
        <v>121.38203</v>
      </c>
      <c r="G19" s="47">
        <v>214.69677999999999</v>
      </c>
      <c r="H19" s="47">
        <v>124.73805</v>
      </c>
      <c r="I19" s="47">
        <v>153.63667999999998</v>
      </c>
      <c r="J19" s="47">
        <v>115.65397999999999</v>
      </c>
      <c r="K19" s="47">
        <v>220.35091</v>
      </c>
      <c r="L19" s="47">
        <v>167.02453</v>
      </c>
      <c r="M19" s="47">
        <v>155.54957000000002</v>
      </c>
      <c r="N19" s="47">
        <v>219.91297</v>
      </c>
      <c r="O19" s="47">
        <v>234.28985</v>
      </c>
      <c r="P19" s="48">
        <v>2041.29036</v>
      </c>
      <c r="Q19" s="71">
        <v>2.0431170204178719</v>
      </c>
    </row>
    <row r="20" spans="1:17" ht="14.45" customHeight="1" x14ac:dyDescent="0.2">
      <c r="A20" s="15" t="s">
        <v>34</v>
      </c>
      <c r="B20" s="46">
        <v>24879.371056299999</v>
      </c>
      <c r="C20" s="47">
        <v>2073.2809213583332</v>
      </c>
      <c r="D20" s="47">
        <v>1888.06131</v>
      </c>
      <c r="E20" s="47">
        <v>1999.3275100000001</v>
      </c>
      <c r="F20" s="47">
        <v>2053.9628200000002</v>
      </c>
      <c r="G20" s="47">
        <v>1975.79045</v>
      </c>
      <c r="H20" s="47">
        <v>2077.14518</v>
      </c>
      <c r="I20" s="47">
        <v>2100.86877</v>
      </c>
      <c r="J20" s="47">
        <v>2840.5697</v>
      </c>
      <c r="K20" s="47">
        <v>2134.3985200000002</v>
      </c>
      <c r="L20" s="47">
        <v>1940.5663100000002</v>
      </c>
      <c r="M20" s="47">
        <v>4480.4510799999998</v>
      </c>
      <c r="N20" s="47">
        <v>2458.2755000000002</v>
      </c>
      <c r="O20" s="47">
        <v>2303.8908199999996</v>
      </c>
      <c r="P20" s="48">
        <v>28253.307969999998</v>
      </c>
      <c r="Q20" s="71">
        <v>1.1356118249961002</v>
      </c>
    </row>
    <row r="21" spans="1:17" ht="14.45" customHeight="1" x14ac:dyDescent="0.2">
      <c r="A21" s="16" t="s">
        <v>35</v>
      </c>
      <c r="B21" s="46">
        <v>1396.2385047</v>
      </c>
      <c r="C21" s="47">
        <v>116.353208725</v>
      </c>
      <c r="D21" s="47">
        <v>69.174999999999997</v>
      </c>
      <c r="E21" s="47">
        <v>68.557000000000002</v>
      </c>
      <c r="F21" s="47">
        <v>68.006</v>
      </c>
      <c r="G21" s="47">
        <v>67.849000000000004</v>
      </c>
      <c r="H21" s="47">
        <v>67.849000000000004</v>
      </c>
      <c r="I21" s="47">
        <v>67.847999999999999</v>
      </c>
      <c r="J21" s="47">
        <v>67.847999999999999</v>
      </c>
      <c r="K21" s="47">
        <v>67.847999999999999</v>
      </c>
      <c r="L21" s="47">
        <v>67.847999999999999</v>
      </c>
      <c r="M21" s="47">
        <v>54.122999999999998</v>
      </c>
      <c r="N21" s="47">
        <v>54.122999999999998</v>
      </c>
      <c r="O21" s="47">
        <v>54.122999999999998</v>
      </c>
      <c r="P21" s="48">
        <v>775.19700000000012</v>
      </c>
      <c r="Q21" s="71">
        <v>0.55520385477878031</v>
      </c>
    </row>
    <row r="22" spans="1:17" ht="14.45" customHeight="1" x14ac:dyDescent="0.2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39.740459999999999</v>
      </c>
      <c r="L22" s="47">
        <v>0</v>
      </c>
      <c r="M22" s="47">
        <v>0</v>
      </c>
      <c r="N22" s="47">
        <v>0</v>
      </c>
      <c r="O22" s="47">
        <v>0</v>
      </c>
      <c r="P22" s="48">
        <v>39.740459999999999</v>
      </c>
      <c r="Q22" s="71" t="s">
        <v>236</v>
      </c>
    </row>
    <row r="23" spans="1:17" ht="14.45" customHeight="1" x14ac:dyDescent="0.2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236</v>
      </c>
    </row>
    <row r="24" spans="1:17" ht="14.45" customHeight="1" x14ac:dyDescent="0.2">
      <c r="A24" s="16" t="s">
        <v>38</v>
      </c>
      <c r="B24" s="46">
        <v>112.97381040000255</v>
      </c>
      <c r="C24" s="47">
        <v>9.4144842000002118</v>
      </c>
      <c r="D24" s="47">
        <v>0.26399999999966894</v>
      </c>
      <c r="E24" s="47">
        <v>6.715570000000298</v>
      </c>
      <c r="F24" s="47">
        <v>4.2000000000002728</v>
      </c>
      <c r="G24" s="47">
        <v>-3.3960000000001855</v>
      </c>
      <c r="H24" s="47">
        <v>-6.8413500000001477</v>
      </c>
      <c r="I24" s="47">
        <v>3</v>
      </c>
      <c r="J24" s="47">
        <v>15.849999999999909</v>
      </c>
      <c r="K24" s="47">
        <v>0</v>
      </c>
      <c r="L24" s="47">
        <v>7.6400000000003274</v>
      </c>
      <c r="M24" s="47">
        <v>8.1999999999998181</v>
      </c>
      <c r="N24" s="47">
        <v>-2.0000000404252205E-5</v>
      </c>
      <c r="O24" s="47">
        <v>8.4000200000004952</v>
      </c>
      <c r="P24" s="48">
        <v>44.032220000000052</v>
      </c>
      <c r="Q24" s="71">
        <v>0.38975599604985139</v>
      </c>
    </row>
    <row r="25" spans="1:17" ht="14.45" customHeight="1" x14ac:dyDescent="0.2">
      <c r="A25" s="17" t="s">
        <v>39</v>
      </c>
      <c r="B25" s="49">
        <v>29103.791637400001</v>
      </c>
      <c r="C25" s="50">
        <v>2425.3159697833335</v>
      </c>
      <c r="D25" s="50">
        <v>2197.3629799999999</v>
      </c>
      <c r="E25" s="50">
        <v>2317.8924700000002</v>
      </c>
      <c r="F25" s="50">
        <v>2411.2074400000001</v>
      </c>
      <c r="G25" s="50">
        <v>2499.3355699999997</v>
      </c>
      <c r="H25" s="50">
        <v>2414.36967</v>
      </c>
      <c r="I25" s="50">
        <v>2459.12365</v>
      </c>
      <c r="J25" s="50">
        <v>3131.89867</v>
      </c>
      <c r="K25" s="50">
        <v>2620.7628799999998</v>
      </c>
      <c r="L25" s="50">
        <v>2451.6636200000003</v>
      </c>
      <c r="M25" s="50">
        <v>4866.7133099999992</v>
      </c>
      <c r="N25" s="50">
        <v>2948.1153199999999</v>
      </c>
      <c r="O25" s="50">
        <v>2858.4942900000001</v>
      </c>
      <c r="P25" s="51">
        <v>33176.939869999995</v>
      </c>
      <c r="Q25" s="72">
        <v>1.1399524942779542</v>
      </c>
    </row>
    <row r="26" spans="1:17" ht="14.45" customHeight="1" x14ac:dyDescent="0.2">
      <c r="A26" s="15" t="s">
        <v>40</v>
      </c>
      <c r="B26" s="46">
        <v>0</v>
      </c>
      <c r="C26" s="47">
        <v>0</v>
      </c>
      <c r="D26" s="47">
        <v>359.47573999999997</v>
      </c>
      <c r="E26" s="47">
        <v>235.87885999999997</v>
      </c>
      <c r="F26" s="47">
        <v>277.05890000000005</v>
      </c>
      <c r="G26" s="47">
        <v>296.36654999999996</v>
      </c>
      <c r="H26" s="47">
        <v>174.47657000000001</v>
      </c>
      <c r="I26" s="47">
        <v>485.64471000000003</v>
      </c>
      <c r="J26" s="47">
        <v>452.66828000000004</v>
      </c>
      <c r="K26" s="47">
        <v>348.36210999999997</v>
      </c>
      <c r="L26" s="47">
        <v>306.38909000000001</v>
      </c>
      <c r="M26" s="47">
        <v>560.09220999999991</v>
      </c>
      <c r="N26" s="47">
        <v>249.82171</v>
      </c>
      <c r="O26" s="47">
        <v>752.69141999999999</v>
      </c>
      <c r="P26" s="48">
        <v>4498.9261500000002</v>
      </c>
      <c r="Q26" s="71" t="s">
        <v>236</v>
      </c>
    </row>
    <row r="27" spans="1:17" ht="14.45" customHeight="1" x14ac:dyDescent="0.2">
      <c r="A27" s="18" t="s">
        <v>41</v>
      </c>
      <c r="B27" s="49">
        <v>29103.791637400001</v>
      </c>
      <c r="C27" s="50">
        <v>2425.3159697833335</v>
      </c>
      <c r="D27" s="50">
        <v>2556.8387199999997</v>
      </c>
      <c r="E27" s="50">
        <v>2553.77133</v>
      </c>
      <c r="F27" s="50">
        <v>2688.2663400000001</v>
      </c>
      <c r="G27" s="50">
        <v>2795.7021199999999</v>
      </c>
      <c r="H27" s="50">
        <v>2588.8462399999999</v>
      </c>
      <c r="I27" s="50">
        <v>2944.76836</v>
      </c>
      <c r="J27" s="50">
        <v>3584.5669499999999</v>
      </c>
      <c r="K27" s="50">
        <v>2969.1249899999998</v>
      </c>
      <c r="L27" s="50">
        <v>2758.0527100000004</v>
      </c>
      <c r="M27" s="50">
        <v>5426.805519999999</v>
      </c>
      <c r="N27" s="50">
        <v>3197.93703</v>
      </c>
      <c r="O27" s="50">
        <v>3611.1857100000002</v>
      </c>
      <c r="P27" s="51">
        <v>37675.866019999994</v>
      </c>
      <c r="Q27" s="72">
        <v>1.2945346259139787</v>
      </c>
    </row>
    <row r="28" spans="1:17" ht="14.45" customHeight="1" x14ac:dyDescent="0.2">
      <c r="A28" s="16" t="s">
        <v>42</v>
      </c>
      <c r="B28" s="46">
        <v>822.17145230000006</v>
      </c>
      <c r="C28" s="47">
        <v>68.514287691666667</v>
      </c>
      <c r="D28" s="47">
        <v>98.281009999999995</v>
      </c>
      <c r="E28" s="47">
        <v>37.345849999999999</v>
      </c>
      <c r="F28" s="47">
        <v>109.82677000000001</v>
      </c>
      <c r="G28" s="47">
        <v>71.144840000000002</v>
      </c>
      <c r="H28" s="47">
        <v>62.993199999999995</v>
      </c>
      <c r="I28" s="47">
        <v>141.21754999999999</v>
      </c>
      <c r="J28" s="47">
        <v>139.94523000000001</v>
      </c>
      <c r="K28" s="47">
        <v>103.68754</v>
      </c>
      <c r="L28" s="47">
        <v>161.88170000000002</v>
      </c>
      <c r="M28" s="47">
        <v>263.68215000000004</v>
      </c>
      <c r="N28" s="47">
        <v>135.58682999999999</v>
      </c>
      <c r="O28" s="47">
        <v>171.78658999999999</v>
      </c>
      <c r="P28" s="48">
        <v>1497.3792599999999</v>
      </c>
      <c r="Q28" s="71">
        <v>1.8212493948933963</v>
      </c>
    </row>
    <row r="29" spans="1:17" ht="14.45" customHeight="1" x14ac:dyDescent="0.2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236</v>
      </c>
    </row>
    <row r="30" spans="1:17" ht="14.45" customHeight="1" x14ac:dyDescent="0.2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 t="s">
        <v>236</v>
      </c>
    </row>
    <row r="31" spans="1:17" ht="14.45" customHeight="1" thickBot="1" x14ac:dyDescent="0.2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236</v>
      </c>
    </row>
    <row r="32" spans="1:17" ht="14.45" customHeight="1" x14ac:dyDescent="0.2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5" customHeight="1" x14ac:dyDescent="0.2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5" customHeight="1" x14ac:dyDescent="0.2">
      <c r="A34" s="110" t="s">
        <v>210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5" customHeight="1" x14ac:dyDescent="0.2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E5C11E42-E6FB-4E80-92ED-A654A36F37EC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4" customWidth="1"/>
    <col min="2" max="11" width="10" style="104" customWidth="1"/>
    <col min="12" max="16384" width="8.85546875" style="104"/>
  </cols>
  <sheetData>
    <row r="1" spans="1:13" s="55" customFormat="1" ht="18.600000000000001" customHeight="1" thickBot="1" x14ac:dyDescent="0.35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3" s="55" customFormat="1" ht="14.45" customHeight="1" thickBot="1" x14ac:dyDescent="0.25">
      <c r="A2" s="200" t="s">
        <v>235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3" ht="14.45" customHeight="1" x14ac:dyDescent="0.2">
      <c r="A4" s="61"/>
      <c r="B4" s="315"/>
      <c r="C4" s="316"/>
      <c r="D4" s="316"/>
      <c r="E4" s="316"/>
      <c r="F4" s="319" t="s">
        <v>228</v>
      </c>
      <c r="G4" s="321" t="s">
        <v>50</v>
      </c>
      <c r="H4" s="115" t="s">
        <v>117</v>
      </c>
      <c r="I4" s="319" t="s">
        <v>51</v>
      </c>
      <c r="J4" s="321" t="s">
        <v>230</v>
      </c>
      <c r="K4" s="322" t="s">
        <v>231</v>
      </c>
    </row>
    <row r="5" spans="1:13" ht="39" thickBot="1" x14ac:dyDescent="0.25">
      <c r="A5" s="62"/>
      <c r="B5" s="24" t="s">
        <v>224</v>
      </c>
      <c r="C5" s="25" t="s">
        <v>225</v>
      </c>
      <c r="D5" s="26" t="s">
        <v>226</v>
      </c>
      <c r="E5" s="26" t="s">
        <v>227</v>
      </c>
      <c r="F5" s="320"/>
      <c r="G5" s="320"/>
      <c r="H5" s="25" t="s">
        <v>229</v>
      </c>
      <c r="I5" s="320"/>
      <c r="J5" s="320"/>
      <c r="K5" s="323"/>
    </row>
    <row r="6" spans="1:13" ht="14.45" customHeight="1" x14ac:dyDescent="0.2">
      <c r="A6" s="407" t="s">
        <v>52</v>
      </c>
      <c r="B6" s="403">
        <v>5156.2932640000008</v>
      </c>
      <c r="C6" s="404">
        <v>419.38203999999803</v>
      </c>
      <c r="D6" s="404">
        <v>-4736.9112240000031</v>
      </c>
      <c r="E6" s="405">
        <v>8.133401622596266E-2</v>
      </c>
      <c r="F6" s="403">
        <v>-25380.187539400002</v>
      </c>
      <c r="G6" s="404">
        <v>-25380.187539400002</v>
      </c>
      <c r="H6" s="404">
        <v>1252.74505</v>
      </c>
      <c r="I6" s="404">
        <v>10265.4861</v>
      </c>
      <c r="J6" s="404">
        <v>35645.673639400004</v>
      </c>
      <c r="K6" s="406">
        <v>-0.40446848881884506</v>
      </c>
      <c r="L6" s="123"/>
      <c r="M6" s="402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07" t="s">
        <v>238</v>
      </c>
      <c r="B7" s="403">
        <v>27747.848402</v>
      </c>
      <c r="C7" s="404">
        <v>30640.316079999997</v>
      </c>
      <c r="D7" s="404">
        <v>2892.4676779999972</v>
      </c>
      <c r="E7" s="405">
        <v>1.1042411518217576</v>
      </c>
      <c r="F7" s="403">
        <v>29103.791637400001</v>
      </c>
      <c r="G7" s="404">
        <v>29103.791637400001</v>
      </c>
      <c r="H7" s="404">
        <v>2858.4942900000001</v>
      </c>
      <c r="I7" s="404">
        <v>33176.939870000002</v>
      </c>
      <c r="J7" s="404">
        <v>4073.1482326000005</v>
      </c>
      <c r="K7" s="406">
        <v>1.1399524942779544</v>
      </c>
      <c r="L7" s="123"/>
      <c r="M7" s="402" t="str">
        <f t="shared" si="0"/>
        <v/>
      </c>
    </row>
    <row r="8" spans="1:13" ht="14.45" customHeight="1" x14ac:dyDescent="0.2">
      <c r="A8" s="407" t="s">
        <v>239</v>
      </c>
      <c r="B8" s="403">
        <v>1349.6410980000001</v>
      </c>
      <c r="C8" s="404">
        <v>1487.91932</v>
      </c>
      <c r="D8" s="404">
        <v>138.27822199999991</v>
      </c>
      <c r="E8" s="405">
        <v>1.102455550742276</v>
      </c>
      <c r="F8" s="403">
        <v>1545.4446668</v>
      </c>
      <c r="G8" s="404">
        <v>1545.4446668</v>
      </c>
      <c r="H8" s="404">
        <v>223.98321999999999</v>
      </c>
      <c r="I8" s="404">
        <v>1796.4825900000001</v>
      </c>
      <c r="J8" s="404">
        <v>251.03792320000002</v>
      </c>
      <c r="K8" s="406">
        <v>1.1624373415580123</v>
      </c>
      <c r="L8" s="123"/>
      <c r="M8" s="402" t="str">
        <f t="shared" si="0"/>
        <v/>
      </c>
    </row>
    <row r="9" spans="1:13" ht="14.45" customHeight="1" x14ac:dyDescent="0.2">
      <c r="A9" s="407" t="s">
        <v>240</v>
      </c>
      <c r="B9" s="403">
        <v>1349.6410980000001</v>
      </c>
      <c r="C9" s="404">
        <v>1487.91932</v>
      </c>
      <c r="D9" s="404">
        <v>138.27822199999991</v>
      </c>
      <c r="E9" s="405">
        <v>1.102455550742276</v>
      </c>
      <c r="F9" s="403">
        <v>1545.4446668</v>
      </c>
      <c r="G9" s="404">
        <v>1545.4446668</v>
      </c>
      <c r="H9" s="404">
        <v>223.98321999999999</v>
      </c>
      <c r="I9" s="404">
        <v>1796.4825900000001</v>
      </c>
      <c r="J9" s="404">
        <v>251.03792320000002</v>
      </c>
      <c r="K9" s="406">
        <v>1.1624373415580123</v>
      </c>
      <c r="L9" s="123"/>
      <c r="M9" s="402" t="str">
        <f t="shared" si="0"/>
        <v/>
      </c>
    </row>
    <row r="10" spans="1:13" ht="14.45" customHeight="1" x14ac:dyDescent="0.2">
      <c r="A10" s="407" t="s">
        <v>241</v>
      </c>
      <c r="B10" s="403">
        <v>0</v>
      </c>
      <c r="C10" s="404">
        <v>7.5000000000000002E-4</v>
      </c>
      <c r="D10" s="404">
        <v>7.5000000000000002E-4</v>
      </c>
      <c r="E10" s="405">
        <v>0</v>
      </c>
      <c r="F10" s="403">
        <v>0</v>
      </c>
      <c r="G10" s="404">
        <v>0</v>
      </c>
      <c r="H10" s="404">
        <v>2.0000000000000002E-5</v>
      </c>
      <c r="I10" s="404">
        <v>0</v>
      </c>
      <c r="J10" s="404">
        <v>0</v>
      </c>
      <c r="K10" s="406">
        <v>0</v>
      </c>
      <c r="L10" s="123"/>
      <c r="M10" s="402" t="str">
        <f t="shared" si="0"/>
        <v>X</v>
      </c>
    </row>
    <row r="11" spans="1:13" ht="14.45" customHeight="1" x14ac:dyDescent="0.2">
      <c r="A11" s="407" t="s">
        <v>242</v>
      </c>
      <c r="B11" s="403">
        <v>0</v>
      </c>
      <c r="C11" s="404">
        <v>7.5000000000000002E-4</v>
      </c>
      <c r="D11" s="404">
        <v>7.5000000000000002E-4</v>
      </c>
      <c r="E11" s="405">
        <v>0</v>
      </c>
      <c r="F11" s="403">
        <v>0</v>
      </c>
      <c r="G11" s="404">
        <v>0</v>
      </c>
      <c r="H11" s="404">
        <v>2.0000000000000002E-5</v>
      </c>
      <c r="I11" s="404">
        <v>0</v>
      </c>
      <c r="J11" s="404">
        <v>0</v>
      </c>
      <c r="K11" s="406">
        <v>0</v>
      </c>
      <c r="L11" s="123"/>
      <c r="M11" s="402" t="str">
        <f t="shared" si="0"/>
        <v/>
      </c>
    </row>
    <row r="12" spans="1:13" ht="14.45" customHeight="1" x14ac:dyDescent="0.2">
      <c r="A12" s="407" t="s">
        <v>243</v>
      </c>
      <c r="B12" s="403">
        <v>20</v>
      </c>
      <c r="C12" s="404">
        <v>15.244639999999999</v>
      </c>
      <c r="D12" s="404">
        <v>-4.7553600000000014</v>
      </c>
      <c r="E12" s="405">
        <v>0.76223199999999991</v>
      </c>
      <c r="F12" s="403">
        <v>12</v>
      </c>
      <c r="G12" s="404">
        <v>12</v>
      </c>
      <c r="H12" s="404">
        <v>4.1540699999999999</v>
      </c>
      <c r="I12" s="404">
        <v>7.1798900000000003</v>
      </c>
      <c r="J12" s="404">
        <v>-4.8201099999999997</v>
      </c>
      <c r="K12" s="406">
        <v>0.59832416666666666</v>
      </c>
      <c r="L12" s="123"/>
      <c r="M12" s="402" t="str">
        <f t="shared" si="0"/>
        <v>X</v>
      </c>
    </row>
    <row r="13" spans="1:13" ht="14.45" customHeight="1" x14ac:dyDescent="0.2">
      <c r="A13" s="407" t="s">
        <v>244</v>
      </c>
      <c r="B13" s="403">
        <v>10</v>
      </c>
      <c r="C13" s="404">
        <v>9.65564</v>
      </c>
      <c r="D13" s="404">
        <v>-0.34436</v>
      </c>
      <c r="E13" s="405">
        <v>0.96556399999999998</v>
      </c>
      <c r="F13" s="403">
        <v>12</v>
      </c>
      <c r="G13" s="404">
        <v>12</v>
      </c>
      <c r="H13" s="404">
        <v>2.50847</v>
      </c>
      <c r="I13" s="404">
        <v>5.5342900000000004</v>
      </c>
      <c r="J13" s="404">
        <v>-6.4657099999999996</v>
      </c>
      <c r="K13" s="406">
        <v>0.46119083333333338</v>
      </c>
      <c r="L13" s="123"/>
      <c r="M13" s="402" t="str">
        <f t="shared" si="0"/>
        <v/>
      </c>
    </row>
    <row r="14" spans="1:13" ht="14.45" customHeight="1" x14ac:dyDescent="0.2">
      <c r="A14" s="407" t="s">
        <v>245</v>
      </c>
      <c r="B14" s="403">
        <v>10</v>
      </c>
      <c r="C14" s="404">
        <v>5.5890000000000004</v>
      </c>
      <c r="D14" s="404">
        <v>-4.4109999999999996</v>
      </c>
      <c r="E14" s="405">
        <v>0.55890000000000006</v>
      </c>
      <c r="F14" s="403">
        <v>0</v>
      </c>
      <c r="G14" s="404">
        <v>0</v>
      </c>
      <c r="H14" s="404">
        <v>1.6456</v>
      </c>
      <c r="I14" s="404">
        <v>1.6456</v>
      </c>
      <c r="J14" s="404">
        <v>1.6456</v>
      </c>
      <c r="K14" s="406">
        <v>0</v>
      </c>
      <c r="L14" s="123"/>
      <c r="M14" s="402" t="str">
        <f t="shared" si="0"/>
        <v/>
      </c>
    </row>
    <row r="15" spans="1:13" ht="14.45" customHeight="1" x14ac:dyDescent="0.2">
      <c r="A15" s="407" t="s">
        <v>246</v>
      </c>
      <c r="B15" s="403">
        <v>1061.261845</v>
      </c>
      <c r="C15" s="404">
        <v>1079.58277</v>
      </c>
      <c r="D15" s="404">
        <v>18.320924999999988</v>
      </c>
      <c r="E15" s="405">
        <v>1.0172633408864331</v>
      </c>
      <c r="F15" s="403">
        <v>1160.9999998000001</v>
      </c>
      <c r="G15" s="404">
        <v>1160.9999998000001</v>
      </c>
      <c r="H15" s="404">
        <v>145.41504999999998</v>
      </c>
      <c r="I15" s="404">
        <v>1224.4052300000001</v>
      </c>
      <c r="J15" s="404">
        <v>63.405230200000005</v>
      </c>
      <c r="K15" s="406">
        <v>1.0546126013875301</v>
      </c>
      <c r="L15" s="123"/>
      <c r="M15" s="402" t="str">
        <f t="shared" si="0"/>
        <v>X</v>
      </c>
    </row>
    <row r="16" spans="1:13" ht="14.45" customHeight="1" x14ac:dyDescent="0.2">
      <c r="A16" s="407" t="s">
        <v>247</v>
      </c>
      <c r="B16" s="403">
        <v>631</v>
      </c>
      <c r="C16" s="404">
        <v>648.47384</v>
      </c>
      <c r="D16" s="404">
        <v>17.473839999999996</v>
      </c>
      <c r="E16" s="405">
        <v>1.0276922979397782</v>
      </c>
      <c r="F16" s="403">
        <v>743</v>
      </c>
      <c r="G16" s="404">
        <v>743</v>
      </c>
      <c r="H16" s="404">
        <v>86.245350000000002</v>
      </c>
      <c r="I16" s="404">
        <v>803.12252000000001</v>
      </c>
      <c r="J16" s="404">
        <v>60.122520000000009</v>
      </c>
      <c r="K16" s="406">
        <v>1.0809186002691791</v>
      </c>
      <c r="L16" s="123"/>
      <c r="M16" s="402" t="str">
        <f t="shared" si="0"/>
        <v/>
      </c>
    </row>
    <row r="17" spans="1:13" ht="14.45" customHeight="1" x14ac:dyDescent="0.2">
      <c r="A17" s="407" t="s">
        <v>248</v>
      </c>
      <c r="B17" s="403">
        <v>119.999999</v>
      </c>
      <c r="C17" s="404">
        <v>150.14832999999999</v>
      </c>
      <c r="D17" s="404">
        <v>30.148330999999985</v>
      </c>
      <c r="E17" s="405">
        <v>1.2512360937603006</v>
      </c>
      <c r="F17" s="403">
        <v>147.99999990000001</v>
      </c>
      <c r="G17" s="404">
        <v>147.99999990000001</v>
      </c>
      <c r="H17" s="404">
        <v>6.9333</v>
      </c>
      <c r="I17" s="404">
        <v>114.58810000000001</v>
      </c>
      <c r="J17" s="404">
        <v>-33.411899899999995</v>
      </c>
      <c r="K17" s="406">
        <v>0.77424391944205673</v>
      </c>
      <c r="L17" s="123"/>
      <c r="M17" s="402" t="str">
        <f t="shared" si="0"/>
        <v/>
      </c>
    </row>
    <row r="18" spans="1:13" ht="14.45" customHeight="1" x14ac:dyDescent="0.2">
      <c r="A18" s="407" t="s">
        <v>249</v>
      </c>
      <c r="B18" s="403">
        <v>40.000000999999997</v>
      </c>
      <c r="C18" s="404">
        <v>33.947240000000001</v>
      </c>
      <c r="D18" s="404">
        <v>-6.0527609999999967</v>
      </c>
      <c r="E18" s="405">
        <v>0.84868097878297555</v>
      </c>
      <c r="F18" s="403">
        <v>34</v>
      </c>
      <c r="G18" s="404">
        <v>34</v>
      </c>
      <c r="H18" s="404">
        <v>3.5993600000000003</v>
      </c>
      <c r="I18" s="404">
        <v>35.993160000000003</v>
      </c>
      <c r="J18" s="404">
        <v>1.9931600000000032</v>
      </c>
      <c r="K18" s="406">
        <v>1.0586223529411765</v>
      </c>
      <c r="L18" s="123"/>
      <c r="M18" s="402" t="str">
        <f t="shared" si="0"/>
        <v/>
      </c>
    </row>
    <row r="19" spans="1:13" ht="14.45" customHeight="1" x14ac:dyDescent="0.2">
      <c r="A19" s="407" t="s">
        <v>250</v>
      </c>
      <c r="B19" s="403">
        <v>215.000001</v>
      </c>
      <c r="C19" s="404">
        <v>185.80874</v>
      </c>
      <c r="D19" s="404">
        <v>-29.191260999999997</v>
      </c>
      <c r="E19" s="405">
        <v>0.86422669365475957</v>
      </c>
      <c r="F19" s="403">
        <v>174.99999990000001</v>
      </c>
      <c r="G19" s="404">
        <v>174.99999990000001</v>
      </c>
      <c r="H19" s="404">
        <v>17.126540000000002</v>
      </c>
      <c r="I19" s="404">
        <v>174.28079</v>
      </c>
      <c r="J19" s="404">
        <v>-0.71920990000000984</v>
      </c>
      <c r="K19" s="406">
        <v>0.99589022914050862</v>
      </c>
      <c r="L19" s="123"/>
      <c r="M19" s="402" t="str">
        <f t="shared" si="0"/>
        <v/>
      </c>
    </row>
    <row r="20" spans="1:13" ht="14.45" customHeight="1" x14ac:dyDescent="0.2">
      <c r="A20" s="407" t="s">
        <v>251</v>
      </c>
      <c r="B20" s="403">
        <v>0.26184299999999999</v>
      </c>
      <c r="C20" s="404">
        <v>0.51300000000000001</v>
      </c>
      <c r="D20" s="404">
        <v>0.25115700000000002</v>
      </c>
      <c r="E20" s="405">
        <v>1.9591892851823423</v>
      </c>
      <c r="F20" s="403">
        <v>1</v>
      </c>
      <c r="G20" s="404">
        <v>1</v>
      </c>
      <c r="H20" s="404">
        <v>0.108</v>
      </c>
      <c r="I20" s="404">
        <v>0.81399999999999995</v>
      </c>
      <c r="J20" s="404">
        <v>-0.18600000000000005</v>
      </c>
      <c r="K20" s="406">
        <v>0.81399999999999995</v>
      </c>
      <c r="L20" s="123"/>
      <c r="M20" s="402" t="str">
        <f t="shared" si="0"/>
        <v/>
      </c>
    </row>
    <row r="21" spans="1:13" ht="14.45" customHeight="1" x14ac:dyDescent="0.2">
      <c r="A21" s="407" t="s">
        <v>252</v>
      </c>
      <c r="B21" s="403">
        <v>55.000000999999997</v>
      </c>
      <c r="C21" s="404">
        <v>60.69162</v>
      </c>
      <c r="D21" s="404">
        <v>5.6916190000000029</v>
      </c>
      <c r="E21" s="405">
        <v>1.1034839799366549</v>
      </c>
      <c r="F21" s="403">
        <v>60</v>
      </c>
      <c r="G21" s="404">
        <v>60</v>
      </c>
      <c r="H21" s="404">
        <v>31.4025</v>
      </c>
      <c r="I21" s="404">
        <v>94.119860000000003</v>
      </c>
      <c r="J21" s="404">
        <v>34.119860000000003</v>
      </c>
      <c r="K21" s="406">
        <v>1.5686643333333334</v>
      </c>
      <c r="L21" s="123"/>
      <c r="M21" s="402" t="str">
        <f t="shared" si="0"/>
        <v/>
      </c>
    </row>
    <row r="22" spans="1:13" ht="14.45" customHeight="1" x14ac:dyDescent="0.2">
      <c r="A22" s="407" t="s">
        <v>253</v>
      </c>
      <c r="B22" s="403">
        <v>0</v>
      </c>
      <c r="C22" s="404">
        <v>0</v>
      </c>
      <c r="D22" s="404">
        <v>0</v>
      </c>
      <c r="E22" s="405">
        <v>0</v>
      </c>
      <c r="F22" s="403">
        <v>0</v>
      </c>
      <c r="G22" s="404">
        <v>0</v>
      </c>
      <c r="H22" s="404">
        <v>0</v>
      </c>
      <c r="I22" s="404">
        <v>1.4867999999999999</v>
      </c>
      <c r="J22" s="404">
        <v>1.4867999999999999</v>
      </c>
      <c r="K22" s="406">
        <v>0</v>
      </c>
      <c r="L22" s="123"/>
      <c r="M22" s="402" t="str">
        <f t="shared" si="0"/>
        <v/>
      </c>
    </row>
    <row r="23" spans="1:13" ht="14.45" customHeight="1" x14ac:dyDescent="0.2">
      <c r="A23" s="407" t="s">
        <v>254</v>
      </c>
      <c r="B23" s="403">
        <v>167.50086199999998</v>
      </c>
      <c r="C23" s="404">
        <v>299.98905999999999</v>
      </c>
      <c r="D23" s="404">
        <v>132.48819800000001</v>
      </c>
      <c r="E23" s="405">
        <v>1.7909702458725258</v>
      </c>
      <c r="F23" s="403">
        <v>294.66266859999996</v>
      </c>
      <c r="G23" s="404">
        <v>294.66266859999996</v>
      </c>
      <c r="H23" s="404">
        <v>52.417010000000005</v>
      </c>
      <c r="I23" s="404">
        <v>334.29829999999998</v>
      </c>
      <c r="J23" s="404">
        <v>39.635631400000022</v>
      </c>
      <c r="K23" s="406">
        <v>1.134511886382882</v>
      </c>
      <c r="L23" s="123"/>
      <c r="M23" s="402" t="str">
        <f t="shared" si="0"/>
        <v>X</v>
      </c>
    </row>
    <row r="24" spans="1:13" ht="14.45" customHeight="1" x14ac:dyDescent="0.2">
      <c r="A24" s="407" t="s">
        <v>255</v>
      </c>
      <c r="B24" s="403">
        <v>0</v>
      </c>
      <c r="C24" s="404">
        <v>1.35975</v>
      </c>
      <c r="D24" s="404">
        <v>1.35975</v>
      </c>
      <c r="E24" s="405">
        <v>0</v>
      </c>
      <c r="F24" s="403">
        <v>0</v>
      </c>
      <c r="G24" s="404">
        <v>0</v>
      </c>
      <c r="H24" s="404">
        <v>0</v>
      </c>
      <c r="I24" s="404">
        <v>1.331</v>
      </c>
      <c r="J24" s="404">
        <v>1.331</v>
      </c>
      <c r="K24" s="406">
        <v>0</v>
      </c>
      <c r="L24" s="123"/>
      <c r="M24" s="402" t="str">
        <f t="shared" si="0"/>
        <v/>
      </c>
    </row>
    <row r="25" spans="1:13" ht="14.45" customHeight="1" x14ac:dyDescent="0.2">
      <c r="A25" s="407" t="s">
        <v>256</v>
      </c>
      <c r="B25" s="403">
        <v>10.000001000000001</v>
      </c>
      <c r="C25" s="404">
        <v>15.869819999999999</v>
      </c>
      <c r="D25" s="404">
        <v>5.8698189999999979</v>
      </c>
      <c r="E25" s="405">
        <v>1.5869818413018155</v>
      </c>
      <c r="F25" s="403">
        <v>25.000000100000001</v>
      </c>
      <c r="G25" s="404">
        <v>25.000000100000001</v>
      </c>
      <c r="H25" s="404">
        <v>6.6032700000000002</v>
      </c>
      <c r="I25" s="404">
        <v>18.49455</v>
      </c>
      <c r="J25" s="404">
        <v>-6.5054501000000009</v>
      </c>
      <c r="K25" s="406">
        <v>0.739781997040872</v>
      </c>
      <c r="L25" s="123"/>
      <c r="M25" s="402" t="str">
        <f t="shared" si="0"/>
        <v/>
      </c>
    </row>
    <row r="26" spans="1:13" ht="14.45" customHeight="1" x14ac:dyDescent="0.2">
      <c r="A26" s="407" t="s">
        <v>257</v>
      </c>
      <c r="B26" s="403">
        <v>35</v>
      </c>
      <c r="C26" s="404">
        <v>18.958490000000001</v>
      </c>
      <c r="D26" s="404">
        <v>-16.041509999999999</v>
      </c>
      <c r="E26" s="405">
        <v>0.54167114285714291</v>
      </c>
      <c r="F26" s="403">
        <v>25</v>
      </c>
      <c r="G26" s="404">
        <v>25</v>
      </c>
      <c r="H26" s="404">
        <v>6.6029799999999996</v>
      </c>
      <c r="I26" s="404">
        <v>37.16807</v>
      </c>
      <c r="J26" s="404">
        <v>12.16807</v>
      </c>
      <c r="K26" s="406">
        <v>1.4867227999999999</v>
      </c>
      <c r="L26" s="123"/>
      <c r="M26" s="402" t="str">
        <f t="shared" si="0"/>
        <v/>
      </c>
    </row>
    <row r="27" spans="1:13" ht="14.45" customHeight="1" x14ac:dyDescent="0.2">
      <c r="A27" s="407" t="s">
        <v>258</v>
      </c>
      <c r="B27" s="403">
        <v>55</v>
      </c>
      <c r="C27" s="404">
        <v>43.116690000000006</v>
      </c>
      <c r="D27" s="404">
        <v>-11.883309999999994</v>
      </c>
      <c r="E27" s="405">
        <v>0.78393981818181824</v>
      </c>
      <c r="F27" s="403">
        <v>44.999999900000006</v>
      </c>
      <c r="G27" s="404">
        <v>44.999999900000006</v>
      </c>
      <c r="H27" s="404">
        <v>10.82226</v>
      </c>
      <c r="I27" s="404">
        <v>58.557300000000005</v>
      </c>
      <c r="J27" s="404">
        <v>13.557300099999999</v>
      </c>
      <c r="K27" s="406">
        <v>1.3012733362250517</v>
      </c>
      <c r="L27" s="123"/>
      <c r="M27" s="402" t="str">
        <f t="shared" si="0"/>
        <v/>
      </c>
    </row>
    <row r="28" spans="1:13" ht="14.45" customHeight="1" x14ac:dyDescent="0.2">
      <c r="A28" s="407" t="s">
        <v>259</v>
      </c>
      <c r="B28" s="403">
        <v>0.12167700000000001</v>
      </c>
      <c r="C28" s="404">
        <v>0.46700000000000003</v>
      </c>
      <c r="D28" s="404">
        <v>0.34532300000000005</v>
      </c>
      <c r="E28" s="405">
        <v>3.8380301946957931</v>
      </c>
      <c r="F28" s="403">
        <v>0.4180218</v>
      </c>
      <c r="G28" s="404">
        <v>0.4180218</v>
      </c>
      <c r="H28" s="404">
        <v>0</v>
      </c>
      <c r="I28" s="404">
        <v>0.32300000000000001</v>
      </c>
      <c r="J28" s="404">
        <v>-9.502179999999999E-2</v>
      </c>
      <c r="K28" s="406">
        <v>0.77268697469844871</v>
      </c>
      <c r="L28" s="123"/>
      <c r="M28" s="402" t="str">
        <f t="shared" si="0"/>
        <v/>
      </c>
    </row>
    <row r="29" spans="1:13" ht="14.45" customHeight="1" x14ac:dyDescent="0.2">
      <c r="A29" s="407" t="s">
        <v>260</v>
      </c>
      <c r="B29" s="403">
        <v>0</v>
      </c>
      <c r="C29" s="404">
        <v>2.7528999999999999</v>
      </c>
      <c r="D29" s="404">
        <v>2.7528999999999999</v>
      </c>
      <c r="E29" s="405">
        <v>0</v>
      </c>
      <c r="F29" s="403">
        <v>0</v>
      </c>
      <c r="G29" s="404">
        <v>0</v>
      </c>
      <c r="H29" s="404">
        <v>1.4096</v>
      </c>
      <c r="I29" s="404">
        <v>3.5168000000000004</v>
      </c>
      <c r="J29" s="404">
        <v>3.5168000000000004</v>
      </c>
      <c r="K29" s="406">
        <v>0</v>
      </c>
      <c r="L29" s="123"/>
      <c r="M29" s="402" t="str">
        <f t="shared" si="0"/>
        <v/>
      </c>
    </row>
    <row r="30" spans="1:13" ht="14.45" customHeight="1" x14ac:dyDescent="0.2">
      <c r="A30" s="407" t="s">
        <v>261</v>
      </c>
      <c r="B30" s="403">
        <v>0</v>
      </c>
      <c r="C30" s="404">
        <v>0.15790000000000001</v>
      </c>
      <c r="D30" s="404">
        <v>0.15790000000000001</v>
      </c>
      <c r="E30" s="405">
        <v>0</v>
      </c>
      <c r="F30" s="403">
        <v>0</v>
      </c>
      <c r="G30" s="404">
        <v>0</v>
      </c>
      <c r="H30" s="404">
        <v>0.46948000000000001</v>
      </c>
      <c r="I30" s="404">
        <v>3.40204</v>
      </c>
      <c r="J30" s="404">
        <v>3.40204</v>
      </c>
      <c r="K30" s="406">
        <v>0</v>
      </c>
      <c r="L30" s="123"/>
      <c r="M30" s="402" t="str">
        <f t="shared" si="0"/>
        <v/>
      </c>
    </row>
    <row r="31" spans="1:13" ht="14.45" customHeight="1" x14ac:dyDescent="0.2">
      <c r="A31" s="407" t="s">
        <v>262</v>
      </c>
      <c r="B31" s="403">
        <v>0</v>
      </c>
      <c r="C31" s="404">
        <v>0.31592999999999999</v>
      </c>
      <c r="D31" s="404">
        <v>0.31592999999999999</v>
      </c>
      <c r="E31" s="405">
        <v>0</v>
      </c>
      <c r="F31" s="403">
        <v>0</v>
      </c>
      <c r="G31" s="404">
        <v>0</v>
      </c>
      <c r="H31" s="404">
        <v>0</v>
      </c>
      <c r="I31" s="404">
        <v>0.15797</v>
      </c>
      <c r="J31" s="404">
        <v>0.15797</v>
      </c>
      <c r="K31" s="406">
        <v>0</v>
      </c>
      <c r="L31" s="123"/>
      <c r="M31" s="402" t="str">
        <f t="shared" si="0"/>
        <v/>
      </c>
    </row>
    <row r="32" spans="1:13" ht="14.45" customHeight="1" x14ac:dyDescent="0.2">
      <c r="A32" s="407" t="s">
        <v>263</v>
      </c>
      <c r="B32" s="403">
        <v>12.379183000000001</v>
      </c>
      <c r="C32" s="404">
        <v>10.172120000000001</v>
      </c>
      <c r="D32" s="404">
        <v>-2.2070629999999998</v>
      </c>
      <c r="E32" s="405">
        <v>0.82171173978121181</v>
      </c>
      <c r="F32" s="403">
        <v>9.5415159000000003</v>
      </c>
      <c r="G32" s="404">
        <v>9.5415159000000003</v>
      </c>
      <c r="H32" s="404">
        <v>0.60499999999999998</v>
      </c>
      <c r="I32" s="404">
        <v>11.02875</v>
      </c>
      <c r="J32" s="404">
        <v>1.4872341000000002</v>
      </c>
      <c r="K32" s="406">
        <v>1.1558697921364884</v>
      </c>
      <c r="L32" s="123"/>
      <c r="M32" s="402" t="str">
        <f t="shared" si="0"/>
        <v/>
      </c>
    </row>
    <row r="33" spans="1:13" ht="14.45" customHeight="1" x14ac:dyDescent="0.2">
      <c r="A33" s="407" t="s">
        <v>264</v>
      </c>
      <c r="B33" s="403">
        <v>0</v>
      </c>
      <c r="C33" s="404">
        <v>16.73002</v>
      </c>
      <c r="D33" s="404">
        <v>16.73002</v>
      </c>
      <c r="E33" s="405">
        <v>0</v>
      </c>
      <c r="F33" s="403">
        <v>0</v>
      </c>
      <c r="G33" s="404">
        <v>0</v>
      </c>
      <c r="H33" s="404">
        <v>0</v>
      </c>
      <c r="I33" s="404">
        <v>3.02258</v>
      </c>
      <c r="J33" s="404">
        <v>3.02258</v>
      </c>
      <c r="K33" s="406">
        <v>0</v>
      </c>
      <c r="L33" s="123"/>
      <c r="M33" s="402" t="str">
        <f t="shared" si="0"/>
        <v/>
      </c>
    </row>
    <row r="34" spans="1:13" ht="14.45" customHeight="1" x14ac:dyDescent="0.2">
      <c r="A34" s="407" t="s">
        <v>265</v>
      </c>
      <c r="B34" s="403">
        <v>55.000000999999997</v>
      </c>
      <c r="C34" s="404">
        <v>61.054040000000001</v>
      </c>
      <c r="D34" s="404">
        <v>6.0540390000000031</v>
      </c>
      <c r="E34" s="405">
        <v>1.1100734343623013</v>
      </c>
      <c r="F34" s="403">
        <v>65.000000099999994</v>
      </c>
      <c r="G34" s="404">
        <v>65.000000099999994</v>
      </c>
      <c r="H34" s="404">
        <v>11.85632</v>
      </c>
      <c r="I34" s="404">
        <v>56.246540000000003</v>
      </c>
      <c r="J34" s="404">
        <v>-8.753460099999991</v>
      </c>
      <c r="K34" s="406">
        <v>0.86533138328410564</v>
      </c>
      <c r="L34" s="123"/>
      <c r="M34" s="402" t="str">
        <f t="shared" si="0"/>
        <v/>
      </c>
    </row>
    <row r="35" spans="1:13" ht="14.45" customHeight="1" x14ac:dyDescent="0.2">
      <c r="A35" s="407" t="s">
        <v>266</v>
      </c>
      <c r="B35" s="403">
        <v>0</v>
      </c>
      <c r="C35" s="404">
        <v>129.03440000000001</v>
      </c>
      <c r="D35" s="404">
        <v>129.03440000000001</v>
      </c>
      <c r="E35" s="405">
        <v>0</v>
      </c>
      <c r="F35" s="403">
        <v>124.7031308</v>
      </c>
      <c r="G35" s="404">
        <v>124.7031308</v>
      </c>
      <c r="H35" s="404">
        <v>14.0481</v>
      </c>
      <c r="I35" s="404">
        <v>141.0497</v>
      </c>
      <c r="J35" s="404">
        <v>16.346569200000005</v>
      </c>
      <c r="K35" s="406">
        <v>1.1310838717130269</v>
      </c>
      <c r="L35" s="123"/>
      <c r="M35" s="402" t="str">
        <f t="shared" si="0"/>
        <v/>
      </c>
    </row>
    <row r="36" spans="1:13" ht="14.45" customHeight="1" x14ac:dyDescent="0.2">
      <c r="A36" s="407" t="s">
        <v>267</v>
      </c>
      <c r="B36" s="403">
        <v>79.878392000000005</v>
      </c>
      <c r="C36" s="404">
        <v>59.106850000000001</v>
      </c>
      <c r="D36" s="404">
        <v>-20.771542000000004</v>
      </c>
      <c r="E36" s="405">
        <v>0.7399604388631158</v>
      </c>
      <c r="F36" s="403">
        <v>57.781998399999999</v>
      </c>
      <c r="G36" s="404">
        <v>57.781998400000006</v>
      </c>
      <c r="H36" s="404">
        <v>0</v>
      </c>
      <c r="I36" s="404">
        <v>8.9019999999999992</v>
      </c>
      <c r="J36" s="404">
        <v>-48.879998400000005</v>
      </c>
      <c r="K36" s="406">
        <v>0.1540618228254286</v>
      </c>
      <c r="L36" s="123"/>
      <c r="M36" s="402" t="str">
        <f t="shared" si="0"/>
        <v>X</v>
      </c>
    </row>
    <row r="37" spans="1:13" ht="14.45" customHeight="1" x14ac:dyDescent="0.2">
      <c r="A37" s="407" t="s">
        <v>268</v>
      </c>
      <c r="B37" s="403">
        <v>0</v>
      </c>
      <c r="C37" s="404">
        <v>0.64079999999999993</v>
      </c>
      <c r="D37" s="404">
        <v>0.64079999999999993</v>
      </c>
      <c r="E37" s="405">
        <v>0</v>
      </c>
      <c r="F37" s="403">
        <v>0</v>
      </c>
      <c r="G37" s="404">
        <v>0</v>
      </c>
      <c r="H37" s="404">
        <v>0</v>
      </c>
      <c r="I37" s="404">
        <v>0</v>
      </c>
      <c r="J37" s="404">
        <v>0</v>
      </c>
      <c r="K37" s="406">
        <v>0</v>
      </c>
      <c r="L37" s="123"/>
      <c r="M37" s="402" t="str">
        <f t="shared" si="0"/>
        <v/>
      </c>
    </row>
    <row r="38" spans="1:13" ht="14.45" customHeight="1" x14ac:dyDescent="0.2">
      <c r="A38" s="407" t="s">
        <v>269</v>
      </c>
      <c r="B38" s="403">
        <v>0</v>
      </c>
      <c r="C38" s="404">
        <v>1.1603699999999999</v>
      </c>
      <c r="D38" s="404">
        <v>1.1603699999999999</v>
      </c>
      <c r="E38" s="405">
        <v>0</v>
      </c>
      <c r="F38" s="403">
        <v>0.10481499999999999</v>
      </c>
      <c r="G38" s="404">
        <v>0.10481499999999999</v>
      </c>
      <c r="H38" s="404">
        <v>0</v>
      </c>
      <c r="I38" s="404">
        <v>0</v>
      </c>
      <c r="J38" s="404">
        <v>-0.10481499999999999</v>
      </c>
      <c r="K38" s="406">
        <v>0</v>
      </c>
      <c r="L38" s="123"/>
      <c r="M38" s="402" t="str">
        <f t="shared" si="0"/>
        <v/>
      </c>
    </row>
    <row r="39" spans="1:13" ht="14.45" customHeight="1" x14ac:dyDescent="0.2">
      <c r="A39" s="407" t="s">
        <v>270</v>
      </c>
      <c r="B39" s="403">
        <v>79.878392000000005</v>
      </c>
      <c r="C39" s="404">
        <v>57.305680000000002</v>
      </c>
      <c r="D39" s="404">
        <v>-22.572712000000003</v>
      </c>
      <c r="E39" s="405">
        <v>0.71741153727781604</v>
      </c>
      <c r="F39" s="403">
        <v>57.677183400000004</v>
      </c>
      <c r="G39" s="404">
        <v>57.677183400000004</v>
      </c>
      <c r="H39" s="404">
        <v>0</v>
      </c>
      <c r="I39" s="404">
        <v>4.444</v>
      </c>
      <c r="J39" s="404">
        <v>-53.233183400000001</v>
      </c>
      <c r="K39" s="406">
        <v>7.7049532207219384E-2</v>
      </c>
      <c r="L39" s="123"/>
      <c r="M39" s="402" t="str">
        <f t="shared" si="0"/>
        <v/>
      </c>
    </row>
    <row r="40" spans="1:13" ht="14.45" customHeight="1" x14ac:dyDescent="0.2">
      <c r="A40" s="407" t="s">
        <v>271</v>
      </c>
      <c r="B40" s="403">
        <v>0</v>
      </c>
      <c r="C40" s="404">
        <v>0</v>
      </c>
      <c r="D40" s="404">
        <v>0</v>
      </c>
      <c r="E40" s="405">
        <v>0</v>
      </c>
      <c r="F40" s="403">
        <v>0</v>
      </c>
      <c r="G40" s="404">
        <v>0</v>
      </c>
      <c r="H40" s="404">
        <v>0</v>
      </c>
      <c r="I40" s="404">
        <v>4.4580000000000002</v>
      </c>
      <c r="J40" s="404">
        <v>4.4580000000000002</v>
      </c>
      <c r="K40" s="406">
        <v>0</v>
      </c>
      <c r="L40" s="123"/>
      <c r="M40" s="402" t="str">
        <f t="shared" si="0"/>
        <v/>
      </c>
    </row>
    <row r="41" spans="1:13" ht="14.45" customHeight="1" x14ac:dyDescent="0.2">
      <c r="A41" s="407" t="s">
        <v>272</v>
      </c>
      <c r="B41" s="403">
        <v>20.999998999999999</v>
      </c>
      <c r="C41" s="404">
        <v>33.731250000000003</v>
      </c>
      <c r="D41" s="404">
        <v>12.731251000000004</v>
      </c>
      <c r="E41" s="405">
        <v>1.6062500764880991</v>
      </c>
      <c r="F41" s="403">
        <v>20</v>
      </c>
      <c r="G41" s="404">
        <v>20</v>
      </c>
      <c r="H41" s="404">
        <v>21.997070000000001</v>
      </c>
      <c r="I41" s="404">
        <v>221.43317000000002</v>
      </c>
      <c r="J41" s="404">
        <v>201.43317000000002</v>
      </c>
      <c r="K41" s="406">
        <v>11.071658500000002</v>
      </c>
      <c r="L41" s="123"/>
      <c r="M41" s="402" t="str">
        <f t="shared" si="0"/>
        <v>X</v>
      </c>
    </row>
    <row r="42" spans="1:13" ht="14.45" customHeight="1" x14ac:dyDescent="0.2">
      <c r="A42" s="407" t="s">
        <v>273</v>
      </c>
      <c r="B42" s="403">
        <v>0</v>
      </c>
      <c r="C42" s="404">
        <v>13.22546</v>
      </c>
      <c r="D42" s="404">
        <v>13.22546</v>
      </c>
      <c r="E42" s="405">
        <v>0</v>
      </c>
      <c r="F42" s="403">
        <v>0</v>
      </c>
      <c r="G42" s="404">
        <v>0</v>
      </c>
      <c r="H42" s="404">
        <v>0.45523000000000002</v>
      </c>
      <c r="I42" s="404">
        <v>4.6107500000000003</v>
      </c>
      <c r="J42" s="404">
        <v>4.6107500000000003</v>
      </c>
      <c r="K42" s="406">
        <v>0</v>
      </c>
      <c r="L42" s="123"/>
      <c r="M42" s="402" t="str">
        <f t="shared" si="0"/>
        <v/>
      </c>
    </row>
    <row r="43" spans="1:13" ht="14.45" customHeight="1" x14ac:dyDescent="0.2">
      <c r="A43" s="407" t="s">
        <v>274</v>
      </c>
      <c r="B43" s="403">
        <v>9.999998999999999</v>
      </c>
      <c r="C43" s="404">
        <v>6.87561</v>
      </c>
      <c r="D43" s="404">
        <v>-3.124388999999999</v>
      </c>
      <c r="E43" s="405">
        <v>0.6875610687561069</v>
      </c>
      <c r="F43" s="403">
        <v>7</v>
      </c>
      <c r="G43" s="404">
        <v>7</v>
      </c>
      <c r="H43" s="404">
        <v>21.05058</v>
      </c>
      <c r="I43" s="404">
        <v>68.039450000000002</v>
      </c>
      <c r="J43" s="404">
        <v>61.039450000000002</v>
      </c>
      <c r="K43" s="406">
        <v>9.7199214285714284</v>
      </c>
      <c r="L43" s="123"/>
      <c r="M43" s="402" t="str">
        <f t="shared" si="0"/>
        <v/>
      </c>
    </row>
    <row r="44" spans="1:13" ht="14.45" customHeight="1" x14ac:dyDescent="0.2">
      <c r="A44" s="407" t="s">
        <v>275</v>
      </c>
      <c r="B44" s="403">
        <v>0</v>
      </c>
      <c r="C44" s="404">
        <v>0</v>
      </c>
      <c r="D44" s="404">
        <v>0</v>
      </c>
      <c r="E44" s="405">
        <v>0</v>
      </c>
      <c r="F44" s="403">
        <v>0</v>
      </c>
      <c r="G44" s="404">
        <v>0</v>
      </c>
      <c r="H44" s="404">
        <v>0</v>
      </c>
      <c r="I44" s="404">
        <v>12.725190000000001</v>
      </c>
      <c r="J44" s="404">
        <v>12.725190000000001</v>
      </c>
      <c r="K44" s="406">
        <v>0</v>
      </c>
      <c r="L44" s="123"/>
      <c r="M44" s="402" t="str">
        <f t="shared" si="0"/>
        <v/>
      </c>
    </row>
    <row r="45" spans="1:13" ht="14.45" customHeight="1" x14ac:dyDescent="0.2">
      <c r="A45" s="407" t="s">
        <v>276</v>
      </c>
      <c r="B45" s="403">
        <v>11</v>
      </c>
      <c r="C45" s="404">
        <v>13.630180000000001</v>
      </c>
      <c r="D45" s="404">
        <v>2.6301800000000011</v>
      </c>
      <c r="E45" s="405">
        <v>1.2391072727272727</v>
      </c>
      <c r="F45" s="403">
        <v>13</v>
      </c>
      <c r="G45" s="404">
        <v>13</v>
      </c>
      <c r="H45" s="404">
        <v>0.49125999999999997</v>
      </c>
      <c r="I45" s="404">
        <v>5.6712700000000007</v>
      </c>
      <c r="J45" s="404">
        <v>-7.3287299999999993</v>
      </c>
      <c r="K45" s="406">
        <v>0.43625153846153852</v>
      </c>
      <c r="L45" s="123"/>
      <c r="M45" s="402" t="str">
        <f t="shared" si="0"/>
        <v/>
      </c>
    </row>
    <row r="46" spans="1:13" ht="14.45" customHeight="1" x14ac:dyDescent="0.2">
      <c r="A46" s="407" t="s">
        <v>277</v>
      </c>
      <c r="B46" s="403">
        <v>0</v>
      </c>
      <c r="C46" s="404">
        <v>0</v>
      </c>
      <c r="D46" s="404">
        <v>0</v>
      </c>
      <c r="E46" s="405">
        <v>0</v>
      </c>
      <c r="F46" s="403">
        <v>0</v>
      </c>
      <c r="G46" s="404">
        <v>0</v>
      </c>
      <c r="H46" s="404">
        <v>0</v>
      </c>
      <c r="I46" s="404">
        <v>51.183</v>
      </c>
      <c r="J46" s="404">
        <v>51.183</v>
      </c>
      <c r="K46" s="406">
        <v>0</v>
      </c>
      <c r="L46" s="123"/>
      <c r="M46" s="402" t="str">
        <f t="shared" si="0"/>
        <v/>
      </c>
    </row>
    <row r="47" spans="1:13" ht="14.45" customHeight="1" x14ac:dyDescent="0.2">
      <c r="A47" s="407" t="s">
        <v>278</v>
      </c>
      <c r="B47" s="403">
        <v>0</v>
      </c>
      <c r="C47" s="404">
        <v>0</v>
      </c>
      <c r="D47" s="404">
        <v>0</v>
      </c>
      <c r="E47" s="405">
        <v>0</v>
      </c>
      <c r="F47" s="403">
        <v>0</v>
      </c>
      <c r="G47" s="404">
        <v>0</v>
      </c>
      <c r="H47" s="404">
        <v>0</v>
      </c>
      <c r="I47" s="404">
        <v>65.588700000000003</v>
      </c>
      <c r="J47" s="404">
        <v>65.588700000000003</v>
      </c>
      <c r="K47" s="406">
        <v>0</v>
      </c>
      <c r="L47" s="123"/>
      <c r="M47" s="402" t="str">
        <f t="shared" si="0"/>
        <v/>
      </c>
    </row>
    <row r="48" spans="1:13" ht="14.45" customHeight="1" x14ac:dyDescent="0.2">
      <c r="A48" s="407" t="s">
        <v>279</v>
      </c>
      <c r="B48" s="403">
        <v>0</v>
      </c>
      <c r="C48" s="404">
        <v>0</v>
      </c>
      <c r="D48" s="404">
        <v>0</v>
      </c>
      <c r="E48" s="405">
        <v>0</v>
      </c>
      <c r="F48" s="403">
        <v>0</v>
      </c>
      <c r="G48" s="404">
        <v>0</v>
      </c>
      <c r="H48" s="404">
        <v>0</v>
      </c>
      <c r="I48" s="404">
        <v>5.4291599999999995</v>
      </c>
      <c r="J48" s="404">
        <v>5.4291599999999995</v>
      </c>
      <c r="K48" s="406">
        <v>0</v>
      </c>
      <c r="L48" s="123"/>
      <c r="M48" s="402" t="str">
        <f t="shared" si="0"/>
        <v/>
      </c>
    </row>
    <row r="49" spans="1:13" ht="14.45" customHeight="1" x14ac:dyDescent="0.2">
      <c r="A49" s="407" t="s">
        <v>280</v>
      </c>
      <c r="B49" s="403">
        <v>0</v>
      </c>
      <c r="C49" s="404">
        <v>0</v>
      </c>
      <c r="D49" s="404">
        <v>0</v>
      </c>
      <c r="E49" s="405">
        <v>0</v>
      </c>
      <c r="F49" s="403">
        <v>0</v>
      </c>
      <c r="G49" s="404">
        <v>0</v>
      </c>
      <c r="H49" s="404">
        <v>0</v>
      </c>
      <c r="I49" s="404">
        <v>8.185649999999999</v>
      </c>
      <c r="J49" s="404">
        <v>8.185649999999999</v>
      </c>
      <c r="K49" s="406">
        <v>0</v>
      </c>
      <c r="L49" s="123"/>
      <c r="M49" s="402" t="str">
        <f t="shared" si="0"/>
        <v/>
      </c>
    </row>
    <row r="50" spans="1:13" ht="14.45" customHeight="1" x14ac:dyDescent="0.2">
      <c r="A50" s="407" t="s">
        <v>281</v>
      </c>
      <c r="B50" s="403">
        <v>0</v>
      </c>
      <c r="C50" s="404">
        <v>0.26400000000000001</v>
      </c>
      <c r="D50" s="404">
        <v>0.26400000000000001</v>
      </c>
      <c r="E50" s="405">
        <v>0</v>
      </c>
      <c r="F50" s="403">
        <v>0</v>
      </c>
      <c r="G50" s="404">
        <v>0</v>
      </c>
      <c r="H50" s="404">
        <v>0</v>
      </c>
      <c r="I50" s="404">
        <v>0.26400000000000001</v>
      </c>
      <c r="J50" s="404">
        <v>0.26400000000000001</v>
      </c>
      <c r="K50" s="406">
        <v>0</v>
      </c>
      <c r="L50" s="123"/>
      <c r="M50" s="402" t="str">
        <f t="shared" si="0"/>
        <v>X</v>
      </c>
    </row>
    <row r="51" spans="1:13" ht="14.45" customHeight="1" x14ac:dyDescent="0.2">
      <c r="A51" s="407" t="s">
        <v>282</v>
      </c>
      <c r="B51" s="403">
        <v>0</v>
      </c>
      <c r="C51" s="404">
        <v>0.26400000000000001</v>
      </c>
      <c r="D51" s="404">
        <v>0.26400000000000001</v>
      </c>
      <c r="E51" s="405">
        <v>0</v>
      </c>
      <c r="F51" s="403">
        <v>0</v>
      </c>
      <c r="G51" s="404">
        <v>0</v>
      </c>
      <c r="H51" s="404">
        <v>0</v>
      </c>
      <c r="I51" s="404">
        <v>0.26400000000000001</v>
      </c>
      <c r="J51" s="404">
        <v>0.26400000000000001</v>
      </c>
      <c r="K51" s="406">
        <v>0</v>
      </c>
      <c r="L51" s="123"/>
      <c r="M51" s="402" t="str">
        <f t="shared" si="0"/>
        <v/>
      </c>
    </row>
    <row r="52" spans="1:13" ht="14.45" customHeight="1" x14ac:dyDescent="0.2">
      <c r="A52" s="407" t="s">
        <v>283</v>
      </c>
      <c r="B52" s="403">
        <v>1097.3861129999998</v>
      </c>
      <c r="C52" s="404">
        <v>1596.9896999999999</v>
      </c>
      <c r="D52" s="404">
        <v>499.60358700000006</v>
      </c>
      <c r="E52" s="405">
        <v>1.4552669120572335</v>
      </c>
      <c r="F52" s="403">
        <v>1169.7635992</v>
      </c>
      <c r="G52" s="404">
        <v>1169.7635992</v>
      </c>
      <c r="H52" s="404">
        <v>268.09724999999997</v>
      </c>
      <c r="I52" s="404">
        <v>2268.4436299999998</v>
      </c>
      <c r="J52" s="404">
        <v>1098.6800307999997</v>
      </c>
      <c r="K52" s="406">
        <v>1.9392325351476023</v>
      </c>
      <c r="L52" s="123"/>
      <c r="M52" s="402" t="str">
        <f t="shared" si="0"/>
        <v/>
      </c>
    </row>
    <row r="53" spans="1:13" ht="14.45" customHeight="1" x14ac:dyDescent="0.2">
      <c r="A53" s="407" t="s">
        <v>284</v>
      </c>
      <c r="B53" s="403">
        <v>219.57528299999998</v>
      </c>
      <c r="C53" s="404">
        <v>155.83141000000001</v>
      </c>
      <c r="D53" s="404">
        <v>-63.743872999999979</v>
      </c>
      <c r="E53" s="405">
        <v>0.70969467906822647</v>
      </c>
      <c r="F53" s="403">
        <v>170.65765489999998</v>
      </c>
      <c r="G53" s="404">
        <v>170.65765489999998</v>
      </c>
      <c r="H53" s="404">
        <v>33.807400000000001</v>
      </c>
      <c r="I53" s="404">
        <v>213.70227</v>
      </c>
      <c r="J53" s="404">
        <v>43.044615100000016</v>
      </c>
      <c r="K53" s="406">
        <v>1.2522278600700496</v>
      </c>
      <c r="L53" s="123"/>
      <c r="M53" s="402" t="str">
        <f t="shared" si="0"/>
        <v/>
      </c>
    </row>
    <row r="54" spans="1:13" ht="14.45" customHeight="1" x14ac:dyDescent="0.2">
      <c r="A54" s="407" t="s">
        <v>285</v>
      </c>
      <c r="B54" s="403">
        <v>219.57528299999998</v>
      </c>
      <c r="C54" s="404">
        <v>155.83141000000001</v>
      </c>
      <c r="D54" s="404">
        <v>-63.743872999999979</v>
      </c>
      <c r="E54" s="405">
        <v>0.70969467906822647</v>
      </c>
      <c r="F54" s="403">
        <v>170.65765489999998</v>
      </c>
      <c r="G54" s="404">
        <v>170.65765489999998</v>
      </c>
      <c r="H54" s="404">
        <v>33.807400000000001</v>
      </c>
      <c r="I54" s="404">
        <v>213.70227</v>
      </c>
      <c r="J54" s="404">
        <v>43.044615100000016</v>
      </c>
      <c r="K54" s="406">
        <v>1.2522278600700496</v>
      </c>
      <c r="L54" s="123"/>
      <c r="M54" s="402" t="str">
        <f t="shared" si="0"/>
        <v>X</v>
      </c>
    </row>
    <row r="55" spans="1:13" ht="14.45" customHeight="1" x14ac:dyDescent="0.2">
      <c r="A55" s="407" t="s">
        <v>286</v>
      </c>
      <c r="B55" s="403">
        <v>108.053783</v>
      </c>
      <c r="C55" s="404">
        <v>136.42414000000002</v>
      </c>
      <c r="D55" s="404">
        <v>28.370357000000027</v>
      </c>
      <c r="E55" s="405">
        <v>1.2625577394176013</v>
      </c>
      <c r="F55" s="403">
        <v>139.66703649999999</v>
      </c>
      <c r="G55" s="404">
        <v>139.66703649999999</v>
      </c>
      <c r="H55" s="404">
        <v>33.807400000000001</v>
      </c>
      <c r="I55" s="404">
        <v>207.17802</v>
      </c>
      <c r="J55" s="404">
        <v>67.510983500000009</v>
      </c>
      <c r="K55" s="406">
        <v>1.4833709169450302</v>
      </c>
      <c r="L55" s="123"/>
      <c r="M55" s="402" t="str">
        <f t="shared" si="0"/>
        <v/>
      </c>
    </row>
    <row r="56" spans="1:13" ht="14.45" customHeight="1" x14ac:dyDescent="0.2">
      <c r="A56" s="407" t="s">
        <v>287</v>
      </c>
      <c r="B56" s="403">
        <v>5.7411329999999996</v>
      </c>
      <c r="C56" s="404">
        <v>0</v>
      </c>
      <c r="D56" s="404">
        <v>-5.7411329999999996</v>
      </c>
      <c r="E56" s="405">
        <v>0</v>
      </c>
      <c r="F56" s="403">
        <v>0</v>
      </c>
      <c r="G56" s="404">
        <v>0</v>
      </c>
      <c r="H56" s="404">
        <v>0</v>
      </c>
      <c r="I56" s="404">
        <v>0</v>
      </c>
      <c r="J56" s="404">
        <v>0</v>
      </c>
      <c r="K56" s="406">
        <v>0</v>
      </c>
      <c r="L56" s="123"/>
      <c r="M56" s="402" t="str">
        <f t="shared" si="0"/>
        <v/>
      </c>
    </row>
    <row r="57" spans="1:13" ht="14.45" customHeight="1" x14ac:dyDescent="0.2">
      <c r="A57" s="407" t="s">
        <v>288</v>
      </c>
      <c r="B57" s="403">
        <v>4.874987</v>
      </c>
      <c r="C57" s="404">
        <v>4.7309999999999999</v>
      </c>
      <c r="D57" s="404">
        <v>-0.14398700000000009</v>
      </c>
      <c r="E57" s="405">
        <v>0.97046412636587542</v>
      </c>
      <c r="F57" s="403">
        <v>0.20196049999999999</v>
      </c>
      <c r="G57" s="404">
        <v>0.20196049999999999</v>
      </c>
      <c r="H57" s="404">
        <v>0</v>
      </c>
      <c r="I57" s="404">
        <v>5.7242499999999996</v>
      </c>
      <c r="J57" s="404">
        <v>5.5222894999999994</v>
      </c>
      <c r="K57" s="406">
        <v>28.343413687329949</v>
      </c>
      <c r="L57" s="123"/>
      <c r="M57" s="402" t="str">
        <f t="shared" si="0"/>
        <v/>
      </c>
    </row>
    <row r="58" spans="1:13" ht="14.45" customHeight="1" x14ac:dyDescent="0.2">
      <c r="A58" s="407" t="s">
        <v>289</v>
      </c>
      <c r="B58" s="403">
        <v>3.784284</v>
      </c>
      <c r="C58" s="404">
        <v>6.4952700000000005</v>
      </c>
      <c r="D58" s="404">
        <v>2.7109860000000006</v>
      </c>
      <c r="E58" s="405">
        <v>1.7163801659706304</v>
      </c>
      <c r="F58" s="403">
        <v>5.7886582999999998</v>
      </c>
      <c r="G58" s="404">
        <v>5.7886582999999998</v>
      </c>
      <c r="H58" s="404">
        <v>0</v>
      </c>
      <c r="I58" s="404">
        <v>0</v>
      </c>
      <c r="J58" s="404">
        <v>-5.7886582999999998</v>
      </c>
      <c r="K58" s="406">
        <v>0</v>
      </c>
      <c r="L58" s="123"/>
      <c r="M58" s="402" t="str">
        <f t="shared" si="0"/>
        <v/>
      </c>
    </row>
    <row r="59" spans="1:13" ht="14.45" customHeight="1" x14ac:dyDescent="0.2">
      <c r="A59" s="407" t="s">
        <v>290</v>
      </c>
      <c r="B59" s="403">
        <v>1.128395</v>
      </c>
      <c r="C59" s="404">
        <v>0</v>
      </c>
      <c r="D59" s="404">
        <v>-1.128395</v>
      </c>
      <c r="E59" s="405">
        <v>0</v>
      </c>
      <c r="F59" s="403">
        <v>0</v>
      </c>
      <c r="G59" s="404">
        <v>0</v>
      </c>
      <c r="H59" s="404">
        <v>0</v>
      </c>
      <c r="I59" s="404">
        <v>0</v>
      </c>
      <c r="J59" s="404">
        <v>0</v>
      </c>
      <c r="K59" s="406">
        <v>0</v>
      </c>
      <c r="L59" s="123"/>
      <c r="M59" s="402" t="str">
        <f t="shared" si="0"/>
        <v/>
      </c>
    </row>
    <row r="60" spans="1:13" ht="14.45" customHeight="1" x14ac:dyDescent="0.2">
      <c r="A60" s="407" t="s">
        <v>291</v>
      </c>
      <c r="B60" s="403">
        <v>72.484284000000002</v>
      </c>
      <c r="C60" s="404">
        <v>8.1809999999999992</v>
      </c>
      <c r="D60" s="404">
        <v>-64.303284000000005</v>
      </c>
      <c r="E60" s="405">
        <v>0.11286584551211128</v>
      </c>
      <c r="F60" s="403">
        <v>24.999999599999999</v>
      </c>
      <c r="G60" s="404">
        <v>24.999999600000002</v>
      </c>
      <c r="H60" s="404">
        <v>0</v>
      </c>
      <c r="I60" s="404">
        <v>0.8</v>
      </c>
      <c r="J60" s="404">
        <v>-24.199999600000002</v>
      </c>
      <c r="K60" s="406">
        <v>3.2000000512000012E-2</v>
      </c>
      <c r="L60" s="123"/>
      <c r="M60" s="402" t="str">
        <f t="shared" si="0"/>
        <v/>
      </c>
    </row>
    <row r="61" spans="1:13" ht="14.45" customHeight="1" x14ac:dyDescent="0.2">
      <c r="A61" s="407" t="s">
        <v>292</v>
      </c>
      <c r="B61" s="403">
        <v>23.508417000000001</v>
      </c>
      <c r="C61" s="404">
        <v>0</v>
      </c>
      <c r="D61" s="404">
        <v>-23.508417000000001</v>
      </c>
      <c r="E61" s="405">
        <v>0</v>
      </c>
      <c r="F61" s="403">
        <v>0</v>
      </c>
      <c r="G61" s="404">
        <v>0</v>
      </c>
      <c r="H61" s="404">
        <v>0</v>
      </c>
      <c r="I61" s="404">
        <v>0</v>
      </c>
      <c r="J61" s="404">
        <v>0</v>
      </c>
      <c r="K61" s="406">
        <v>0</v>
      </c>
      <c r="L61" s="123"/>
      <c r="M61" s="402" t="str">
        <f t="shared" si="0"/>
        <v/>
      </c>
    </row>
    <row r="62" spans="1:13" ht="14.45" customHeight="1" x14ac:dyDescent="0.2">
      <c r="A62" s="407" t="s">
        <v>293</v>
      </c>
      <c r="B62" s="403">
        <v>0</v>
      </c>
      <c r="C62" s="404">
        <v>60.850999999999999</v>
      </c>
      <c r="D62" s="404">
        <v>60.850999999999999</v>
      </c>
      <c r="E62" s="405">
        <v>0</v>
      </c>
      <c r="F62" s="403">
        <v>0</v>
      </c>
      <c r="G62" s="404">
        <v>0</v>
      </c>
      <c r="H62" s="404">
        <v>0</v>
      </c>
      <c r="I62" s="404">
        <v>13.451000000000001</v>
      </c>
      <c r="J62" s="404">
        <v>13.451000000000001</v>
      </c>
      <c r="K62" s="406">
        <v>0</v>
      </c>
      <c r="L62" s="123"/>
      <c r="M62" s="402" t="str">
        <f t="shared" si="0"/>
        <v/>
      </c>
    </row>
    <row r="63" spans="1:13" ht="14.45" customHeight="1" x14ac:dyDescent="0.2">
      <c r="A63" s="407" t="s">
        <v>294</v>
      </c>
      <c r="B63" s="403">
        <v>0</v>
      </c>
      <c r="C63" s="404">
        <v>60.850999999999999</v>
      </c>
      <c r="D63" s="404">
        <v>60.850999999999999</v>
      </c>
      <c r="E63" s="405">
        <v>0</v>
      </c>
      <c r="F63" s="403">
        <v>0</v>
      </c>
      <c r="G63" s="404">
        <v>0</v>
      </c>
      <c r="H63" s="404">
        <v>0</v>
      </c>
      <c r="I63" s="404">
        <v>13.451000000000001</v>
      </c>
      <c r="J63" s="404">
        <v>13.451000000000001</v>
      </c>
      <c r="K63" s="406">
        <v>0</v>
      </c>
      <c r="L63" s="123"/>
      <c r="M63" s="402" t="str">
        <f t="shared" si="0"/>
        <v>X</v>
      </c>
    </row>
    <row r="64" spans="1:13" ht="14.45" customHeight="1" x14ac:dyDescent="0.2">
      <c r="A64" s="407" t="s">
        <v>295</v>
      </c>
      <c r="B64" s="403">
        <v>0</v>
      </c>
      <c r="C64" s="404">
        <v>56.170999999999999</v>
      </c>
      <c r="D64" s="404">
        <v>56.170999999999999</v>
      </c>
      <c r="E64" s="405">
        <v>0</v>
      </c>
      <c r="F64" s="403">
        <v>0</v>
      </c>
      <c r="G64" s="404">
        <v>0</v>
      </c>
      <c r="H64" s="404">
        <v>0</v>
      </c>
      <c r="I64" s="404">
        <v>7.2370000000000001</v>
      </c>
      <c r="J64" s="404">
        <v>7.2370000000000001</v>
      </c>
      <c r="K64" s="406">
        <v>0</v>
      </c>
      <c r="L64" s="123"/>
      <c r="M64" s="402" t="str">
        <f t="shared" si="0"/>
        <v/>
      </c>
    </row>
    <row r="65" spans="1:13" ht="14.45" customHeight="1" x14ac:dyDescent="0.2">
      <c r="A65" s="407" t="s">
        <v>296</v>
      </c>
      <c r="B65" s="403">
        <v>0</v>
      </c>
      <c r="C65" s="404">
        <v>4.68</v>
      </c>
      <c r="D65" s="404">
        <v>4.68</v>
      </c>
      <c r="E65" s="405">
        <v>0</v>
      </c>
      <c r="F65" s="403">
        <v>0</v>
      </c>
      <c r="G65" s="404">
        <v>0</v>
      </c>
      <c r="H65" s="404">
        <v>0</v>
      </c>
      <c r="I65" s="404">
        <v>6.2140000000000004</v>
      </c>
      <c r="J65" s="404">
        <v>6.2140000000000004</v>
      </c>
      <c r="K65" s="406">
        <v>0</v>
      </c>
      <c r="L65" s="123"/>
      <c r="M65" s="402" t="str">
        <f t="shared" si="0"/>
        <v/>
      </c>
    </row>
    <row r="66" spans="1:13" ht="14.45" customHeight="1" x14ac:dyDescent="0.2">
      <c r="A66" s="407" t="s">
        <v>297</v>
      </c>
      <c r="B66" s="403">
        <v>877.81083000000001</v>
      </c>
      <c r="C66" s="404">
        <v>1380.30729</v>
      </c>
      <c r="D66" s="404">
        <v>502.49645999999996</v>
      </c>
      <c r="E66" s="405">
        <v>1.5724427665126892</v>
      </c>
      <c r="F66" s="403">
        <v>999.10594429999992</v>
      </c>
      <c r="G66" s="404">
        <v>999.10594429999992</v>
      </c>
      <c r="H66" s="404">
        <v>234.28985</v>
      </c>
      <c r="I66" s="404">
        <v>2041.2903600000002</v>
      </c>
      <c r="J66" s="404">
        <v>1042.1844157000003</v>
      </c>
      <c r="K66" s="406">
        <v>2.0431170204178719</v>
      </c>
      <c r="L66" s="123"/>
      <c r="M66" s="402" t="str">
        <f t="shared" si="0"/>
        <v/>
      </c>
    </row>
    <row r="67" spans="1:13" ht="14.45" customHeight="1" x14ac:dyDescent="0.2">
      <c r="A67" s="407" t="s">
        <v>298</v>
      </c>
      <c r="B67" s="403">
        <v>3.3553120000000001</v>
      </c>
      <c r="C67" s="404">
        <v>274.85000000000002</v>
      </c>
      <c r="D67" s="404">
        <v>271.494688</v>
      </c>
      <c r="E67" s="405">
        <v>81.914886007620154</v>
      </c>
      <c r="F67" s="403">
        <v>218.05812760000001</v>
      </c>
      <c r="G67" s="404">
        <v>218.05812760000001</v>
      </c>
      <c r="H67" s="404">
        <v>78.775000000000006</v>
      </c>
      <c r="I67" s="404">
        <v>651.70500000000004</v>
      </c>
      <c r="J67" s="404">
        <v>433.64687240000001</v>
      </c>
      <c r="K67" s="406">
        <v>2.988675575512004</v>
      </c>
      <c r="L67" s="123"/>
      <c r="M67" s="402" t="str">
        <f t="shared" si="0"/>
        <v>X</v>
      </c>
    </row>
    <row r="68" spans="1:13" ht="14.45" customHeight="1" x14ac:dyDescent="0.2">
      <c r="A68" s="407" t="s">
        <v>299</v>
      </c>
      <c r="B68" s="403">
        <v>3.3553120000000001</v>
      </c>
      <c r="C68" s="404">
        <v>274.85000000000002</v>
      </c>
      <c r="D68" s="404">
        <v>271.494688</v>
      </c>
      <c r="E68" s="405">
        <v>81.914886007620154</v>
      </c>
      <c r="F68" s="403">
        <v>218.05812760000001</v>
      </c>
      <c r="G68" s="404">
        <v>218.05812760000001</v>
      </c>
      <c r="H68" s="404">
        <v>78.775000000000006</v>
      </c>
      <c r="I68" s="404">
        <v>651.70500000000004</v>
      </c>
      <c r="J68" s="404">
        <v>433.64687240000001</v>
      </c>
      <c r="K68" s="406">
        <v>2.988675575512004</v>
      </c>
      <c r="L68" s="123"/>
      <c r="M68" s="402" t="str">
        <f t="shared" si="0"/>
        <v/>
      </c>
    </row>
    <row r="69" spans="1:13" ht="14.45" customHeight="1" x14ac:dyDescent="0.2">
      <c r="A69" s="407" t="s">
        <v>300</v>
      </c>
      <c r="B69" s="403">
        <v>92.423842000000008</v>
      </c>
      <c r="C69" s="404">
        <v>50.218379999999996</v>
      </c>
      <c r="D69" s="404">
        <v>-42.205462000000011</v>
      </c>
      <c r="E69" s="405">
        <v>0.54334876059361381</v>
      </c>
      <c r="F69" s="403">
        <v>51.0891278</v>
      </c>
      <c r="G69" s="404">
        <v>51.0891278</v>
      </c>
      <c r="H69" s="404">
        <v>6.2042700000000002</v>
      </c>
      <c r="I69" s="404">
        <v>73.952660000000009</v>
      </c>
      <c r="J69" s="404">
        <v>22.863532200000009</v>
      </c>
      <c r="K69" s="406">
        <v>1.4475224609334594</v>
      </c>
      <c r="L69" s="123"/>
      <c r="M69" s="402" t="str">
        <f t="shared" si="0"/>
        <v>X</v>
      </c>
    </row>
    <row r="70" spans="1:13" ht="14.45" customHeight="1" x14ac:dyDescent="0.2">
      <c r="A70" s="407" t="s">
        <v>301</v>
      </c>
      <c r="B70" s="403">
        <v>28.135383000000001</v>
      </c>
      <c r="C70" s="404">
        <v>47.566400000000002</v>
      </c>
      <c r="D70" s="404">
        <v>19.431017000000001</v>
      </c>
      <c r="E70" s="405">
        <v>1.6906256438734102</v>
      </c>
      <c r="F70" s="403">
        <v>48.216715799999996</v>
      </c>
      <c r="G70" s="404">
        <v>48.216715799999996</v>
      </c>
      <c r="H70" s="404">
        <v>5.9494999999999996</v>
      </c>
      <c r="I70" s="404">
        <v>70.878399999999999</v>
      </c>
      <c r="J70" s="404">
        <v>22.661684200000003</v>
      </c>
      <c r="K70" s="406">
        <v>1.4699964280852162</v>
      </c>
      <c r="L70" s="123"/>
      <c r="M70" s="402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07" t="s">
        <v>302</v>
      </c>
      <c r="B71" s="403">
        <v>4.2884589999999996</v>
      </c>
      <c r="C71" s="404">
        <v>2.65198</v>
      </c>
      <c r="D71" s="404">
        <v>-1.6364789999999996</v>
      </c>
      <c r="E71" s="405">
        <v>0.61839928981482628</v>
      </c>
      <c r="F71" s="403">
        <v>2.8724119999999997</v>
      </c>
      <c r="G71" s="404">
        <v>2.8724119999999997</v>
      </c>
      <c r="H71" s="404">
        <v>0.25477</v>
      </c>
      <c r="I71" s="404">
        <v>3.0742600000000002</v>
      </c>
      <c r="J71" s="404">
        <v>0.20184800000000047</v>
      </c>
      <c r="K71" s="406">
        <v>1.0702712563518049</v>
      </c>
      <c r="L71" s="123"/>
      <c r="M71" s="402" t="str">
        <f t="shared" si="1"/>
        <v/>
      </c>
    </row>
    <row r="72" spans="1:13" ht="14.45" customHeight="1" x14ac:dyDescent="0.2">
      <c r="A72" s="407" t="s">
        <v>303</v>
      </c>
      <c r="B72" s="403">
        <v>60</v>
      </c>
      <c r="C72" s="404">
        <v>0</v>
      </c>
      <c r="D72" s="404">
        <v>-60</v>
      </c>
      <c r="E72" s="405">
        <v>0</v>
      </c>
      <c r="F72" s="403">
        <v>0</v>
      </c>
      <c r="G72" s="404">
        <v>0</v>
      </c>
      <c r="H72" s="404">
        <v>0</v>
      </c>
      <c r="I72" s="404">
        <v>0</v>
      </c>
      <c r="J72" s="404">
        <v>0</v>
      </c>
      <c r="K72" s="406">
        <v>0</v>
      </c>
      <c r="L72" s="123"/>
      <c r="M72" s="402" t="str">
        <f t="shared" si="1"/>
        <v/>
      </c>
    </row>
    <row r="73" spans="1:13" ht="14.45" customHeight="1" x14ac:dyDescent="0.2">
      <c r="A73" s="407" t="s">
        <v>304</v>
      </c>
      <c r="B73" s="403">
        <v>43.556525999999998</v>
      </c>
      <c r="C73" s="404">
        <v>55.931429999999999</v>
      </c>
      <c r="D73" s="404">
        <v>12.374904000000001</v>
      </c>
      <c r="E73" s="405">
        <v>1.284111363702422</v>
      </c>
      <c r="F73" s="403">
        <v>59.124165300000001</v>
      </c>
      <c r="G73" s="404">
        <v>59.124165300000001</v>
      </c>
      <c r="H73" s="404">
        <v>0</v>
      </c>
      <c r="I73" s="404">
        <v>67.780259999999998</v>
      </c>
      <c r="J73" s="404">
        <v>8.656094699999997</v>
      </c>
      <c r="K73" s="406">
        <v>1.1464053599078885</v>
      </c>
      <c r="L73" s="123"/>
      <c r="M73" s="402" t="str">
        <f t="shared" si="1"/>
        <v>X</v>
      </c>
    </row>
    <row r="74" spans="1:13" ht="14.45" customHeight="1" x14ac:dyDescent="0.2">
      <c r="A74" s="407" t="s">
        <v>305</v>
      </c>
      <c r="B74" s="403">
        <v>2.0000040000000001</v>
      </c>
      <c r="C74" s="404">
        <v>1.62</v>
      </c>
      <c r="D74" s="404">
        <v>-0.38000400000000001</v>
      </c>
      <c r="E74" s="405">
        <v>0.80999838000323998</v>
      </c>
      <c r="F74" s="403">
        <v>1.62</v>
      </c>
      <c r="G74" s="404">
        <v>1.62</v>
      </c>
      <c r="H74" s="404">
        <v>0</v>
      </c>
      <c r="I74" s="404">
        <v>1.62</v>
      </c>
      <c r="J74" s="404">
        <v>0</v>
      </c>
      <c r="K74" s="406">
        <v>1</v>
      </c>
      <c r="L74" s="123"/>
      <c r="M74" s="402" t="str">
        <f t="shared" si="1"/>
        <v/>
      </c>
    </row>
    <row r="75" spans="1:13" ht="14.45" customHeight="1" x14ac:dyDescent="0.2">
      <c r="A75" s="407" t="s">
        <v>306</v>
      </c>
      <c r="B75" s="403">
        <v>41.556521999999994</v>
      </c>
      <c r="C75" s="404">
        <v>54.311430000000001</v>
      </c>
      <c r="D75" s="404">
        <v>12.754908000000007</v>
      </c>
      <c r="E75" s="405">
        <v>1.3069291506156364</v>
      </c>
      <c r="F75" s="403">
        <v>57.504165300000004</v>
      </c>
      <c r="G75" s="404">
        <v>57.504165299999997</v>
      </c>
      <c r="H75" s="404">
        <v>0</v>
      </c>
      <c r="I75" s="404">
        <v>66.160259999999994</v>
      </c>
      <c r="J75" s="404">
        <v>8.656094699999997</v>
      </c>
      <c r="K75" s="406">
        <v>1.1505298730073035</v>
      </c>
      <c r="L75" s="123"/>
      <c r="M75" s="402" t="str">
        <f t="shared" si="1"/>
        <v/>
      </c>
    </row>
    <row r="76" spans="1:13" ht="14.45" customHeight="1" x14ac:dyDescent="0.2">
      <c r="A76" s="407" t="s">
        <v>307</v>
      </c>
      <c r="B76" s="403">
        <v>51.719955999999996</v>
      </c>
      <c r="C76" s="404">
        <v>83.808070000000001</v>
      </c>
      <c r="D76" s="404">
        <v>32.088114000000004</v>
      </c>
      <c r="E76" s="405">
        <v>1.6204203654001563</v>
      </c>
      <c r="F76" s="403">
        <v>103.5593916</v>
      </c>
      <c r="G76" s="404">
        <v>103.5593916</v>
      </c>
      <c r="H76" s="404">
        <v>17.77262</v>
      </c>
      <c r="I76" s="404">
        <v>216.32782999999998</v>
      </c>
      <c r="J76" s="404">
        <v>112.76843839999998</v>
      </c>
      <c r="K76" s="406">
        <v>2.0889252694296436</v>
      </c>
      <c r="L76" s="123"/>
      <c r="M76" s="402" t="str">
        <f t="shared" si="1"/>
        <v>X</v>
      </c>
    </row>
    <row r="77" spans="1:13" ht="14.45" customHeight="1" x14ac:dyDescent="0.2">
      <c r="A77" s="407" t="s">
        <v>308</v>
      </c>
      <c r="B77" s="403">
        <v>51.719955999999996</v>
      </c>
      <c r="C77" s="404">
        <v>57.953199999999995</v>
      </c>
      <c r="D77" s="404">
        <v>6.2332439999999991</v>
      </c>
      <c r="E77" s="405">
        <v>1.1205191280518492</v>
      </c>
      <c r="F77" s="403">
        <v>58.321392000000003</v>
      </c>
      <c r="G77" s="404">
        <v>58.321392000000003</v>
      </c>
      <c r="H77" s="404">
        <v>5.23726</v>
      </c>
      <c r="I77" s="404">
        <v>58.150400000000005</v>
      </c>
      <c r="J77" s="404">
        <v>-0.17099199999999826</v>
      </c>
      <c r="K77" s="406">
        <v>0.99706810838808513</v>
      </c>
      <c r="L77" s="123"/>
      <c r="M77" s="402" t="str">
        <f t="shared" si="1"/>
        <v/>
      </c>
    </row>
    <row r="78" spans="1:13" ht="14.45" customHeight="1" x14ac:dyDescent="0.2">
      <c r="A78" s="407" t="s">
        <v>309</v>
      </c>
      <c r="B78" s="403">
        <v>0</v>
      </c>
      <c r="C78" s="404">
        <v>25.854869999999998</v>
      </c>
      <c r="D78" s="404">
        <v>25.854869999999998</v>
      </c>
      <c r="E78" s="405">
        <v>0</v>
      </c>
      <c r="F78" s="403">
        <v>45.237999600000002</v>
      </c>
      <c r="G78" s="404">
        <v>45.237999600000002</v>
      </c>
      <c r="H78" s="404">
        <v>12.535360000000001</v>
      </c>
      <c r="I78" s="404">
        <v>158.17742999999999</v>
      </c>
      <c r="J78" s="404">
        <v>112.93943039999999</v>
      </c>
      <c r="K78" s="406">
        <v>3.4965611078877146</v>
      </c>
      <c r="L78" s="123"/>
      <c r="M78" s="402" t="str">
        <f t="shared" si="1"/>
        <v/>
      </c>
    </row>
    <row r="79" spans="1:13" ht="14.45" customHeight="1" x14ac:dyDescent="0.2">
      <c r="A79" s="407" t="s">
        <v>310</v>
      </c>
      <c r="B79" s="403">
        <v>601.75518599999998</v>
      </c>
      <c r="C79" s="404">
        <v>805.08955000000003</v>
      </c>
      <c r="D79" s="404">
        <v>203.33436400000005</v>
      </c>
      <c r="E79" s="405">
        <v>1.3379021381628775</v>
      </c>
      <c r="F79" s="403">
        <v>450.05406770000002</v>
      </c>
      <c r="G79" s="404">
        <v>450.05406770000002</v>
      </c>
      <c r="H79" s="404">
        <v>130.73796000000002</v>
      </c>
      <c r="I79" s="404">
        <v>994.51523999999995</v>
      </c>
      <c r="J79" s="404">
        <v>544.46117229999993</v>
      </c>
      <c r="K79" s="406">
        <v>2.209768362015851</v>
      </c>
      <c r="L79" s="123"/>
      <c r="M79" s="402" t="str">
        <f t="shared" si="1"/>
        <v>X</v>
      </c>
    </row>
    <row r="80" spans="1:13" ht="14.45" customHeight="1" x14ac:dyDescent="0.2">
      <c r="A80" s="407" t="s">
        <v>311</v>
      </c>
      <c r="B80" s="403">
        <v>496.878017</v>
      </c>
      <c r="C80" s="404">
        <v>334.46623</v>
      </c>
      <c r="D80" s="404">
        <v>-162.411787</v>
      </c>
      <c r="E80" s="405">
        <v>0.67313549514507898</v>
      </c>
      <c r="F80" s="403">
        <v>314.99999989999998</v>
      </c>
      <c r="G80" s="404">
        <v>314.99999989999998</v>
      </c>
      <c r="H80" s="404">
        <v>78.122439999999997</v>
      </c>
      <c r="I80" s="404">
        <v>454.78834999999998</v>
      </c>
      <c r="J80" s="404">
        <v>139.7883501</v>
      </c>
      <c r="K80" s="406">
        <v>1.4437725401408803</v>
      </c>
      <c r="L80" s="123"/>
      <c r="M80" s="402" t="str">
        <f t="shared" si="1"/>
        <v/>
      </c>
    </row>
    <row r="81" spans="1:13" ht="14.45" customHeight="1" x14ac:dyDescent="0.2">
      <c r="A81" s="407" t="s">
        <v>312</v>
      </c>
      <c r="B81" s="403">
        <v>100.688423</v>
      </c>
      <c r="C81" s="404">
        <v>71.510619999999989</v>
      </c>
      <c r="D81" s="404">
        <v>-29.177803000000011</v>
      </c>
      <c r="E81" s="405">
        <v>0.7102169034865109</v>
      </c>
      <c r="F81" s="403">
        <v>74.803067400000003</v>
      </c>
      <c r="G81" s="404">
        <v>74.803067400000003</v>
      </c>
      <c r="H81" s="404">
        <v>3.1987199999999998</v>
      </c>
      <c r="I81" s="404">
        <v>109.34002000000001</v>
      </c>
      <c r="J81" s="404">
        <v>34.536952600000006</v>
      </c>
      <c r="K81" s="406">
        <v>1.4617050316308287</v>
      </c>
      <c r="L81" s="123"/>
      <c r="M81" s="402" t="str">
        <f t="shared" si="1"/>
        <v/>
      </c>
    </row>
    <row r="82" spans="1:13" ht="14.45" customHeight="1" x14ac:dyDescent="0.2">
      <c r="A82" s="407" t="s">
        <v>313</v>
      </c>
      <c r="B82" s="403">
        <v>4.1887460000000001</v>
      </c>
      <c r="C82" s="404">
        <v>268.31071999999995</v>
      </c>
      <c r="D82" s="404">
        <v>264.12197399999997</v>
      </c>
      <c r="E82" s="405">
        <v>64.055142040123684</v>
      </c>
      <c r="F82" s="403">
        <v>0.25100040000000001</v>
      </c>
      <c r="G82" s="404">
        <v>0.25100040000000001</v>
      </c>
      <c r="H82" s="404">
        <v>49.416800000000002</v>
      </c>
      <c r="I82" s="404">
        <v>342.09359999999998</v>
      </c>
      <c r="J82" s="404">
        <v>341.84259959999997</v>
      </c>
      <c r="K82" s="406">
        <v>1362.9205371784267</v>
      </c>
      <c r="L82" s="123"/>
      <c r="M82" s="402" t="str">
        <f t="shared" si="1"/>
        <v/>
      </c>
    </row>
    <row r="83" spans="1:13" ht="14.45" customHeight="1" x14ac:dyDescent="0.2">
      <c r="A83" s="407" t="s">
        <v>314</v>
      </c>
      <c r="B83" s="403">
        <v>0</v>
      </c>
      <c r="C83" s="404">
        <v>130.80197999999999</v>
      </c>
      <c r="D83" s="404">
        <v>130.80197999999999</v>
      </c>
      <c r="E83" s="405">
        <v>0</v>
      </c>
      <c r="F83" s="403">
        <v>60</v>
      </c>
      <c r="G83" s="404">
        <v>60</v>
      </c>
      <c r="H83" s="404">
        <v>0</v>
      </c>
      <c r="I83" s="404">
        <v>88.293270000000007</v>
      </c>
      <c r="J83" s="404">
        <v>28.293270000000007</v>
      </c>
      <c r="K83" s="406">
        <v>1.4715545000000001</v>
      </c>
      <c r="L83" s="123"/>
      <c r="M83" s="402" t="str">
        <f t="shared" si="1"/>
        <v/>
      </c>
    </row>
    <row r="84" spans="1:13" ht="14.45" customHeight="1" x14ac:dyDescent="0.2">
      <c r="A84" s="407" t="s">
        <v>315</v>
      </c>
      <c r="B84" s="403">
        <v>85.000008000000008</v>
      </c>
      <c r="C84" s="404">
        <v>110.40985999999999</v>
      </c>
      <c r="D84" s="404">
        <v>25.409851999999987</v>
      </c>
      <c r="E84" s="405">
        <v>1.2989394071586438</v>
      </c>
      <c r="F84" s="403">
        <v>117.22106429999999</v>
      </c>
      <c r="G84" s="404">
        <v>117.22106429999999</v>
      </c>
      <c r="H84" s="404">
        <v>0.8</v>
      </c>
      <c r="I84" s="404">
        <v>37.009370000000004</v>
      </c>
      <c r="J84" s="404">
        <v>-80.211694299999991</v>
      </c>
      <c r="K84" s="406">
        <v>0.31572286278926071</v>
      </c>
      <c r="L84" s="123"/>
      <c r="M84" s="402" t="str">
        <f t="shared" si="1"/>
        <v>X</v>
      </c>
    </row>
    <row r="85" spans="1:13" ht="14.45" customHeight="1" x14ac:dyDescent="0.2">
      <c r="A85" s="407" t="s">
        <v>316</v>
      </c>
      <c r="B85" s="403">
        <v>0</v>
      </c>
      <c r="C85" s="404">
        <v>0</v>
      </c>
      <c r="D85" s="404">
        <v>0</v>
      </c>
      <c r="E85" s="405">
        <v>0</v>
      </c>
      <c r="F85" s="403">
        <v>0</v>
      </c>
      <c r="G85" s="404">
        <v>0</v>
      </c>
      <c r="H85" s="404">
        <v>0</v>
      </c>
      <c r="I85" s="404">
        <v>5.5659999999999998</v>
      </c>
      <c r="J85" s="404">
        <v>5.5659999999999998</v>
      </c>
      <c r="K85" s="406">
        <v>0</v>
      </c>
      <c r="L85" s="123"/>
      <c r="M85" s="402" t="str">
        <f t="shared" si="1"/>
        <v/>
      </c>
    </row>
    <row r="86" spans="1:13" ht="14.45" customHeight="1" x14ac:dyDescent="0.2">
      <c r="A86" s="407" t="s">
        <v>317</v>
      </c>
      <c r="B86" s="403">
        <v>0</v>
      </c>
      <c r="C86" s="404">
        <v>55.102379999999997</v>
      </c>
      <c r="D86" s="404">
        <v>55.102379999999997</v>
      </c>
      <c r="E86" s="405">
        <v>0</v>
      </c>
      <c r="F86" s="403">
        <v>0</v>
      </c>
      <c r="G86" s="404">
        <v>0</v>
      </c>
      <c r="H86" s="404">
        <v>0</v>
      </c>
      <c r="I86" s="404">
        <v>2.3664299999999998</v>
      </c>
      <c r="J86" s="404">
        <v>2.3664299999999998</v>
      </c>
      <c r="K86" s="406">
        <v>0</v>
      </c>
      <c r="L86" s="123"/>
      <c r="M86" s="402" t="str">
        <f t="shared" si="1"/>
        <v/>
      </c>
    </row>
    <row r="87" spans="1:13" ht="14.45" customHeight="1" x14ac:dyDescent="0.2">
      <c r="A87" s="407" t="s">
        <v>318</v>
      </c>
      <c r="B87" s="403">
        <v>35.000004000000004</v>
      </c>
      <c r="C87" s="404">
        <v>22.03248</v>
      </c>
      <c r="D87" s="404">
        <v>-12.967524000000004</v>
      </c>
      <c r="E87" s="405">
        <v>0.62949935662864487</v>
      </c>
      <c r="F87" s="403">
        <v>21.627343099999997</v>
      </c>
      <c r="G87" s="404">
        <v>21.627343099999997</v>
      </c>
      <c r="H87" s="404">
        <v>0.8</v>
      </c>
      <c r="I87" s="404">
        <v>22.949939999999998</v>
      </c>
      <c r="J87" s="404">
        <v>1.3225969000000006</v>
      </c>
      <c r="K87" s="406">
        <v>1.0611539241729606</v>
      </c>
      <c r="L87" s="123"/>
      <c r="M87" s="402" t="str">
        <f t="shared" si="1"/>
        <v/>
      </c>
    </row>
    <row r="88" spans="1:13" ht="14.45" customHeight="1" x14ac:dyDescent="0.2">
      <c r="A88" s="407" t="s">
        <v>319</v>
      </c>
      <c r="B88" s="403">
        <v>50.000004000000004</v>
      </c>
      <c r="C88" s="404">
        <v>33.274999999999999</v>
      </c>
      <c r="D88" s="404">
        <v>-16.725004000000006</v>
      </c>
      <c r="E88" s="405">
        <v>0.66549994676000412</v>
      </c>
      <c r="F88" s="403">
        <v>95.593721200000005</v>
      </c>
      <c r="G88" s="404">
        <v>95.593721200000005</v>
      </c>
      <c r="H88" s="404">
        <v>0</v>
      </c>
      <c r="I88" s="404">
        <v>4.2350000000000003</v>
      </c>
      <c r="J88" s="404">
        <v>-91.358721200000005</v>
      </c>
      <c r="K88" s="406">
        <v>4.4302072843671242E-2</v>
      </c>
      <c r="L88" s="123"/>
      <c r="M88" s="402" t="str">
        <f t="shared" si="1"/>
        <v/>
      </c>
    </row>
    <row r="89" spans="1:13" ht="14.45" customHeight="1" x14ac:dyDescent="0.2">
      <c r="A89" s="407" t="s">
        <v>320</v>
      </c>
      <c r="B89" s="403">
        <v>0</v>
      </c>
      <c r="C89" s="404">
        <v>0</v>
      </c>
      <c r="D89" s="404">
        <v>0</v>
      </c>
      <c r="E89" s="405">
        <v>0</v>
      </c>
      <c r="F89" s="403">
        <v>0</v>
      </c>
      <c r="G89" s="404">
        <v>0</v>
      </c>
      <c r="H89" s="404">
        <v>0</v>
      </c>
      <c r="I89" s="404">
        <v>1.8919999999999999</v>
      </c>
      <c r="J89" s="404">
        <v>1.8919999999999999</v>
      </c>
      <c r="K89" s="406">
        <v>0</v>
      </c>
      <c r="L89" s="123"/>
      <c r="M89" s="402" t="str">
        <f t="shared" si="1"/>
        <v/>
      </c>
    </row>
    <row r="90" spans="1:13" ht="14.45" customHeight="1" x14ac:dyDescent="0.2">
      <c r="A90" s="407" t="s">
        <v>321</v>
      </c>
      <c r="B90" s="403">
        <v>23252.821190000002</v>
      </c>
      <c r="C90" s="404">
        <v>25252.48314</v>
      </c>
      <c r="D90" s="404">
        <v>1999.6619499999979</v>
      </c>
      <c r="E90" s="405">
        <v>1.0859965306429125</v>
      </c>
      <c r="F90" s="403">
        <v>24879.371056299999</v>
      </c>
      <c r="G90" s="404">
        <v>24879.371056299999</v>
      </c>
      <c r="H90" s="404">
        <v>2303.8908199999996</v>
      </c>
      <c r="I90" s="404">
        <v>28253.307969999998</v>
      </c>
      <c r="J90" s="404">
        <v>3373.9369136999994</v>
      </c>
      <c r="K90" s="406">
        <v>1.1356118249961002</v>
      </c>
      <c r="L90" s="123"/>
      <c r="M90" s="402" t="str">
        <f t="shared" si="1"/>
        <v/>
      </c>
    </row>
    <row r="91" spans="1:13" ht="14.45" customHeight="1" x14ac:dyDescent="0.2">
      <c r="A91" s="407" t="s">
        <v>322</v>
      </c>
      <c r="B91" s="403">
        <v>16763.88</v>
      </c>
      <c r="C91" s="404">
        <v>18618.072499999998</v>
      </c>
      <c r="D91" s="404">
        <v>1854.1924999999974</v>
      </c>
      <c r="E91" s="405">
        <v>1.1106064049611424</v>
      </c>
      <c r="F91" s="403">
        <v>18436.961430399999</v>
      </c>
      <c r="G91" s="404">
        <v>18436.961430399999</v>
      </c>
      <c r="H91" s="404">
        <v>1705.2360000000001</v>
      </c>
      <c r="I91" s="404">
        <v>20925.231969999997</v>
      </c>
      <c r="J91" s="404">
        <v>2488.2705395999983</v>
      </c>
      <c r="K91" s="406">
        <v>1.1349609885009133</v>
      </c>
      <c r="L91" s="123"/>
      <c r="M91" s="402" t="str">
        <f t="shared" si="1"/>
        <v/>
      </c>
    </row>
    <row r="92" spans="1:13" ht="14.45" customHeight="1" x14ac:dyDescent="0.2">
      <c r="A92" s="407" t="s">
        <v>323</v>
      </c>
      <c r="B92" s="403">
        <v>15625.98</v>
      </c>
      <c r="C92" s="404">
        <v>17335.643</v>
      </c>
      <c r="D92" s="404">
        <v>1709.6630000000005</v>
      </c>
      <c r="E92" s="405">
        <v>1.109411569706348</v>
      </c>
      <c r="F92" s="403">
        <v>17224.448876300001</v>
      </c>
      <c r="G92" s="404">
        <v>17224.448876300001</v>
      </c>
      <c r="H92" s="404">
        <v>1570.933</v>
      </c>
      <c r="I92" s="404">
        <v>17192.02</v>
      </c>
      <c r="J92" s="404">
        <v>-32.428876300000411</v>
      </c>
      <c r="K92" s="406">
        <v>0.99811727640559689</v>
      </c>
      <c r="L92" s="123"/>
      <c r="M92" s="402" t="str">
        <f t="shared" si="1"/>
        <v>X</v>
      </c>
    </row>
    <row r="93" spans="1:13" ht="14.45" customHeight="1" x14ac:dyDescent="0.2">
      <c r="A93" s="407" t="s">
        <v>324</v>
      </c>
      <c r="B93" s="403">
        <v>15625.98</v>
      </c>
      <c r="C93" s="404">
        <v>17335.643</v>
      </c>
      <c r="D93" s="404">
        <v>1709.6630000000005</v>
      </c>
      <c r="E93" s="405">
        <v>1.109411569706348</v>
      </c>
      <c r="F93" s="403">
        <v>17224.448876300001</v>
      </c>
      <c r="G93" s="404">
        <v>17224.448876300001</v>
      </c>
      <c r="H93" s="404">
        <v>1570.933</v>
      </c>
      <c r="I93" s="404">
        <v>17192.02</v>
      </c>
      <c r="J93" s="404">
        <v>-32.428876300000411</v>
      </c>
      <c r="K93" s="406">
        <v>0.99811727640559689</v>
      </c>
      <c r="L93" s="123"/>
      <c r="M93" s="402" t="str">
        <f t="shared" si="1"/>
        <v/>
      </c>
    </row>
    <row r="94" spans="1:13" ht="14.45" customHeight="1" x14ac:dyDescent="0.2">
      <c r="A94" s="407" t="s">
        <v>325</v>
      </c>
      <c r="B94" s="403">
        <v>0</v>
      </c>
      <c r="C94" s="404">
        <v>-6.0514999999999999</v>
      </c>
      <c r="D94" s="404">
        <v>-6.0514999999999999</v>
      </c>
      <c r="E94" s="405">
        <v>0</v>
      </c>
      <c r="F94" s="403">
        <v>0</v>
      </c>
      <c r="G94" s="404">
        <v>0</v>
      </c>
      <c r="H94" s="404">
        <v>0</v>
      </c>
      <c r="I94" s="404">
        <v>-0.39402999999999999</v>
      </c>
      <c r="J94" s="404">
        <v>-0.39402999999999999</v>
      </c>
      <c r="K94" s="406">
        <v>0</v>
      </c>
      <c r="L94" s="123"/>
      <c r="M94" s="402" t="str">
        <f t="shared" si="1"/>
        <v>X</v>
      </c>
    </row>
    <row r="95" spans="1:13" ht="14.45" customHeight="1" x14ac:dyDescent="0.2">
      <c r="A95" s="407" t="s">
        <v>326</v>
      </c>
      <c r="B95" s="403">
        <v>0</v>
      </c>
      <c r="C95" s="404">
        <v>-6.0514999999999999</v>
      </c>
      <c r="D95" s="404">
        <v>-6.0514999999999999</v>
      </c>
      <c r="E95" s="405">
        <v>0</v>
      </c>
      <c r="F95" s="403">
        <v>0</v>
      </c>
      <c r="G95" s="404">
        <v>0</v>
      </c>
      <c r="H95" s="404">
        <v>0</v>
      </c>
      <c r="I95" s="404">
        <v>-0.39402999999999999</v>
      </c>
      <c r="J95" s="404">
        <v>-0.39402999999999999</v>
      </c>
      <c r="K95" s="406">
        <v>0</v>
      </c>
      <c r="L95" s="123"/>
      <c r="M95" s="402" t="str">
        <f t="shared" si="1"/>
        <v/>
      </c>
    </row>
    <row r="96" spans="1:13" ht="14.45" customHeight="1" x14ac:dyDescent="0.2">
      <c r="A96" s="407" t="s">
        <v>327</v>
      </c>
      <c r="B96" s="403">
        <v>1084.08</v>
      </c>
      <c r="C96" s="404">
        <v>1192.866</v>
      </c>
      <c r="D96" s="404">
        <v>108.78600000000006</v>
      </c>
      <c r="E96" s="405">
        <v>1.1003486827540403</v>
      </c>
      <c r="F96" s="403">
        <v>1112.2385483999999</v>
      </c>
      <c r="G96" s="404">
        <v>1112.2385483999999</v>
      </c>
      <c r="H96" s="404">
        <v>121.107</v>
      </c>
      <c r="I96" s="404">
        <v>1654.886</v>
      </c>
      <c r="J96" s="404">
        <v>542.64745160000007</v>
      </c>
      <c r="K96" s="406">
        <v>1.4878876499835583</v>
      </c>
      <c r="L96" s="123"/>
      <c r="M96" s="402" t="str">
        <f t="shared" si="1"/>
        <v>X</v>
      </c>
    </row>
    <row r="97" spans="1:13" ht="14.45" customHeight="1" x14ac:dyDescent="0.2">
      <c r="A97" s="407" t="s">
        <v>328</v>
      </c>
      <c r="B97" s="403">
        <v>1084.08</v>
      </c>
      <c r="C97" s="404">
        <v>1192.866</v>
      </c>
      <c r="D97" s="404">
        <v>108.78600000000006</v>
      </c>
      <c r="E97" s="405">
        <v>1.1003486827540403</v>
      </c>
      <c r="F97" s="403">
        <v>1112.2385483999999</v>
      </c>
      <c r="G97" s="404">
        <v>1112.2385483999999</v>
      </c>
      <c r="H97" s="404">
        <v>121.107</v>
      </c>
      <c r="I97" s="404">
        <v>1654.886</v>
      </c>
      <c r="J97" s="404">
        <v>542.64745160000007</v>
      </c>
      <c r="K97" s="406">
        <v>1.4878876499835583</v>
      </c>
      <c r="L97" s="123"/>
      <c r="M97" s="402" t="str">
        <f t="shared" si="1"/>
        <v/>
      </c>
    </row>
    <row r="98" spans="1:13" ht="14.45" customHeight="1" x14ac:dyDescent="0.2">
      <c r="A98" s="407" t="s">
        <v>329</v>
      </c>
      <c r="B98" s="403">
        <v>49.5</v>
      </c>
      <c r="C98" s="404">
        <v>26.114999999999998</v>
      </c>
      <c r="D98" s="404">
        <v>-23.385000000000002</v>
      </c>
      <c r="E98" s="405">
        <v>0.52757575757575759</v>
      </c>
      <c r="F98" s="403">
        <v>31.473853699999999</v>
      </c>
      <c r="G98" s="404">
        <v>31.473853699999999</v>
      </c>
      <c r="H98" s="404">
        <v>13.196</v>
      </c>
      <c r="I98" s="404">
        <v>108.828</v>
      </c>
      <c r="J98" s="404">
        <v>77.354146299999996</v>
      </c>
      <c r="K98" s="406">
        <v>3.4577271991322753</v>
      </c>
      <c r="L98" s="123"/>
      <c r="M98" s="402" t="str">
        <f t="shared" si="1"/>
        <v>X</v>
      </c>
    </row>
    <row r="99" spans="1:13" ht="14.45" customHeight="1" x14ac:dyDescent="0.2">
      <c r="A99" s="407" t="s">
        <v>330</v>
      </c>
      <c r="B99" s="403">
        <v>49.5</v>
      </c>
      <c r="C99" s="404">
        <v>26.114999999999998</v>
      </c>
      <c r="D99" s="404">
        <v>-23.385000000000002</v>
      </c>
      <c r="E99" s="405">
        <v>0.52757575757575759</v>
      </c>
      <c r="F99" s="403">
        <v>31.473853699999999</v>
      </c>
      <c r="G99" s="404">
        <v>31.473853699999999</v>
      </c>
      <c r="H99" s="404">
        <v>13.196</v>
      </c>
      <c r="I99" s="404">
        <v>108.828</v>
      </c>
      <c r="J99" s="404">
        <v>77.354146299999996</v>
      </c>
      <c r="K99" s="406">
        <v>3.4577271991322753</v>
      </c>
      <c r="L99" s="123"/>
      <c r="M99" s="402" t="str">
        <f t="shared" si="1"/>
        <v/>
      </c>
    </row>
    <row r="100" spans="1:13" ht="14.45" customHeight="1" x14ac:dyDescent="0.2">
      <c r="A100" s="407" t="s">
        <v>331</v>
      </c>
      <c r="B100" s="403">
        <v>4.32</v>
      </c>
      <c r="C100" s="404">
        <v>69.5</v>
      </c>
      <c r="D100" s="404">
        <v>65.180000000000007</v>
      </c>
      <c r="E100" s="405">
        <v>16.087962962962962</v>
      </c>
      <c r="F100" s="403">
        <v>68.800151999999997</v>
      </c>
      <c r="G100" s="404">
        <v>68.800151999999997</v>
      </c>
      <c r="H100" s="404">
        <v>0</v>
      </c>
      <c r="I100" s="404">
        <v>14.75</v>
      </c>
      <c r="J100" s="404">
        <v>-54.050151999999997</v>
      </c>
      <c r="K100" s="406">
        <v>0.21438906123346937</v>
      </c>
      <c r="L100" s="123"/>
      <c r="M100" s="402" t="str">
        <f t="shared" si="1"/>
        <v>X</v>
      </c>
    </row>
    <row r="101" spans="1:13" ht="14.45" customHeight="1" x14ac:dyDescent="0.2">
      <c r="A101" s="407" t="s">
        <v>332</v>
      </c>
      <c r="B101" s="403">
        <v>4.32</v>
      </c>
      <c r="C101" s="404">
        <v>69.5</v>
      </c>
      <c r="D101" s="404">
        <v>65.180000000000007</v>
      </c>
      <c r="E101" s="405">
        <v>16.087962962962962</v>
      </c>
      <c r="F101" s="403">
        <v>68.800151999999997</v>
      </c>
      <c r="G101" s="404">
        <v>68.800151999999997</v>
      </c>
      <c r="H101" s="404">
        <v>0</v>
      </c>
      <c r="I101" s="404">
        <v>14.75</v>
      </c>
      <c r="J101" s="404">
        <v>-54.050151999999997</v>
      </c>
      <c r="K101" s="406">
        <v>0.21438906123346937</v>
      </c>
      <c r="L101" s="123"/>
      <c r="M101" s="402" t="str">
        <f t="shared" si="1"/>
        <v/>
      </c>
    </row>
    <row r="102" spans="1:13" ht="14.45" customHeight="1" x14ac:dyDescent="0.2">
      <c r="A102" s="407" t="s">
        <v>333</v>
      </c>
      <c r="B102" s="403">
        <v>0</v>
      </c>
      <c r="C102" s="404">
        <v>0</v>
      </c>
      <c r="D102" s="404">
        <v>0</v>
      </c>
      <c r="E102" s="405">
        <v>0</v>
      </c>
      <c r="F102" s="403">
        <v>0</v>
      </c>
      <c r="G102" s="404">
        <v>0</v>
      </c>
      <c r="H102" s="404">
        <v>0</v>
      </c>
      <c r="I102" s="404">
        <v>1955.1420000000001</v>
      </c>
      <c r="J102" s="404">
        <v>1955.1420000000001</v>
      </c>
      <c r="K102" s="406">
        <v>0</v>
      </c>
      <c r="L102" s="123"/>
      <c r="M102" s="402" t="str">
        <f t="shared" si="1"/>
        <v>X</v>
      </c>
    </row>
    <row r="103" spans="1:13" ht="14.45" customHeight="1" x14ac:dyDescent="0.2">
      <c r="A103" s="407" t="s">
        <v>334</v>
      </c>
      <c r="B103" s="403">
        <v>0</v>
      </c>
      <c r="C103" s="404">
        <v>0</v>
      </c>
      <c r="D103" s="404">
        <v>0</v>
      </c>
      <c r="E103" s="405">
        <v>0</v>
      </c>
      <c r="F103" s="403">
        <v>0</v>
      </c>
      <c r="G103" s="404">
        <v>0</v>
      </c>
      <c r="H103" s="404">
        <v>0</v>
      </c>
      <c r="I103" s="404">
        <v>1955.1420000000001</v>
      </c>
      <c r="J103" s="404">
        <v>1955.1420000000001</v>
      </c>
      <c r="K103" s="406">
        <v>0</v>
      </c>
      <c r="L103" s="123"/>
      <c r="M103" s="402" t="str">
        <f t="shared" si="1"/>
        <v/>
      </c>
    </row>
    <row r="104" spans="1:13" ht="14.45" customHeight="1" x14ac:dyDescent="0.2">
      <c r="A104" s="407" t="s">
        <v>335</v>
      </c>
      <c r="B104" s="403">
        <v>6050.73</v>
      </c>
      <c r="C104" s="404">
        <v>6272.3681299999998</v>
      </c>
      <c r="D104" s="404">
        <v>221.63813000000027</v>
      </c>
      <c r="E104" s="405">
        <v>1.0366299818369025</v>
      </c>
      <c r="F104" s="403">
        <v>6001.5617917</v>
      </c>
      <c r="G104" s="404">
        <v>6001.5617917</v>
      </c>
      <c r="H104" s="404">
        <v>566.96698000000004</v>
      </c>
      <c r="I104" s="404">
        <v>6982.04828</v>
      </c>
      <c r="J104" s="404">
        <v>980.48648830000002</v>
      </c>
      <c r="K104" s="406">
        <v>1.1633718892398952</v>
      </c>
      <c r="L104" s="123"/>
      <c r="M104" s="402" t="str">
        <f t="shared" si="1"/>
        <v/>
      </c>
    </row>
    <row r="105" spans="1:13" ht="14.45" customHeight="1" x14ac:dyDescent="0.2">
      <c r="A105" s="407" t="s">
        <v>336</v>
      </c>
      <c r="B105" s="403">
        <v>1601.66</v>
      </c>
      <c r="C105" s="404">
        <v>1668.64948</v>
      </c>
      <c r="D105" s="404">
        <v>66.989479999999958</v>
      </c>
      <c r="E105" s="405">
        <v>1.0418250315297879</v>
      </c>
      <c r="F105" s="403">
        <v>1598.0489978000001</v>
      </c>
      <c r="G105" s="404">
        <v>1598.0489978000001</v>
      </c>
      <c r="H105" s="404">
        <v>150.96758</v>
      </c>
      <c r="I105" s="404">
        <v>1685.0098</v>
      </c>
      <c r="J105" s="404">
        <v>86.960802199999989</v>
      </c>
      <c r="K105" s="406">
        <v>1.0544168560036127</v>
      </c>
      <c r="L105" s="123"/>
      <c r="M105" s="402" t="str">
        <f t="shared" si="1"/>
        <v>X</v>
      </c>
    </row>
    <row r="106" spans="1:13" ht="14.45" customHeight="1" x14ac:dyDescent="0.2">
      <c r="A106" s="407" t="s">
        <v>337</v>
      </c>
      <c r="B106" s="403">
        <v>1601.66</v>
      </c>
      <c r="C106" s="404">
        <v>1668.64948</v>
      </c>
      <c r="D106" s="404">
        <v>66.989479999999958</v>
      </c>
      <c r="E106" s="405">
        <v>1.0418250315297879</v>
      </c>
      <c r="F106" s="403">
        <v>1598.0489978000001</v>
      </c>
      <c r="G106" s="404">
        <v>1598.0489978000001</v>
      </c>
      <c r="H106" s="404">
        <v>150.96758</v>
      </c>
      <c r="I106" s="404">
        <v>1685.0098</v>
      </c>
      <c r="J106" s="404">
        <v>86.960802199999989</v>
      </c>
      <c r="K106" s="406">
        <v>1.0544168560036127</v>
      </c>
      <c r="L106" s="123"/>
      <c r="M106" s="402" t="str">
        <f t="shared" si="1"/>
        <v/>
      </c>
    </row>
    <row r="107" spans="1:13" ht="14.45" customHeight="1" x14ac:dyDescent="0.2">
      <c r="A107" s="407" t="s">
        <v>338</v>
      </c>
      <c r="B107" s="403">
        <v>4449.07</v>
      </c>
      <c r="C107" s="404">
        <v>4605.7761500000006</v>
      </c>
      <c r="D107" s="404">
        <v>156.70615000000089</v>
      </c>
      <c r="E107" s="405">
        <v>1.0352222262180637</v>
      </c>
      <c r="F107" s="403">
        <v>4403.5127939000004</v>
      </c>
      <c r="G107" s="404">
        <v>4403.5127939000004</v>
      </c>
      <c r="H107" s="404">
        <v>415.99940000000004</v>
      </c>
      <c r="I107" s="404">
        <v>4640.7653099999998</v>
      </c>
      <c r="J107" s="404">
        <v>237.25251609999941</v>
      </c>
      <c r="K107" s="406">
        <v>1.0538780122153057</v>
      </c>
      <c r="L107" s="123"/>
      <c r="M107" s="402" t="str">
        <f t="shared" si="1"/>
        <v>X</v>
      </c>
    </row>
    <row r="108" spans="1:13" ht="14.45" customHeight="1" x14ac:dyDescent="0.2">
      <c r="A108" s="407" t="s">
        <v>339</v>
      </c>
      <c r="B108" s="403">
        <v>4449.07</v>
      </c>
      <c r="C108" s="404">
        <v>4605.7761500000006</v>
      </c>
      <c r="D108" s="404">
        <v>156.70615000000089</v>
      </c>
      <c r="E108" s="405">
        <v>1.0352222262180637</v>
      </c>
      <c r="F108" s="403">
        <v>4403.5127939000004</v>
      </c>
      <c r="G108" s="404">
        <v>4403.5127939000004</v>
      </c>
      <c r="H108" s="404">
        <v>415.99940000000004</v>
      </c>
      <c r="I108" s="404">
        <v>4640.7653099999998</v>
      </c>
      <c r="J108" s="404">
        <v>237.25251609999941</v>
      </c>
      <c r="K108" s="406">
        <v>1.0538780122153057</v>
      </c>
      <c r="L108" s="123"/>
      <c r="M108" s="402" t="str">
        <f t="shared" si="1"/>
        <v/>
      </c>
    </row>
    <row r="109" spans="1:13" ht="14.45" customHeight="1" x14ac:dyDescent="0.2">
      <c r="A109" s="407" t="s">
        <v>340</v>
      </c>
      <c r="B109" s="403">
        <v>0</v>
      </c>
      <c r="C109" s="404">
        <v>-0.54489999999999994</v>
      </c>
      <c r="D109" s="404">
        <v>-0.54489999999999994</v>
      </c>
      <c r="E109" s="405">
        <v>0</v>
      </c>
      <c r="F109" s="403">
        <v>0</v>
      </c>
      <c r="G109" s="404">
        <v>0</v>
      </c>
      <c r="H109" s="404">
        <v>0</v>
      </c>
      <c r="I109" s="404">
        <v>-3.5459999999999998E-2</v>
      </c>
      <c r="J109" s="404">
        <v>-3.5459999999999998E-2</v>
      </c>
      <c r="K109" s="406">
        <v>0</v>
      </c>
      <c r="L109" s="123"/>
      <c r="M109" s="402" t="str">
        <f t="shared" si="1"/>
        <v>X</v>
      </c>
    </row>
    <row r="110" spans="1:13" ht="14.45" customHeight="1" x14ac:dyDescent="0.2">
      <c r="A110" s="407" t="s">
        <v>341</v>
      </c>
      <c r="B110" s="403">
        <v>0</v>
      </c>
      <c r="C110" s="404">
        <v>-0.54489999999999994</v>
      </c>
      <c r="D110" s="404">
        <v>-0.54489999999999994</v>
      </c>
      <c r="E110" s="405">
        <v>0</v>
      </c>
      <c r="F110" s="403">
        <v>0</v>
      </c>
      <c r="G110" s="404">
        <v>0</v>
      </c>
      <c r="H110" s="404">
        <v>0</v>
      </c>
      <c r="I110" s="404">
        <v>-3.5459999999999998E-2</v>
      </c>
      <c r="J110" s="404">
        <v>-3.5459999999999998E-2</v>
      </c>
      <c r="K110" s="406">
        <v>0</v>
      </c>
      <c r="L110" s="123"/>
      <c r="M110" s="402" t="str">
        <f t="shared" si="1"/>
        <v/>
      </c>
    </row>
    <row r="111" spans="1:13" ht="14.45" customHeight="1" x14ac:dyDescent="0.2">
      <c r="A111" s="407" t="s">
        <v>342</v>
      </c>
      <c r="B111" s="403">
        <v>0</v>
      </c>
      <c r="C111" s="404">
        <v>-1.5125999999999999</v>
      </c>
      <c r="D111" s="404">
        <v>-1.5125999999999999</v>
      </c>
      <c r="E111" s="405">
        <v>0</v>
      </c>
      <c r="F111" s="403">
        <v>0</v>
      </c>
      <c r="G111" s="404">
        <v>0</v>
      </c>
      <c r="H111" s="404">
        <v>0</v>
      </c>
      <c r="I111" s="404">
        <v>-9.851E-2</v>
      </c>
      <c r="J111" s="404">
        <v>-9.851E-2</v>
      </c>
      <c r="K111" s="406">
        <v>0</v>
      </c>
      <c r="L111" s="123"/>
      <c r="M111" s="402" t="str">
        <f t="shared" si="1"/>
        <v>X</v>
      </c>
    </row>
    <row r="112" spans="1:13" ht="14.45" customHeight="1" x14ac:dyDescent="0.2">
      <c r="A112" s="407" t="s">
        <v>343</v>
      </c>
      <c r="B112" s="403">
        <v>0</v>
      </c>
      <c r="C112" s="404">
        <v>-1.5125999999999999</v>
      </c>
      <c r="D112" s="404">
        <v>-1.5125999999999999</v>
      </c>
      <c r="E112" s="405">
        <v>0</v>
      </c>
      <c r="F112" s="403">
        <v>0</v>
      </c>
      <c r="G112" s="404">
        <v>0</v>
      </c>
      <c r="H112" s="404">
        <v>0</v>
      </c>
      <c r="I112" s="404">
        <v>-9.851E-2</v>
      </c>
      <c r="J112" s="404">
        <v>-9.851E-2</v>
      </c>
      <c r="K112" s="406">
        <v>0</v>
      </c>
      <c r="L112" s="123"/>
      <c r="M112" s="402" t="str">
        <f t="shared" si="1"/>
        <v/>
      </c>
    </row>
    <row r="113" spans="1:13" ht="14.45" customHeight="1" x14ac:dyDescent="0.2">
      <c r="A113" s="407" t="s">
        <v>344</v>
      </c>
      <c r="B113" s="403">
        <v>0</v>
      </c>
      <c r="C113" s="404">
        <v>0</v>
      </c>
      <c r="D113" s="404">
        <v>0</v>
      </c>
      <c r="E113" s="405">
        <v>0</v>
      </c>
      <c r="F113" s="403">
        <v>0</v>
      </c>
      <c r="G113" s="404">
        <v>0</v>
      </c>
      <c r="H113" s="404">
        <v>0</v>
      </c>
      <c r="I113" s="404">
        <v>174.78276</v>
      </c>
      <c r="J113" s="404">
        <v>174.78276</v>
      </c>
      <c r="K113" s="406">
        <v>0</v>
      </c>
      <c r="L113" s="123"/>
      <c r="M113" s="402" t="str">
        <f t="shared" si="1"/>
        <v>X</v>
      </c>
    </row>
    <row r="114" spans="1:13" ht="14.45" customHeight="1" x14ac:dyDescent="0.2">
      <c r="A114" s="407" t="s">
        <v>345</v>
      </c>
      <c r="B114" s="403">
        <v>0</v>
      </c>
      <c r="C114" s="404">
        <v>0</v>
      </c>
      <c r="D114" s="404">
        <v>0</v>
      </c>
      <c r="E114" s="405">
        <v>0</v>
      </c>
      <c r="F114" s="403">
        <v>0</v>
      </c>
      <c r="G114" s="404">
        <v>0</v>
      </c>
      <c r="H114" s="404">
        <v>0</v>
      </c>
      <c r="I114" s="404">
        <v>174.78276</v>
      </c>
      <c r="J114" s="404">
        <v>174.78276</v>
      </c>
      <c r="K114" s="406">
        <v>0</v>
      </c>
      <c r="L114" s="123"/>
      <c r="M114" s="402" t="str">
        <f t="shared" si="1"/>
        <v/>
      </c>
    </row>
    <row r="115" spans="1:13" ht="14.45" customHeight="1" x14ac:dyDescent="0.2">
      <c r="A115" s="407" t="s">
        <v>346</v>
      </c>
      <c r="B115" s="403">
        <v>0</v>
      </c>
      <c r="C115" s="404">
        <v>0</v>
      </c>
      <c r="D115" s="404">
        <v>0</v>
      </c>
      <c r="E115" s="405">
        <v>0</v>
      </c>
      <c r="F115" s="403">
        <v>0</v>
      </c>
      <c r="G115" s="404">
        <v>0</v>
      </c>
      <c r="H115" s="404">
        <v>0</v>
      </c>
      <c r="I115" s="404">
        <v>481.62438000000003</v>
      </c>
      <c r="J115" s="404">
        <v>481.62438000000003</v>
      </c>
      <c r="K115" s="406">
        <v>0</v>
      </c>
      <c r="L115" s="123"/>
      <c r="M115" s="402" t="str">
        <f t="shared" si="1"/>
        <v>X</v>
      </c>
    </row>
    <row r="116" spans="1:13" ht="14.45" customHeight="1" x14ac:dyDescent="0.2">
      <c r="A116" s="407" t="s">
        <v>347</v>
      </c>
      <c r="B116" s="403">
        <v>0</v>
      </c>
      <c r="C116" s="404">
        <v>0</v>
      </c>
      <c r="D116" s="404">
        <v>0</v>
      </c>
      <c r="E116" s="405">
        <v>0</v>
      </c>
      <c r="F116" s="403">
        <v>0</v>
      </c>
      <c r="G116" s="404">
        <v>0</v>
      </c>
      <c r="H116" s="404">
        <v>0</v>
      </c>
      <c r="I116" s="404">
        <v>481.62438000000003</v>
      </c>
      <c r="J116" s="404">
        <v>481.62438000000003</v>
      </c>
      <c r="K116" s="406">
        <v>0</v>
      </c>
      <c r="L116" s="123"/>
      <c r="M116" s="402" t="str">
        <f t="shared" si="1"/>
        <v/>
      </c>
    </row>
    <row r="117" spans="1:13" ht="14.45" customHeight="1" x14ac:dyDescent="0.2">
      <c r="A117" s="407" t="s">
        <v>348</v>
      </c>
      <c r="B117" s="403">
        <v>72.101190000000003</v>
      </c>
      <c r="C117" s="404">
        <v>0</v>
      </c>
      <c r="D117" s="404">
        <v>-72.101190000000003</v>
      </c>
      <c r="E117" s="405">
        <v>0</v>
      </c>
      <c r="F117" s="403">
        <v>72.108609000000001</v>
      </c>
      <c r="G117" s="404">
        <v>72.108609000000001</v>
      </c>
      <c r="H117" s="404">
        <v>0</v>
      </c>
      <c r="I117" s="404">
        <v>0</v>
      </c>
      <c r="J117" s="404">
        <v>-72.108609000000001</v>
      </c>
      <c r="K117" s="406">
        <v>0</v>
      </c>
      <c r="L117" s="123"/>
      <c r="M117" s="402" t="str">
        <f t="shared" si="1"/>
        <v/>
      </c>
    </row>
    <row r="118" spans="1:13" ht="14.45" customHeight="1" x14ac:dyDescent="0.2">
      <c r="A118" s="407" t="s">
        <v>349</v>
      </c>
      <c r="B118" s="403">
        <v>72.101190000000003</v>
      </c>
      <c r="C118" s="404">
        <v>0</v>
      </c>
      <c r="D118" s="404">
        <v>-72.101190000000003</v>
      </c>
      <c r="E118" s="405">
        <v>0</v>
      </c>
      <c r="F118" s="403">
        <v>72.108609000000001</v>
      </c>
      <c r="G118" s="404">
        <v>72.108609000000001</v>
      </c>
      <c r="H118" s="404">
        <v>0</v>
      </c>
      <c r="I118" s="404">
        <v>0</v>
      </c>
      <c r="J118" s="404">
        <v>-72.108609000000001</v>
      </c>
      <c r="K118" s="406">
        <v>0</v>
      </c>
      <c r="L118" s="123"/>
      <c r="M118" s="402" t="str">
        <f t="shared" si="1"/>
        <v>X</v>
      </c>
    </row>
    <row r="119" spans="1:13" ht="14.45" customHeight="1" x14ac:dyDescent="0.2">
      <c r="A119" s="407" t="s">
        <v>350</v>
      </c>
      <c r="B119" s="403">
        <v>72.101190000000003</v>
      </c>
      <c r="C119" s="404">
        <v>0</v>
      </c>
      <c r="D119" s="404">
        <v>-72.101190000000003</v>
      </c>
      <c r="E119" s="405">
        <v>0</v>
      </c>
      <c r="F119" s="403">
        <v>72.108609000000001</v>
      </c>
      <c r="G119" s="404">
        <v>72.108609000000001</v>
      </c>
      <c r="H119" s="404">
        <v>0</v>
      </c>
      <c r="I119" s="404">
        <v>0</v>
      </c>
      <c r="J119" s="404">
        <v>-72.108609000000001</v>
      </c>
      <c r="K119" s="406">
        <v>0</v>
      </c>
      <c r="L119" s="123"/>
      <c r="M119" s="402" t="str">
        <f t="shared" si="1"/>
        <v/>
      </c>
    </row>
    <row r="120" spans="1:13" ht="14.45" customHeight="1" x14ac:dyDescent="0.2">
      <c r="A120" s="407" t="s">
        <v>351</v>
      </c>
      <c r="B120" s="403">
        <v>366.11</v>
      </c>
      <c r="C120" s="404">
        <v>347.13751000000002</v>
      </c>
      <c r="D120" s="404">
        <v>-18.972489999999993</v>
      </c>
      <c r="E120" s="405">
        <v>0.94817817049520636</v>
      </c>
      <c r="F120" s="403">
        <v>368.73922519999996</v>
      </c>
      <c r="G120" s="404">
        <v>368.73922519999996</v>
      </c>
      <c r="H120" s="404">
        <v>31.687840000000001</v>
      </c>
      <c r="I120" s="404">
        <v>346.02771999999999</v>
      </c>
      <c r="J120" s="404">
        <v>-22.711505199999976</v>
      </c>
      <c r="K120" s="406">
        <v>0.93840767770859879</v>
      </c>
      <c r="L120" s="123"/>
      <c r="M120" s="402" t="str">
        <f t="shared" si="1"/>
        <v/>
      </c>
    </row>
    <row r="121" spans="1:13" ht="14.45" customHeight="1" x14ac:dyDescent="0.2">
      <c r="A121" s="407" t="s">
        <v>352</v>
      </c>
      <c r="B121" s="403">
        <v>366.11</v>
      </c>
      <c r="C121" s="404">
        <v>347.13751000000002</v>
      </c>
      <c r="D121" s="404">
        <v>-18.972489999999993</v>
      </c>
      <c r="E121" s="405">
        <v>0.94817817049520636</v>
      </c>
      <c r="F121" s="403">
        <v>368.73922519999996</v>
      </c>
      <c r="G121" s="404">
        <v>368.73922519999996</v>
      </c>
      <c r="H121" s="404">
        <v>31.687840000000001</v>
      </c>
      <c r="I121" s="404">
        <v>346.02771999999999</v>
      </c>
      <c r="J121" s="404">
        <v>-22.711505199999976</v>
      </c>
      <c r="K121" s="406">
        <v>0.93840767770859879</v>
      </c>
      <c r="L121" s="123"/>
      <c r="M121" s="402" t="str">
        <f t="shared" si="1"/>
        <v>X</v>
      </c>
    </row>
    <row r="122" spans="1:13" ht="14.45" customHeight="1" x14ac:dyDescent="0.2">
      <c r="A122" s="407" t="s">
        <v>353</v>
      </c>
      <c r="B122" s="403">
        <v>366.11</v>
      </c>
      <c r="C122" s="404">
        <v>347.13751000000002</v>
      </c>
      <c r="D122" s="404">
        <v>-18.972489999999993</v>
      </c>
      <c r="E122" s="405">
        <v>0.94817817049520636</v>
      </c>
      <c r="F122" s="403">
        <v>368.73922519999996</v>
      </c>
      <c r="G122" s="404">
        <v>368.73922519999996</v>
      </c>
      <c r="H122" s="404">
        <v>31.687840000000001</v>
      </c>
      <c r="I122" s="404">
        <v>346.02771999999999</v>
      </c>
      <c r="J122" s="404">
        <v>-22.711505199999976</v>
      </c>
      <c r="K122" s="406">
        <v>0.93840767770859879</v>
      </c>
      <c r="L122" s="123"/>
      <c r="M122" s="402" t="str">
        <f t="shared" si="1"/>
        <v/>
      </c>
    </row>
    <row r="123" spans="1:13" ht="14.45" customHeight="1" x14ac:dyDescent="0.2">
      <c r="A123" s="407" t="s">
        <v>354</v>
      </c>
      <c r="B123" s="403">
        <v>0</v>
      </c>
      <c r="C123" s="404">
        <v>14.904999999999999</v>
      </c>
      <c r="D123" s="404">
        <v>14.904999999999999</v>
      </c>
      <c r="E123" s="405">
        <v>0</v>
      </c>
      <c r="F123" s="403">
        <v>0</v>
      </c>
      <c r="G123" s="404">
        <v>0</v>
      </c>
      <c r="H123" s="404">
        <v>0</v>
      </c>
      <c r="I123" s="404">
        <v>0</v>
      </c>
      <c r="J123" s="404">
        <v>0</v>
      </c>
      <c r="K123" s="406">
        <v>0</v>
      </c>
      <c r="L123" s="123"/>
      <c r="M123" s="402" t="str">
        <f t="shared" si="1"/>
        <v/>
      </c>
    </row>
    <row r="124" spans="1:13" ht="14.45" customHeight="1" x14ac:dyDescent="0.2">
      <c r="A124" s="407" t="s">
        <v>355</v>
      </c>
      <c r="B124" s="403">
        <v>0</v>
      </c>
      <c r="C124" s="404">
        <v>14.904999999999999</v>
      </c>
      <c r="D124" s="404">
        <v>14.904999999999999</v>
      </c>
      <c r="E124" s="405">
        <v>0</v>
      </c>
      <c r="F124" s="403">
        <v>0</v>
      </c>
      <c r="G124" s="404">
        <v>0</v>
      </c>
      <c r="H124" s="404">
        <v>0</v>
      </c>
      <c r="I124" s="404">
        <v>0</v>
      </c>
      <c r="J124" s="404">
        <v>0</v>
      </c>
      <c r="K124" s="406">
        <v>0</v>
      </c>
      <c r="L124" s="123"/>
      <c r="M124" s="402" t="str">
        <f t="shared" si="1"/>
        <v>X</v>
      </c>
    </row>
    <row r="125" spans="1:13" ht="14.45" customHeight="1" x14ac:dyDescent="0.2">
      <c r="A125" s="407" t="s">
        <v>356</v>
      </c>
      <c r="B125" s="403">
        <v>0</v>
      </c>
      <c r="C125" s="404">
        <v>14.904999999999999</v>
      </c>
      <c r="D125" s="404">
        <v>14.904999999999999</v>
      </c>
      <c r="E125" s="405">
        <v>0</v>
      </c>
      <c r="F125" s="403">
        <v>0</v>
      </c>
      <c r="G125" s="404">
        <v>0</v>
      </c>
      <c r="H125" s="404">
        <v>0</v>
      </c>
      <c r="I125" s="404">
        <v>0</v>
      </c>
      <c r="J125" s="404">
        <v>0</v>
      </c>
      <c r="K125" s="406">
        <v>0</v>
      </c>
      <c r="L125" s="123"/>
      <c r="M125" s="402" t="str">
        <f t="shared" si="1"/>
        <v/>
      </c>
    </row>
    <row r="126" spans="1:13" ht="14.45" customHeight="1" x14ac:dyDescent="0.2">
      <c r="A126" s="407" t="s">
        <v>357</v>
      </c>
      <c r="B126" s="403">
        <v>44.999997</v>
      </c>
      <c r="C126" s="404">
        <v>101.43196</v>
      </c>
      <c r="D126" s="404">
        <v>56.431963000000003</v>
      </c>
      <c r="E126" s="405">
        <v>2.2540437058251359</v>
      </c>
      <c r="F126" s="403">
        <v>112.83586079999999</v>
      </c>
      <c r="G126" s="404">
        <v>112.83586080000001</v>
      </c>
      <c r="H126" s="404">
        <v>8.4</v>
      </c>
      <c r="I126" s="404">
        <v>43.734300000000005</v>
      </c>
      <c r="J126" s="404">
        <v>-69.101560800000001</v>
      </c>
      <c r="K126" s="406">
        <v>0.38759220419755069</v>
      </c>
      <c r="L126" s="123"/>
      <c r="M126" s="402" t="str">
        <f t="shared" si="1"/>
        <v/>
      </c>
    </row>
    <row r="127" spans="1:13" ht="14.45" customHeight="1" x14ac:dyDescent="0.2">
      <c r="A127" s="407" t="s">
        <v>358</v>
      </c>
      <c r="B127" s="403">
        <v>44.999997</v>
      </c>
      <c r="C127" s="404">
        <v>101.43196</v>
      </c>
      <c r="D127" s="404">
        <v>56.431963000000003</v>
      </c>
      <c r="E127" s="405">
        <v>2.2540437058251359</v>
      </c>
      <c r="F127" s="403">
        <v>112.83586079999999</v>
      </c>
      <c r="G127" s="404">
        <v>112.83586080000001</v>
      </c>
      <c r="H127" s="404">
        <v>8.4</v>
      </c>
      <c r="I127" s="404">
        <v>43.734300000000005</v>
      </c>
      <c r="J127" s="404">
        <v>-69.101560800000001</v>
      </c>
      <c r="K127" s="406">
        <v>0.38759220419755069</v>
      </c>
      <c r="L127" s="123"/>
      <c r="M127" s="402" t="str">
        <f t="shared" si="1"/>
        <v/>
      </c>
    </row>
    <row r="128" spans="1:13" ht="14.45" customHeight="1" x14ac:dyDescent="0.2">
      <c r="A128" s="407" t="s">
        <v>359</v>
      </c>
      <c r="B128" s="403">
        <v>0</v>
      </c>
      <c r="C128" s="404">
        <v>40.431959999999997</v>
      </c>
      <c r="D128" s="404">
        <v>40.431959999999997</v>
      </c>
      <c r="E128" s="405">
        <v>0</v>
      </c>
      <c r="F128" s="403">
        <v>52.197079199999997</v>
      </c>
      <c r="G128" s="404">
        <v>52.197079200000005</v>
      </c>
      <c r="H128" s="404">
        <v>0</v>
      </c>
      <c r="I128" s="404">
        <v>-4.8556999999999997</v>
      </c>
      <c r="J128" s="404">
        <v>-57.052779200000003</v>
      </c>
      <c r="K128" s="406">
        <v>-9.3026277991432135E-2</v>
      </c>
      <c r="L128" s="123"/>
      <c r="M128" s="402" t="str">
        <f t="shared" si="1"/>
        <v>X</v>
      </c>
    </row>
    <row r="129" spans="1:13" ht="14.45" customHeight="1" x14ac:dyDescent="0.2">
      <c r="A129" s="407" t="s">
        <v>360</v>
      </c>
      <c r="B129" s="403">
        <v>0</v>
      </c>
      <c r="C129" s="404">
        <v>-6.5930400000000002</v>
      </c>
      <c r="D129" s="404">
        <v>-6.5930400000000002</v>
      </c>
      <c r="E129" s="405">
        <v>0</v>
      </c>
      <c r="F129" s="403">
        <v>0</v>
      </c>
      <c r="G129" s="404">
        <v>0</v>
      </c>
      <c r="H129" s="404">
        <v>0</v>
      </c>
      <c r="I129" s="404">
        <v>-18.355700000000002</v>
      </c>
      <c r="J129" s="404">
        <v>-18.355700000000002</v>
      </c>
      <c r="K129" s="406">
        <v>0</v>
      </c>
      <c r="L129" s="123"/>
      <c r="M129" s="402" t="str">
        <f t="shared" si="1"/>
        <v/>
      </c>
    </row>
    <row r="130" spans="1:13" ht="14.45" customHeight="1" x14ac:dyDescent="0.2">
      <c r="A130" s="407" t="s">
        <v>361</v>
      </c>
      <c r="B130" s="403">
        <v>0</v>
      </c>
      <c r="C130" s="404">
        <v>0</v>
      </c>
      <c r="D130" s="404">
        <v>0</v>
      </c>
      <c r="E130" s="405">
        <v>0</v>
      </c>
      <c r="F130" s="403">
        <v>0</v>
      </c>
      <c r="G130" s="404">
        <v>0</v>
      </c>
      <c r="H130" s="404">
        <v>0</v>
      </c>
      <c r="I130" s="404">
        <v>13.5</v>
      </c>
      <c r="J130" s="404">
        <v>13.5</v>
      </c>
      <c r="K130" s="406">
        <v>0</v>
      </c>
      <c r="L130" s="123"/>
      <c r="M130" s="402" t="str">
        <f t="shared" si="1"/>
        <v/>
      </c>
    </row>
    <row r="131" spans="1:13" ht="14.45" customHeight="1" x14ac:dyDescent="0.2">
      <c r="A131" s="407" t="s">
        <v>362</v>
      </c>
      <c r="B131" s="403">
        <v>0</v>
      </c>
      <c r="C131" s="404">
        <v>47.024999999999999</v>
      </c>
      <c r="D131" s="404">
        <v>47.024999999999999</v>
      </c>
      <c r="E131" s="405">
        <v>0</v>
      </c>
      <c r="F131" s="403">
        <v>52.197079199999997</v>
      </c>
      <c r="G131" s="404">
        <v>52.197079200000005</v>
      </c>
      <c r="H131" s="404">
        <v>0</v>
      </c>
      <c r="I131" s="404">
        <v>0</v>
      </c>
      <c r="J131" s="404">
        <v>-52.197079200000005</v>
      </c>
      <c r="K131" s="406">
        <v>0</v>
      </c>
      <c r="L131" s="123"/>
      <c r="M131" s="402" t="str">
        <f t="shared" si="1"/>
        <v/>
      </c>
    </row>
    <row r="132" spans="1:13" ht="14.45" customHeight="1" x14ac:dyDescent="0.2">
      <c r="A132" s="407" t="s">
        <v>363</v>
      </c>
      <c r="B132" s="403">
        <v>44.999997</v>
      </c>
      <c r="C132" s="404">
        <v>45.4</v>
      </c>
      <c r="D132" s="404">
        <v>0.40000299999999811</v>
      </c>
      <c r="E132" s="405">
        <v>1.0088889561481527</v>
      </c>
      <c r="F132" s="403">
        <v>22.232857199999998</v>
      </c>
      <c r="G132" s="404">
        <v>22.232857199999998</v>
      </c>
      <c r="H132" s="404">
        <v>8.4</v>
      </c>
      <c r="I132" s="404">
        <v>42.4</v>
      </c>
      <c r="J132" s="404">
        <v>20.167142800000001</v>
      </c>
      <c r="K132" s="406">
        <v>1.9070873175940699</v>
      </c>
      <c r="L132" s="123"/>
      <c r="M132" s="402" t="str">
        <f t="shared" si="1"/>
        <v>X</v>
      </c>
    </row>
    <row r="133" spans="1:13" ht="14.45" customHeight="1" x14ac:dyDescent="0.2">
      <c r="A133" s="407" t="s">
        <v>364</v>
      </c>
      <c r="B133" s="403">
        <v>44.999997</v>
      </c>
      <c r="C133" s="404">
        <v>45.4</v>
      </c>
      <c r="D133" s="404">
        <v>0.40000299999999811</v>
      </c>
      <c r="E133" s="405">
        <v>1.0088889561481527</v>
      </c>
      <c r="F133" s="403">
        <v>22.232857199999998</v>
      </c>
      <c r="G133" s="404">
        <v>22.232857199999998</v>
      </c>
      <c r="H133" s="404">
        <v>8.4</v>
      </c>
      <c r="I133" s="404">
        <v>42.4</v>
      </c>
      <c r="J133" s="404">
        <v>20.167142800000001</v>
      </c>
      <c r="K133" s="406">
        <v>1.9070873175940699</v>
      </c>
      <c r="L133" s="123"/>
      <c r="M133" s="402" t="str">
        <f t="shared" si="1"/>
        <v/>
      </c>
    </row>
    <row r="134" spans="1:13" ht="14.45" customHeight="1" x14ac:dyDescent="0.2">
      <c r="A134" s="407" t="s">
        <v>365</v>
      </c>
      <c r="B134" s="403">
        <v>0</v>
      </c>
      <c r="C134" s="404">
        <v>1.6</v>
      </c>
      <c r="D134" s="404">
        <v>1.6</v>
      </c>
      <c r="E134" s="405">
        <v>0</v>
      </c>
      <c r="F134" s="403">
        <v>31.549295999999998</v>
      </c>
      <c r="G134" s="404">
        <v>31.549295999999998</v>
      </c>
      <c r="H134" s="404">
        <v>0</v>
      </c>
      <c r="I134" s="404">
        <v>0</v>
      </c>
      <c r="J134" s="404">
        <v>-31.549295999999998</v>
      </c>
      <c r="K134" s="406">
        <v>0</v>
      </c>
      <c r="L134" s="123"/>
      <c r="M134" s="402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07" t="s">
        <v>366</v>
      </c>
      <c r="B135" s="403">
        <v>0</v>
      </c>
      <c r="C135" s="404">
        <v>1.6</v>
      </c>
      <c r="D135" s="404">
        <v>1.6</v>
      </c>
      <c r="E135" s="405">
        <v>0</v>
      </c>
      <c r="F135" s="403">
        <v>31.549295999999998</v>
      </c>
      <c r="G135" s="404">
        <v>31.549295999999998</v>
      </c>
      <c r="H135" s="404">
        <v>0</v>
      </c>
      <c r="I135" s="404">
        <v>0</v>
      </c>
      <c r="J135" s="404">
        <v>-31.549295999999998</v>
      </c>
      <c r="K135" s="406">
        <v>0</v>
      </c>
      <c r="L135" s="123"/>
      <c r="M135" s="402" t="str">
        <f t="shared" si="2"/>
        <v/>
      </c>
    </row>
    <row r="136" spans="1:13" ht="14.45" customHeight="1" x14ac:dyDescent="0.2">
      <c r="A136" s="407" t="s">
        <v>367</v>
      </c>
      <c r="B136" s="403">
        <v>0</v>
      </c>
      <c r="C136" s="404">
        <v>3.2</v>
      </c>
      <c r="D136" s="404">
        <v>3.2</v>
      </c>
      <c r="E136" s="405">
        <v>0</v>
      </c>
      <c r="F136" s="403">
        <v>2.5176935999999999</v>
      </c>
      <c r="G136" s="404">
        <v>2.5176935999999999</v>
      </c>
      <c r="H136" s="404">
        <v>0</v>
      </c>
      <c r="I136" s="404">
        <v>6.19</v>
      </c>
      <c r="J136" s="404">
        <v>3.6723064000000005</v>
      </c>
      <c r="K136" s="406">
        <v>2.4585994101903426</v>
      </c>
      <c r="L136" s="123"/>
      <c r="M136" s="402" t="str">
        <f t="shared" si="2"/>
        <v>X</v>
      </c>
    </row>
    <row r="137" spans="1:13" ht="14.45" customHeight="1" x14ac:dyDescent="0.2">
      <c r="A137" s="407" t="s">
        <v>368</v>
      </c>
      <c r="B137" s="403">
        <v>0</v>
      </c>
      <c r="C137" s="404">
        <v>3.2</v>
      </c>
      <c r="D137" s="404">
        <v>3.2</v>
      </c>
      <c r="E137" s="405">
        <v>0</v>
      </c>
      <c r="F137" s="403">
        <v>2.5176935999999999</v>
      </c>
      <c r="G137" s="404">
        <v>2.5176935999999999</v>
      </c>
      <c r="H137" s="404">
        <v>0</v>
      </c>
      <c r="I137" s="404">
        <v>6.19</v>
      </c>
      <c r="J137" s="404">
        <v>3.6723064000000005</v>
      </c>
      <c r="K137" s="406">
        <v>2.4585994101903426</v>
      </c>
      <c r="L137" s="123"/>
      <c r="M137" s="402" t="str">
        <f t="shared" si="2"/>
        <v/>
      </c>
    </row>
    <row r="138" spans="1:13" ht="14.45" customHeight="1" x14ac:dyDescent="0.2">
      <c r="A138" s="407" t="s">
        <v>369</v>
      </c>
      <c r="B138" s="403">
        <v>0</v>
      </c>
      <c r="C138" s="404">
        <v>10.8</v>
      </c>
      <c r="D138" s="404">
        <v>10.8</v>
      </c>
      <c r="E138" s="405">
        <v>0</v>
      </c>
      <c r="F138" s="403">
        <v>4.3389347999999996</v>
      </c>
      <c r="G138" s="404">
        <v>4.3389347999999996</v>
      </c>
      <c r="H138" s="404">
        <v>0</v>
      </c>
      <c r="I138" s="404">
        <v>0</v>
      </c>
      <c r="J138" s="404">
        <v>-4.3389347999999996</v>
      </c>
      <c r="K138" s="406">
        <v>0</v>
      </c>
      <c r="L138" s="123"/>
      <c r="M138" s="402" t="str">
        <f t="shared" si="2"/>
        <v>X</v>
      </c>
    </row>
    <row r="139" spans="1:13" ht="14.45" customHeight="1" x14ac:dyDescent="0.2">
      <c r="A139" s="407" t="s">
        <v>370</v>
      </c>
      <c r="B139" s="403">
        <v>0</v>
      </c>
      <c r="C139" s="404">
        <v>10.8</v>
      </c>
      <c r="D139" s="404">
        <v>10.8</v>
      </c>
      <c r="E139" s="405">
        <v>0</v>
      </c>
      <c r="F139" s="403">
        <v>4.3389347999999996</v>
      </c>
      <c r="G139" s="404">
        <v>4.3389347999999996</v>
      </c>
      <c r="H139" s="404">
        <v>0</v>
      </c>
      <c r="I139" s="404">
        <v>0</v>
      </c>
      <c r="J139" s="404">
        <v>-4.3389347999999996</v>
      </c>
      <c r="K139" s="406">
        <v>0</v>
      </c>
      <c r="L139" s="123"/>
      <c r="M139" s="402" t="str">
        <f t="shared" si="2"/>
        <v/>
      </c>
    </row>
    <row r="140" spans="1:13" ht="14.45" customHeight="1" x14ac:dyDescent="0.2">
      <c r="A140" s="407" t="s">
        <v>371</v>
      </c>
      <c r="B140" s="403">
        <v>2003.000004</v>
      </c>
      <c r="C140" s="404">
        <v>2201.37399</v>
      </c>
      <c r="D140" s="404">
        <v>198.37398600000006</v>
      </c>
      <c r="E140" s="405">
        <v>1.0990384351491993</v>
      </c>
      <c r="F140" s="403">
        <v>1396.2385047</v>
      </c>
      <c r="G140" s="404">
        <v>1396.2385047</v>
      </c>
      <c r="H140" s="404">
        <v>54.122999999999998</v>
      </c>
      <c r="I140" s="404">
        <v>814.93745999999999</v>
      </c>
      <c r="J140" s="404">
        <v>-581.30104470000003</v>
      </c>
      <c r="K140" s="406">
        <v>0.58366637022025103</v>
      </c>
      <c r="L140" s="123"/>
      <c r="M140" s="402" t="str">
        <f t="shared" si="2"/>
        <v/>
      </c>
    </row>
    <row r="141" spans="1:13" ht="14.45" customHeight="1" x14ac:dyDescent="0.2">
      <c r="A141" s="407" t="s">
        <v>372</v>
      </c>
      <c r="B141" s="403">
        <v>2003.000004</v>
      </c>
      <c r="C141" s="404">
        <v>2002.6559999999999</v>
      </c>
      <c r="D141" s="404">
        <v>-0.34400400000004083</v>
      </c>
      <c r="E141" s="405">
        <v>0.99982825561691813</v>
      </c>
      <c r="F141" s="403">
        <v>1396.2385047</v>
      </c>
      <c r="G141" s="404">
        <v>1396.2385047</v>
      </c>
      <c r="H141" s="404">
        <v>54.122999999999998</v>
      </c>
      <c r="I141" s="404">
        <v>775.197</v>
      </c>
      <c r="J141" s="404">
        <v>-621.04150470000002</v>
      </c>
      <c r="K141" s="406">
        <v>0.5552038547787802</v>
      </c>
      <c r="L141" s="123"/>
      <c r="M141" s="402" t="str">
        <f t="shared" si="2"/>
        <v/>
      </c>
    </row>
    <row r="142" spans="1:13" ht="14.45" customHeight="1" x14ac:dyDescent="0.2">
      <c r="A142" s="407" t="s">
        <v>373</v>
      </c>
      <c r="B142" s="403">
        <v>2003.000004</v>
      </c>
      <c r="C142" s="404">
        <v>2002.6559999999999</v>
      </c>
      <c r="D142" s="404">
        <v>-0.34400400000004083</v>
      </c>
      <c r="E142" s="405">
        <v>0.99982825561691813</v>
      </c>
      <c r="F142" s="403">
        <v>1396.2385047</v>
      </c>
      <c r="G142" s="404">
        <v>1396.2385047</v>
      </c>
      <c r="H142" s="404">
        <v>54.122999999999998</v>
      </c>
      <c r="I142" s="404">
        <v>774.64700000000005</v>
      </c>
      <c r="J142" s="404">
        <v>-621.59150469999997</v>
      </c>
      <c r="K142" s="406">
        <v>0.55480993927068567</v>
      </c>
      <c r="L142" s="123"/>
      <c r="M142" s="402" t="str">
        <f t="shared" si="2"/>
        <v>X</v>
      </c>
    </row>
    <row r="143" spans="1:13" ht="14.45" customHeight="1" x14ac:dyDescent="0.2">
      <c r="A143" s="407" t="s">
        <v>374</v>
      </c>
      <c r="B143" s="403">
        <v>2003.000004</v>
      </c>
      <c r="C143" s="404">
        <v>2002.6559999999999</v>
      </c>
      <c r="D143" s="404">
        <v>-0.34400400000004083</v>
      </c>
      <c r="E143" s="405">
        <v>0.99982825561691813</v>
      </c>
      <c r="F143" s="403">
        <v>1396.2385047</v>
      </c>
      <c r="G143" s="404">
        <v>1396.2385047</v>
      </c>
      <c r="H143" s="404">
        <v>54.122999999999998</v>
      </c>
      <c r="I143" s="404">
        <v>774.64700000000005</v>
      </c>
      <c r="J143" s="404">
        <v>-621.59150469999997</v>
      </c>
      <c r="K143" s="406">
        <v>0.55480993927068567</v>
      </c>
      <c r="L143" s="123"/>
      <c r="M143" s="402" t="str">
        <f t="shared" si="2"/>
        <v/>
      </c>
    </row>
    <row r="144" spans="1:13" ht="14.45" customHeight="1" x14ac:dyDescent="0.2">
      <c r="A144" s="407" t="s">
        <v>375</v>
      </c>
      <c r="B144" s="403">
        <v>0</v>
      </c>
      <c r="C144" s="404">
        <v>0</v>
      </c>
      <c r="D144" s="404">
        <v>0</v>
      </c>
      <c r="E144" s="405">
        <v>0</v>
      </c>
      <c r="F144" s="403">
        <v>0</v>
      </c>
      <c r="G144" s="404">
        <v>0</v>
      </c>
      <c r="H144" s="404">
        <v>0</v>
      </c>
      <c r="I144" s="404">
        <v>0.55000000000000004</v>
      </c>
      <c r="J144" s="404">
        <v>0.55000000000000004</v>
      </c>
      <c r="K144" s="406">
        <v>0</v>
      </c>
      <c r="L144" s="123"/>
      <c r="M144" s="402" t="str">
        <f t="shared" si="2"/>
        <v>X</v>
      </c>
    </row>
    <row r="145" spans="1:13" ht="14.45" customHeight="1" x14ac:dyDescent="0.2">
      <c r="A145" s="407" t="s">
        <v>376</v>
      </c>
      <c r="B145" s="403">
        <v>0</v>
      </c>
      <c r="C145" s="404">
        <v>0</v>
      </c>
      <c r="D145" s="404">
        <v>0</v>
      </c>
      <c r="E145" s="405">
        <v>0</v>
      </c>
      <c r="F145" s="403">
        <v>0</v>
      </c>
      <c r="G145" s="404">
        <v>0</v>
      </c>
      <c r="H145" s="404">
        <v>0</v>
      </c>
      <c r="I145" s="404">
        <v>0.55000000000000004</v>
      </c>
      <c r="J145" s="404">
        <v>0.55000000000000004</v>
      </c>
      <c r="K145" s="406">
        <v>0</v>
      </c>
      <c r="L145" s="123"/>
      <c r="M145" s="402" t="str">
        <f t="shared" si="2"/>
        <v/>
      </c>
    </row>
    <row r="146" spans="1:13" ht="14.45" customHeight="1" x14ac:dyDescent="0.2">
      <c r="A146" s="407" t="s">
        <v>377</v>
      </c>
      <c r="B146" s="403">
        <v>0</v>
      </c>
      <c r="C146" s="404">
        <v>198.71798999999999</v>
      </c>
      <c r="D146" s="404">
        <v>198.71798999999999</v>
      </c>
      <c r="E146" s="405">
        <v>0</v>
      </c>
      <c r="F146" s="403">
        <v>0</v>
      </c>
      <c r="G146" s="404">
        <v>0</v>
      </c>
      <c r="H146" s="404">
        <v>0</v>
      </c>
      <c r="I146" s="404">
        <v>39.740459999999999</v>
      </c>
      <c r="J146" s="404">
        <v>39.740459999999999</v>
      </c>
      <c r="K146" s="406">
        <v>0</v>
      </c>
      <c r="L146" s="123"/>
      <c r="M146" s="402" t="str">
        <f t="shared" si="2"/>
        <v/>
      </c>
    </row>
    <row r="147" spans="1:13" ht="14.45" customHeight="1" x14ac:dyDescent="0.2">
      <c r="A147" s="407" t="s">
        <v>378</v>
      </c>
      <c r="B147" s="403">
        <v>0</v>
      </c>
      <c r="C147" s="404">
        <v>50.317860000000003</v>
      </c>
      <c r="D147" s="404">
        <v>50.317860000000003</v>
      </c>
      <c r="E147" s="405">
        <v>0</v>
      </c>
      <c r="F147" s="403">
        <v>0</v>
      </c>
      <c r="G147" s="404">
        <v>0</v>
      </c>
      <c r="H147" s="404">
        <v>0</v>
      </c>
      <c r="I147" s="404">
        <v>39.740459999999999</v>
      </c>
      <c r="J147" s="404">
        <v>39.740459999999999</v>
      </c>
      <c r="K147" s="406">
        <v>0</v>
      </c>
      <c r="L147" s="123"/>
      <c r="M147" s="402" t="str">
        <f t="shared" si="2"/>
        <v>X</v>
      </c>
    </row>
    <row r="148" spans="1:13" ht="14.45" customHeight="1" x14ac:dyDescent="0.2">
      <c r="A148" s="407" t="s">
        <v>379</v>
      </c>
      <c r="B148" s="403">
        <v>0</v>
      </c>
      <c r="C148" s="404">
        <v>50.317860000000003</v>
      </c>
      <c r="D148" s="404">
        <v>50.317860000000003</v>
      </c>
      <c r="E148" s="405">
        <v>0</v>
      </c>
      <c r="F148" s="403">
        <v>0</v>
      </c>
      <c r="G148" s="404">
        <v>0</v>
      </c>
      <c r="H148" s="404">
        <v>0</v>
      </c>
      <c r="I148" s="404">
        <v>39.740459999999999</v>
      </c>
      <c r="J148" s="404">
        <v>39.740459999999999</v>
      </c>
      <c r="K148" s="406">
        <v>0</v>
      </c>
      <c r="L148" s="123"/>
      <c r="M148" s="402" t="str">
        <f t="shared" si="2"/>
        <v/>
      </c>
    </row>
    <row r="149" spans="1:13" ht="14.45" customHeight="1" x14ac:dyDescent="0.2">
      <c r="A149" s="407" t="s">
        <v>380</v>
      </c>
      <c r="B149" s="403">
        <v>0</v>
      </c>
      <c r="C149" s="404">
        <v>70.679789999999997</v>
      </c>
      <c r="D149" s="404">
        <v>70.679789999999997</v>
      </c>
      <c r="E149" s="405">
        <v>0</v>
      </c>
      <c r="F149" s="403">
        <v>0</v>
      </c>
      <c r="G149" s="404">
        <v>0</v>
      </c>
      <c r="H149" s="404">
        <v>0</v>
      </c>
      <c r="I149" s="404">
        <v>0</v>
      </c>
      <c r="J149" s="404">
        <v>0</v>
      </c>
      <c r="K149" s="406">
        <v>0</v>
      </c>
      <c r="L149" s="123"/>
      <c r="M149" s="402" t="str">
        <f t="shared" si="2"/>
        <v>X</v>
      </c>
    </row>
    <row r="150" spans="1:13" ht="14.45" customHeight="1" x14ac:dyDescent="0.2">
      <c r="A150" s="407" t="s">
        <v>381</v>
      </c>
      <c r="B150" s="403">
        <v>0</v>
      </c>
      <c r="C150" s="404">
        <v>66.453789999999998</v>
      </c>
      <c r="D150" s="404">
        <v>66.453789999999998</v>
      </c>
      <c r="E150" s="405">
        <v>0</v>
      </c>
      <c r="F150" s="403">
        <v>0</v>
      </c>
      <c r="G150" s="404">
        <v>0</v>
      </c>
      <c r="H150" s="404">
        <v>0</v>
      </c>
      <c r="I150" s="404">
        <v>0</v>
      </c>
      <c r="J150" s="404">
        <v>0</v>
      </c>
      <c r="K150" s="406">
        <v>0</v>
      </c>
      <c r="L150" s="123"/>
      <c r="M150" s="402" t="str">
        <f t="shared" si="2"/>
        <v/>
      </c>
    </row>
    <row r="151" spans="1:13" ht="14.45" customHeight="1" x14ac:dyDescent="0.2">
      <c r="A151" s="407" t="s">
        <v>382</v>
      </c>
      <c r="B151" s="403">
        <v>0</v>
      </c>
      <c r="C151" s="404">
        <v>4.226</v>
      </c>
      <c r="D151" s="404">
        <v>4.226</v>
      </c>
      <c r="E151" s="405">
        <v>0</v>
      </c>
      <c r="F151" s="403">
        <v>0</v>
      </c>
      <c r="G151" s="404">
        <v>0</v>
      </c>
      <c r="H151" s="404">
        <v>0</v>
      </c>
      <c r="I151" s="404">
        <v>0</v>
      </c>
      <c r="J151" s="404">
        <v>0</v>
      </c>
      <c r="K151" s="406">
        <v>0</v>
      </c>
      <c r="L151" s="123"/>
      <c r="M151" s="402" t="str">
        <f t="shared" si="2"/>
        <v/>
      </c>
    </row>
    <row r="152" spans="1:13" ht="14.45" customHeight="1" x14ac:dyDescent="0.2">
      <c r="A152" s="407" t="s">
        <v>383</v>
      </c>
      <c r="B152" s="403">
        <v>0</v>
      </c>
      <c r="C152" s="404">
        <v>50.2727</v>
      </c>
      <c r="D152" s="404">
        <v>50.2727</v>
      </c>
      <c r="E152" s="405">
        <v>0</v>
      </c>
      <c r="F152" s="403">
        <v>0</v>
      </c>
      <c r="G152" s="404">
        <v>0</v>
      </c>
      <c r="H152" s="404">
        <v>0</v>
      </c>
      <c r="I152" s="404">
        <v>0</v>
      </c>
      <c r="J152" s="404">
        <v>0</v>
      </c>
      <c r="K152" s="406">
        <v>0</v>
      </c>
      <c r="L152" s="123"/>
      <c r="M152" s="402" t="str">
        <f t="shared" si="2"/>
        <v>X</v>
      </c>
    </row>
    <row r="153" spans="1:13" ht="14.45" customHeight="1" x14ac:dyDescent="0.2">
      <c r="A153" s="407" t="s">
        <v>384</v>
      </c>
      <c r="B153" s="403">
        <v>0</v>
      </c>
      <c r="C153" s="404">
        <v>50.2727</v>
      </c>
      <c r="D153" s="404">
        <v>50.2727</v>
      </c>
      <c r="E153" s="405">
        <v>0</v>
      </c>
      <c r="F153" s="403">
        <v>0</v>
      </c>
      <c r="G153" s="404">
        <v>0</v>
      </c>
      <c r="H153" s="404">
        <v>0</v>
      </c>
      <c r="I153" s="404">
        <v>0</v>
      </c>
      <c r="J153" s="404">
        <v>0</v>
      </c>
      <c r="K153" s="406">
        <v>0</v>
      </c>
      <c r="L153" s="123"/>
      <c r="M153" s="402" t="str">
        <f t="shared" si="2"/>
        <v/>
      </c>
    </row>
    <row r="154" spans="1:13" ht="14.45" customHeight="1" x14ac:dyDescent="0.2">
      <c r="A154" s="407" t="s">
        <v>385</v>
      </c>
      <c r="B154" s="403">
        <v>0</v>
      </c>
      <c r="C154" s="404">
        <v>27.44764</v>
      </c>
      <c r="D154" s="404">
        <v>27.44764</v>
      </c>
      <c r="E154" s="405">
        <v>0</v>
      </c>
      <c r="F154" s="403">
        <v>0</v>
      </c>
      <c r="G154" s="404">
        <v>0</v>
      </c>
      <c r="H154" s="404">
        <v>0</v>
      </c>
      <c r="I154" s="404">
        <v>0</v>
      </c>
      <c r="J154" s="404">
        <v>0</v>
      </c>
      <c r="K154" s="406">
        <v>0</v>
      </c>
      <c r="L154" s="123"/>
      <c r="M154" s="402" t="str">
        <f t="shared" si="2"/>
        <v>X</v>
      </c>
    </row>
    <row r="155" spans="1:13" ht="14.45" customHeight="1" x14ac:dyDescent="0.2">
      <c r="A155" s="407" t="s">
        <v>386</v>
      </c>
      <c r="B155" s="403">
        <v>0</v>
      </c>
      <c r="C155" s="404">
        <v>27.44764</v>
      </c>
      <c r="D155" s="404">
        <v>27.44764</v>
      </c>
      <c r="E155" s="405">
        <v>0</v>
      </c>
      <c r="F155" s="403">
        <v>0</v>
      </c>
      <c r="G155" s="404">
        <v>0</v>
      </c>
      <c r="H155" s="404">
        <v>0</v>
      </c>
      <c r="I155" s="404">
        <v>0</v>
      </c>
      <c r="J155" s="404">
        <v>0</v>
      </c>
      <c r="K155" s="406">
        <v>0</v>
      </c>
      <c r="L155" s="123"/>
      <c r="M155" s="402" t="str">
        <f t="shared" si="2"/>
        <v/>
      </c>
    </row>
    <row r="156" spans="1:13" ht="14.45" customHeight="1" x14ac:dyDescent="0.2">
      <c r="A156" s="407" t="s">
        <v>387</v>
      </c>
      <c r="B156" s="403">
        <v>0</v>
      </c>
      <c r="C156" s="404">
        <v>0.11797000000000001</v>
      </c>
      <c r="D156" s="404">
        <v>0.11797000000000001</v>
      </c>
      <c r="E156" s="405">
        <v>0</v>
      </c>
      <c r="F156" s="403">
        <v>0.13794960000000001</v>
      </c>
      <c r="G156" s="404">
        <v>0.13794960000000001</v>
      </c>
      <c r="H156" s="404">
        <v>0</v>
      </c>
      <c r="I156" s="404">
        <v>3.3919999999999999E-2</v>
      </c>
      <c r="J156" s="404">
        <v>-0.1040296</v>
      </c>
      <c r="K156" s="406">
        <v>0.24588690362277235</v>
      </c>
      <c r="L156" s="123"/>
      <c r="M156" s="402" t="str">
        <f t="shared" si="2"/>
        <v/>
      </c>
    </row>
    <row r="157" spans="1:13" ht="14.45" customHeight="1" x14ac:dyDescent="0.2">
      <c r="A157" s="407" t="s">
        <v>388</v>
      </c>
      <c r="B157" s="403">
        <v>0</v>
      </c>
      <c r="C157" s="404">
        <v>0.11797000000000001</v>
      </c>
      <c r="D157" s="404">
        <v>0.11797000000000001</v>
      </c>
      <c r="E157" s="405">
        <v>0</v>
      </c>
      <c r="F157" s="403">
        <v>0.13794960000000001</v>
      </c>
      <c r="G157" s="404">
        <v>0.13794960000000001</v>
      </c>
      <c r="H157" s="404">
        <v>0</v>
      </c>
      <c r="I157" s="404">
        <v>3.3919999999999999E-2</v>
      </c>
      <c r="J157" s="404">
        <v>-0.1040296</v>
      </c>
      <c r="K157" s="406">
        <v>0.24588690362277235</v>
      </c>
      <c r="L157" s="123"/>
      <c r="M157" s="402" t="str">
        <f t="shared" si="2"/>
        <v/>
      </c>
    </row>
    <row r="158" spans="1:13" ht="14.45" customHeight="1" x14ac:dyDescent="0.2">
      <c r="A158" s="407" t="s">
        <v>389</v>
      </c>
      <c r="B158" s="403">
        <v>0</v>
      </c>
      <c r="C158" s="404">
        <v>0.11797000000000001</v>
      </c>
      <c r="D158" s="404">
        <v>0.11797000000000001</v>
      </c>
      <c r="E158" s="405">
        <v>0</v>
      </c>
      <c r="F158" s="403">
        <v>0.13794960000000001</v>
      </c>
      <c r="G158" s="404">
        <v>0.13794960000000001</v>
      </c>
      <c r="H158" s="404">
        <v>0</v>
      </c>
      <c r="I158" s="404">
        <v>3.3919999999999999E-2</v>
      </c>
      <c r="J158" s="404">
        <v>-0.1040296</v>
      </c>
      <c r="K158" s="406">
        <v>0.24588690362277235</v>
      </c>
      <c r="L158" s="123"/>
      <c r="M158" s="402" t="str">
        <f t="shared" si="2"/>
        <v>X</v>
      </c>
    </row>
    <row r="159" spans="1:13" ht="14.45" customHeight="1" x14ac:dyDescent="0.2">
      <c r="A159" s="407" t="s">
        <v>390</v>
      </c>
      <c r="B159" s="403">
        <v>0</v>
      </c>
      <c r="C159" s="404">
        <v>0.11797000000000001</v>
      </c>
      <c r="D159" s="404">
        <v>0.11797000000000001</v>
      </c>
      <c r="E159" s="405">
        <v>0</v>
      </c>
      <c r="F159" s="403">
        <v>0.13794960000000001</v>
      </c>
      <c r="G159" s="404">
        <v>0.13794960000000001</v>
      </c>
      <c r="H159" s="404">
        <v>0</v>
      </c>
      <c r="I159" s="404">
        <v>3.3919999999999999E-2</v>
      </c>
      <c r="J159" s="404">
        <v>-0.1040296</v>
      </c>
      <c r="K159" s="406">
        <v>0.24588690362277235</v>
      </c>
      <c r="L159" s="123"/>
      <c r="M159" s="402" t="str">
        <f t="shared" si="2"/>
        <v/>
      </c>
    </row>
    <row r="160" spans="1:13" ht="14.45" customHeight="1" x14ac:dyDescent="0.2">
      <c r="A160" s="407" t="s">
        <v>391</v>
      </c>
      <c r="B160" s="403">
        <v>32904.141666000003</v>
      </c>
      <c r="C160" s="404">
        <v>34884.022199999999</v>
      </c>
      <c r="D160" s="404">
        <v>1979.8805339999963</v>
      </c>
      <c r="E160" s="405">
        <v>1.060171164897634</v>
      </c>
      <c r="F160" s="403">
        <v>3723.6040980000002</v>
      </c>
      <c r="G160" s="404">
        <v>3723.6040979999998</v>
      </c>
      <c r="H160" s="404">
        <v>4863.9307600000002</v>
      </c>
      <c r="I160" s="404">
        <v>47940.717790000002</v>
      </c>
      <c r="J160" s="404">
        <v>44217.113691999999</v>
      </c>
      <c r="K160" s="406">
        <v>12.874816046031755</v>
      </c>
      <c r="L160" s="123"/>
      <c r="M160" s="402" t="str">
        <f t="shared" si="2"/>
        <v/>
      </c>
    </row>
    <row r="161" spans="1:13" ht="14.45" customHeight="1" x14ac:dyDescent="0.2">
      <c r="A161" s="407" t="s">
        <v>392</v>
      </c>
      <c r="B161" s="403">
        <v>31766.478491999998</v>
      </c>
      <c r="C161" s="404">
        <v>33485.442969999996</v>
      </c>
      <c r="D161" s="404">
        <v>1718.9644779999981</v>
      </c>
      <c r="E161" s="405">
        <v>1.0541125286654893</v>
      </c>
      <c r="F161" s="403">
        <v>2387.1935219000002</v>
      </c>
      <c r="G161" s="404">
        <v>2387.1935219000002</v>
      </c>
      <c r="H161" s="404">
        <v>4621.3258399999995</v>
      </c>
      <c r="I161" s="404">
        <v>43915.379390000002</v>
      </c>
      <c r="J161" s="404">
        <v>41528.185868100001</v>
      </c>
      <c r="K161" s="406">
        <v>18.396237668677632</v>
      </c>
      <c r="L161" s="123"/>
      <c r="M161" s="402" t="str">
        <f t="shared" si="2"/>
        <v/>
      </c>
    </row>
    <row r="162" spans="1:13" ht="14.45" customHeight="1" x14ac:dyDescent="0.2">
      <c r="A162" s="407" t="s">
        <v>393</v>
      </c>
      <c r="B162" s="403">
        <v>30243.661967</v>
      </c>
      <c r="C162" s="404">
        <v>31992.66289</v>
      </c>
      <c r="D162" s="404">
        <v>1749.0009229999996</v>
      </c>
      <c r="E162" s="405">
        <v>1.057830329042442</v>
      </c>
      <c r="F162" s="403">
        <v>822.17145230000006</v>
      </c>
      <c r="G162" s="404">
        <v>822.17145230000006</v>
      </c>
      <c r="H162" s="404">
        <v>4481.7589800000005</v>
      </c>
      <c r="I162" s="404">
        <v>42269.653789999997</v>
      </c>
      <c r="J162" s="404">
        <v>41447.482337699999</v>
      </c>
      <c r="K162" s="406">
        <v>51.412212953577878</v>
      </c>
      <c r="L162" s="123"/>
      <c r="M162" s="402" t="str">
        <f t="shared" si="2"/>
        <v/>
      </c>
    </row>
    <row r="163" spans="1:13" ht="14.45" customHeight="1" x14ac:dyDescent="0.2">
      <c r="A163" s="407" t="s">
        <v>394</v>
      </c>
      <c r="B163" s="403">
        <v>1117.4136720000001</v>
      </c>
      <c r="C163" s="404">
        <v>879.10050999999999</v>
      </c>
      <c r="D163" s="404">
        <v>-238.31316200000015</v>
      </c>
      <c r="E163" s="405">
        <v>0.78672789856467751</v>
      </c>
      <c r="F163" s="403">
        <v>822.17145230000006</v>
      </c>
      <c r="G163" s="404">
        <v>822.17145230000006</v>
      </c>
      <c r="H163" s="404">
        <v>171.78658999999999</v>
      </c>
      <c r="I163" s="404">
        <v>1497.3792599999999</v>
      </c>
      <c r="J163" s="404">
        <v>675.20780769999988</v>
      </c>
      <c r="K163" s="406">
        <v>1.8212493948933963</v>
      </c>
      <c r="L163" s="123"/>
      <c r="M163" s="402" t="str">
        <f t="shared" si="2"/>
        <v>X</v>
      </c>
    </row>
    <row r="164" spans="1:13" ht="14.45" customHeight="1" x14ac:dyDescent="0.2">
      <c r="A164" s="407" t="s">
        <v>395</v>
      </c>
      <c r="B164" s="403">
        <v>147.885031</v>
      </c>
      <c r="C164" s="404">
        <v>-69.885899999999992</v>
      </c>
      <c r="D164" s="404">
        <v>-217.77093099999999</v>
      </c>
      <c r="E164" s="405">
        <v>-0.47256912702679144</v>
      </c>
      <c r="F164" s="403">
        <v>-68.608976699999999</v>
      </c>
      <c r="G164" s="404">
        <v>-68.608976699999999</v>
      </c>
      <c r="H164" s="404">
        <v>5.5011899999999994</v>
      </c>
      <c r="I164" s="404">
        <v>142.24973</v>
      </c>
      <c r="J164" s="404">
        <v>210.8587067</v>
      </c>
      <c r="K164" s="406">
        <v>-2.0733399161745552</v>
      </c>
      <c r="L164" s="123"/>
      <c r="M164" s="402" t="str">
        <f t="shared" si="2"/>
        <v/>
      </c>
    </row>
    <row r="165" spans="1:13" ht="14.45" customHeight="1" x14ac:dyDescent="0.2">
      <c r="A165" s="407" t="s">
        <v>396</v>
      </c>
      <c r="B165" s="403">
        <v>752.17723599999999</v>
      </c>
      <c r="C165" s="404">
        <v>820.34698000000003</v>
      </c>
      <c r="D165" s="404">
        <v>68.169744000000037</v>
      </c>
      <c r="E165" s="405">
        <v>1.0906298951062645</v>
      </c>
      <c r="F165" s="403">
        <v>764.2936691000001</v>
      </c>
      <c r="G165" s="404">
        <v>764.2936691000001</v>
      </c>
      <c r="H165" s="404">
        <v>162.60535999999999</v>
      </c>
      <c r="I165" s="404">
        <v>1244.9054799999999</v>
      </c>
      <c r="J165" s="404">
        <v>480.6118108999998</v>
      </c>
      <c r="K165" s="406">
        <v>1.6288313384382052</v>
      </c>
      <c r="L165" s="123"/>
      <c r="M165" s="402" t="str">
        <f t="shared" si="2"/>
        <v/>
      </c>
    </row>
    <row r="166" spans="1:13" ht="14.45" customHeight="1" x14ac:dyDescent="0.2">
      <c r="A166" s="407" t="s">
        <v>397</v>
      </c>
      <c r="B166" s="403">
        <v>1.3885940000000001</v>
      </c>
      <c r="C166" s="404">
        <v>0</v>
      </c>
      <c r="D166" s="404">
        <v>-1.3885940000000001</v>
      </c>
      <c r="E166" s="405">
        <v>0</v>
      </c>
      <c r="F166" s="403">
        <v>0</v>
      </c>
      <c r="G166" s="404">
        <v>0</v>
      </c>
      <c r="H166" s="404">
        <v>0</v>
      </c>
      <c r="I166" s="404">
        <v>1.6</v>
      </c>
      <c r="J166" s="404">
        <v>1.6</v>
      </c>
      <c r="K166" s="406">
        <v>0</v>
      </c>
      <c r="L166" s="123"/>
      <c r="M166" s="402" t="str">
        <f t="shared" si="2"/>
        <v/>
      </c>
    </row>
    <row r="167" spans="1:13" ht="14.45" customHeight="1" x14ac:dyDescent="0.2">
      <c r="A167" s="407" t="s">
        <v>398</v>
      </c>
      <c r="B167" s="403">
        <v>1.23292</v>
      </c>
      <c r="C167" s="404">
        <v>0</v>
      </c>
      <c r="D167" s="404">
        <v>-1.23292</v>
      </c>
      <c r="E167" s="405">
        <v>0</v>
      </c>
      <c r="F167" s="403">
        <v>0</v>
      </c>
      <c r="G167" s="404">
        <v>0</v>
      </c>
      <c r="H167" s="404">
        <v>0</v>
      </c>
      <c r="I167" s="404">
        <v>0</v>
      </c>
      <c r="J167" s="404">
        <v>0</v>
      </c>
      <c r="K167" s="406">
        <v>0</v>
      </c>
      <c r="L167" s="123"/>
      <c r="M167" s="402" t="str">
        <f t="shared" si="2"/>
        <v/>
      </c>
    </row>
    <row r="168" spans="1:13" ht="14.45" customHeight="1" x14ac:dyDescent="0.2">
      <c r="A168" s="407" t="s">
        <v>399</v>
      </c>
      <c r="B168" s="403">
        <v>99.936030000000002</v>
      </c>
      <c r="C168" s="404">
        <v>90.373259999999988</v>
      </c>
      <c r="D168" s="404">
        <v>-9.5627700000000146</v>
      </c>
      <c r="E168" s="405">
        <v>0.9043110878028674</v>
      </c>
      <c r="F168" s="403">
        <v>87.28431350000001</v>
      </c>
      <c r="G168" s="404">
        <v>87.28431350000001</v>
      </c>
      <c r="H168" s="404">
        <v>0.70487999999999995</v>
      </c>
      <c r="I168" s="404">
        <v>54.888280000000002</v>
      </c>
      <c r="J168" s="404">
        <v>-32.396033500000009</v>
      </c>
      <c r="K168" s="406">
        <v>0.62884472362837562</v>
      </c>
      <c r="L168" s="123"/>
      <c r="M168" s="402" t="str">
        <f t="shared" si="2"/>
        <v/>
      </c>
    </row>
    <row r="169" spans="1:13" ht="14.45" customHeight="1" x14ac:dyDescent="0.2">
      <c r="A169" s="407" t="s">
        <v>400</v>
      </c>
      <c r="B169" s="403">
        <v>114.79386100000001</v>
      </c>
      <c r="C169" s="404">
        <v>38.266169999999995</v>
      </c>
      <c r="D169" s="404">
        <v>-76.527691000000004</v>
      </c>
      <c r="E169" s="405">
        <v>0.3333468328937903</v>
      </c>
      <c r="F169" s="403">
        <v>39.202446399999999</v>
      </c>
      <c r="G169" s="404">
        <v>39.202446399999999</v>
      </c>
      <c r="H169" s="404">
        <v>2.9751599999999998</v>
      </c>
      <c r="I169" s="404">
        <v>53.735769999999995</v>
      </c>
      <c r="J169" s="404">
        <v>14.533323599999996</v>
      </c>
      <c r="K169" s="406">
        <v>1.3707249147594012</v>
      </c>
      <c r="L169" s="123"/>
      <c r="M169" s="402" t="str">
        <f t="shared" si="2"/>
        <v/>
      </c>
    </row>
    <row r="170" spans="1:13" ht="14.45" customHeight="1" x14ac:dyDescent="0.2">
      <c r="A170" s="407" t="s">
        <v>401</v>
      </c>
      <c r="B170" s="403">
        <v>70.713778999999988</v>
      </c>
      <c r="C170" s="404">
        <v>92.792109999999994</v>
      </c>
      <c r="D170" s="404">
        <v>22.078331000000006</v>
      </c>
      <c r="E170" s="405">
        <v>1.3122210594911072</v>
      </c>
      <c r="F170" s="403">
        <v>0</v>
      </c>
      <c r="G170" s="404">
        <v>0</v>
      </c>
      <c r="H170" s="404">
        <v>15.978639999999999</v>
      </c>
      <c r="I170" s="404">
        <v>157.06390999999999</v>
      </c>
      <c r="J170" s="404">
        <v>157.06390999999999</v>
      </c>
      <c r="K170" s="406">
        <v>0</v>
      </c>
      <c r="L170" s="123"/>
      <c r="M170" s="402" t="str">
        <f t="shared" si="2"/>
        <v>X</v>
      </c>
    </row>
    <row r="171" spans="1:13" ht="14.45" customHeight="1" x14ac:dyDescent="0.2">
      <c r="A171" s="407" t="s">
        <v>402</v>
      </c>
      <c r="B171" s="403">
        <v>0</v>
      </c>
      <c r="C171" s="404">
        <v>0</v>
      </c>
      <c r="D171" s="404">
        <v>0</v>
      </c>
      <c r="E171" s="405">
        <v>0</v>
      </c>
      <c r="F171" s="403">
        <v>0</v>
      </c>
      <c r="G171" s="404">
        <v>0</v>
      </c>
      <c r="H171" s="404">
        <v>0</v>
      </c>
      <c r="I171" s="404">
        <v>28.113009999999999</v>
      </c>
      <c r="J171" s="404">
        <v>28.113009999999999</v>
      </c>
      <c r="K171" s="406">
        <v>0</v>
      </c>
      <c r="L171" s="123"/>
      <c r="M171" s="402" t="str">
        <f t="shared" si="2"/>
        <v/>
      </c>
    </row>
    <row r="172" spans="1:13" ht="14.45" customHeight="1" x14ac:dyDescent="0.2">
      <c r="A172" s="407" t="s">
        <v>403</v>
      </c>
      <c r="B172" s="403">
        <v>70.713778999999988</v>
      </c>
      <c r="C172" s="404">
        <v>92.792109999999994</v>
      </c>
      <c r="D172" s="404">
        <v>22.078331000000006</v>
      </c>
      <c r="E172" s="405">
        <v>1.3122210594911072</v>
      </c>
      <c r="F172" s="403">
        <v>0</v>
      </c>
      <c r="G172" s="404">
        <v>0</v>
      </c>
      <c r="H172" s="404">
        <v>15.978639999999999</v>
      </c>
      <c r="I172" s="404">
        <v>128.95089999999999</v>
      </c>
      <c r="J172" s="404">
        <v>128.95089999999999</v>
      </c>
      <c r="K172" s="406">
        <v>0</v>
      </c>
      <c r="L172" s="123"/>
      <c r="M172" s="402" t="str">
        <f t="shared" si="2"/>
        <v/>
      </c>
    </row>
    <row r="173" spans="1:13" ht="14.45" customHeight="1" x14ac:dyDescent="0.2">
      <c r="A173" s="407" t="s">
        <v>404</v>
      </c>
      <c r="B173" s="403">
        <v>29055.534516</v>
      </c>
      <c r="C173" s="404">
        <v>29512.161100000001</v>
      </c>
      <c r="D173" s="404">
        <v>456.62658400000146</v>
      </c>
      <c r="E173" s="405">
        <v>1.0157156490701815</v>
      </c>
      <c r="F173" s="403">
        <v>0</v>
      </c>
      <c r="G173" s="404">
        <v>0</v>
      </c>
      <c r="H173" s="404">
        <v>3915.1974700000001</v>
      </c>
      <c r="I173" s="404">
        <v>39231.131289999998</v>
      </c>
      <c r="J173" s="404">
        <v>39231.131289999998</v>
      </c>
      <c r="K173" s="406">
        <v>0</v>
      </c>
      <c r="L173" s="123"/>
      <c r="M173" s="402" t="str">
        <f t="shared" si="2"/>
        <v>X</v>
      </c>
    </row>
    <row r="174" spans="1:13" ht="14.45" customHeight="1" x14ac:dyDescent="0.2">
      <c r="A174" s="407" t="s">
        <v>405</v>
      </c>
      <c r="B174" s="403">
        <v>29055.534516</v>
      </c>
      <c r="C174" s="404">
        <v>29512.161100000001</v>
      </c>
      <c r="D174" s="404">
        <v>456.62658400000146</v>
      </c>
      <c r="E174" s="405">
        <v>1.0157156490701815</v>
      </c>
      <c r="F174" s="403">
        <v>0</v>
      </c>
      <c r="G174" s="404">
        <v>0</v>
      </c>
      <c r="H174" s="404">
        <v>3915.1974700000001</v>
      </c>
      <c r="I174" s="404">
        <v>39231.131289999998</v>
      </c>
      <c r="J174" s="404">
        <v>39231.131289999998</v>
      </c>
      <c r="K174" s="406">
        <v>0</v>
      </c>
      <c r="L174" s="123"/>
      <c r="M174" s="402" t="str">
        <f t="shared" si="2"/>
        <v/>
      </c>
    </row>
    <row r="175" spans="1:13" ht="14.45" customHeight="1" x14ac:dyDescent="0.2">
      <c r="A175" s="407" t="s">
        <v>406</v>
      </c>
      <c r="B175" s="403">
        <v>0</v>
      </c>
      <c r="C175" s="404">
        <v>1508.6091699999999</v>
      </c>
      <c r="D175" s="404">
        <v>1508.6091699999999</v>
      </c>
      <c r="E175" s="405">
        <v>0</v>
      </c>
      <c r="F175" s="403">
        <v>0</v>
      </c>
      <c r="G175" s="404">
        <v>0</v>
      </c>
      <c r="H175" s="404">
        <v>378.79628000000002</v>
      </c>
      <c r="I175" s="404">
        <v>1384.07933</v>
      </c>
      <c r="J175" s="404">
        <v>1384.07933</v>
      </c>
      <c r="K175" s="406">
        <v>0</v>
      </c>
      <c r="L175" s="123"/>
      <c r="M175" s="402" t="str">
        <f t="shared" si="2"/>
        <v>X</v>
      </c>
    </row>
    <row r="176" spans="1:13" ht="14.45" customHeight="1" x14ac:dyDescent="0.2">
      <c r="A176" s="407" t="s">
        <v>407</v>
      </c>
      <c r="B176" s="403">
        <v>0</v>
      </c>
      <c r="C176" s="404">
        <v>1508.6091699999999</v>
      </c>
      <c r="D176" s="404">
        <v>1508.6091699999999</v>
      </c>
      <c r="E176" s="405">
        <v>0</v>
      </c>
      <c r="F176" s="403">
        <v>0</v>
      </c>
      <c r="G176" s="404">
        <v>0</v>
      </c>
      <c r="H176" s="404">
        <v>378.79628000000002</v>
      </c>
      <c r="I176" s="404">
        <v>1384.07933</v>
      </c>
      <c r="J176" s="404">
        <v>1384.07933</v>
      </c>
      <c r="K176" s="406">
        <v>0</v>
      </c>
      <c r="L176" s="123"/>
      <c r="M176" s="402" t="str">
        <f t="shared" si="2"/>
        <v/>
      </c>
    </row>
    <row r="177" spans="1:13" ht="14.45" customHeight="1" x14ac:dyDescent="0.2">
      <c r="A177" s="407" t="s">
        <v>408</v>
      </c>
      <c r="B177" s="403">
        <v>1522.816525</v>
      </c>
      <c r="C177" s="404">
        <v>1492.78008</v>
      </c>
      <c r="D177" s="404">
        <v>-30.036444999999958</v>
      </c>
      <c r="E177" s="405">
        <v>0.98027572954003772</v>
      </c>
      <c r="F177" s="403">
        <v>1565.0220696000001</v>
      </c>
      <c r="G177" s="404">
        <v>1565.0220696000001</v>
      </c>
      <c r="H177" s="404">
        <v>139.56685999999999</v>
      </c>
      <c r="I177" s="404">
        <v>1645.7256</v>
      </c>
      <c r="J177" s="404">
        <v>80.703530399999863</v>
      </c>
      <c r="K177" s="406">
        <v>1.0515670238571311</v>
      </c>
      <c r="L177" s="123"/>
      <c r="M177" s="402" t="str">
        <f t="shared" si="2"/>
        <v/>
      </c>
    </row>
    <row r="178" spans="1:13" ht="14.45" customHeight="1" x14ac:dyDescent="0.2">
      <c r="A178" s="407" t="s">
        <v>409</v>
      </c>
      <c r="B178" s="403">
        <v>1522.816525</v>
      </c>
      <c r="C178" s="404">
        <v>1492.78008</v>
      </c>
      <c r="D178" s="404">
        <v>-30.036444999999958</v>
      </c>
      <c r="E178" s="405">
        <v>0.98027572954003772</v>
      </c>
      <c r="F178" s="403">
        <v>1565.0220696000001</v>
      </c>
      <c r="G178" s="404">
        <v>1565.0220696000001</v>
      </c>
      <c r="H178" s="404">
        <v>139.56685999999999</v>
      </c>
      <c r="I178" s="404">
        <v>1645.7256</v>
      </c>
      <c r="J178" s="404">
        <v>80.703530399999863</v>
      </c>
      <c r="K178" s="406">
        <v>1.0515670238571311</v>
      </c>
      <c r="L178" s="123"/>
      <c r="M178" s="402" t="str">
        <f t="shared" si="2"/>
        <v>X</v>
      </c>
    </row>
    <row r="179" spans="1:13" ht="14.45" customHeight="1" x14ac:dyDescent="0.2">
      <c r="A179" s="407" t="s">
        <v>410</v>
      </c>
      <c r="B179" s="403">
        <v>1522.816525</v>
      </c>
      <c r="C179" s="404">
        <v>1492.78008</v>
      </c>
      <c r="D179" s="404">
        <v>-30.036444999999958</v>
      </c>
      <c r="E179" s="405">
        <v>0.98027572954003772</v>
      </c>
      <c r="F179" s="403">
        <v>1565.0220696000001</v>
      </c>
      <c r="G179" s="404">
        <v>1565.0220696000001</v>
      </c>
      <c r="H179" s="404">
        <v>139.56685999999999</v>
      </c>
      <c r="I179" s="404">
        <v>1645.7256</v>
      </c>
      <c r="J179" s="404">
        <v>80.703530399999863</v>
      </c>
      <c r="K179" s="406">
        <v>1.0515670238571311</v>
      </c>
      <c r="L179" s="123"/>
      <c r="M179" s="402" t="str">
        <f t="shared" si="2"/>
        <v/>
      </c>
    </row>
    <row r="180" spans="1:13" ht="14.45" customHeight="1" x14ac:dyDescent="0.2">
      <c r="A180" s="407" t="s">
        <v>411</v>
      </c>
      <c r="B180" s="403">
        <v>1137.663174</v>
      </c>
      <c r="C180" s="404">
        <v>1398.57699</v>
      </c>
      <c r="D180" s="404">
        <v>260.913816</v>
      </c>
      <c r="E180" s="405">
        <v>1.2293418842790107</v>
      </c>
      <c r="F180" s="403">
        <v>1336.4085276999999</v>
      </c>
      <c r="G180" s="404">
        <v>1336.4085276999999</v>
      </c>
      <c r="H180" s="404">
        <v>0.93215999999999999</v>
      </c>
      <c r="I180" s="404">
        <v>1413.7092399999999</v>
      </c>
      <c r="J180" s="404">
        <v>77.300712299999986</v>
      </c>
      <c r="K180" s="406">
        <v>1.0578421273867782</v>
      </c>
      <c r="L180" s="123"/>
      <c r="M180" s="402" t="str">
        <f t="shared" si="2"/>
        <v/>
      </c>
    </row>
    <row r="181" spans="1:13" ht="14.45" customHeight="1" x14ac:dyDescent="0.2">
      <c r="A181" s="407" t="s">
        <v>412</v>
      </c>
      <c r="B181" s="403">
        <v>0</v>
      </c>
      <c r="C181" s="404">
        <v>69.5</v>
      </c>
      <c r="D181" s="404">
        <v>69.5</v>
      </c>
      <c r="E181" s="405">
        <v>0</v>
      </c>
      <c r="F181" s="403">
        <v>0</v>
      </c>
      <c r="G181" s="404">
        <v>0</v>
      </c>
      <c r="H181" s="404">
        <v>0</v>
      </c>
      <c r="I181" s="404">
        <v>14.75</v>
      </c>
      <c r="J181" s="404">
        <v>14.75</v>
      </c>
      <c r="K181" s="406">
        <v>0</v>
      </c>
      <c r="L181" s="123"/>
      <c r="M181" s="402" t="str">
        <f t="shared" si="2"/>
        <v/>
      </c>
    </row>
    <row r="182" spans="1:13" ht="14.45" customHeight="1" x14ac:dyDescent="0.2">
      <c r="A182" s="407" t="s">
        <v>413</v>
      </c>
      <c r="B182" s="403">
        <v>0</v>
      </c>
      <c r="C182" s="404">
        <v>69.5</v>
      </c>
      <c r="D182" s="404">
        <v>69.5</v>
      </c>
      <c r="E182" s="405">
        <v>0</v>
      </c>
      <c r="F182" s="403">
        <v>0</v>
      </c>
      <c r="G182" s="404">
        <v>0</v>
      </c>
      <c r="H182" s="404">
        <v>0</v>
      </c>
      <c r="I182" s="404">
        <v>14.75</v>
      </c>
      <c r="J182" s="404">
        <v>14.75</v>
      </c>
      <c r="K182" s="406">
        <v>0</v>
      </c>
      <c r="L182" s="123"/>
      <c r="M182" s="402" t="str">
        <f t="shared" si="2"/>
        <v>X</v>
      </c>
    </row>
    <row r="183" spans="1:13" ht="14.45" customHeight="1" x14ac:dyDescent="0.2">
      <c r="A183" s="407" t="s">
        <v>414</v>
      </c>
      <c r="B183" s="403">
        <v>0</v>
      </c>
      <c r="C183" s="404">
        <v>69.5</v>
      </c>
      <c r="D183" s="404">
        <v>69.5</v>
      </c>
      <c r="E183" s="405">
        <v>0</v>
      </c>
      <c r="F183" s="403">
        <v>0</v>
      </c>
      <c r="G183" s="404">
        <v>0</v>
      </c>
      <c r="H183" s="404">
        <v>0</v>
      </c>
      <c r="I183" s="404">
        <v>14.75</v>
      </c>
      <c r="J183" s="404">
        <v>14.75</v>
      </c>
      <c r="K183" s="406">
        <v>0</v>
      </c>
      <c r="L183" s="123"/>
      <c r="M183" s="402" t="str">
        <f t="shared" si="2"/>
        <v/>
      </c>
    </row>
    <row r="184" spans="1:13" ht="14.45" customHeight="1" x14ac:dyDescent="0.2">
      <c r="A184" s="407" t="s">
        <v>415</v>
      </c>
      <c r="B184" s="403">
        <v>1137.663174</v>
      </c>
      <c r="C184" s="404">
        <v>1329.07699</v>
      </c>
      <c r="D184" s="404">
        <v>191.413816</v>
      </c>
      <c r="E184" s="405">
        <v>1.1682517465402287</v>
      </c>
      <c r="F184" s="403">
        <v>1336.4085276999999</v>
      </c>
      <c r="G184" s="404">
        <v>1336.4085276999999</v>
      </c>
      <c r="H184" s="404">
        <v>0.93215999999999999</v>
      </c>
      <c r="I184" s="404">
        <v>1398.9592399999999</v>
      </c>
      <c r="J184" s="404">
        <v>62.550712299999986</v>
      </c>
      <c r="K184" s="406">
        <v>1.0468050831789077</v>
      </c>
      <c r="L184" s="123"/>
      <c r="M184" s="402" t="str">
        <f t="shared" si="2"/>
        <v/>
      </c>
    </row>
    <row r="185" spans="1:13" ht="14.45" customHeight="1" x14ac:dyDescent="0.2">
      <c r="A185" s="407" t="s">
        <v>416</v>
      </c>
      <c r="B185" s="403">
        <v>0</v>
      </c>
      <c r="C185" s="404">
        <v>0</v>
      </c>
      <c r="D185" s="404">
        <v>0</v>
      </c>
      <c r="E185" s="405">
        <v>0</v>
      </c>
      <c r="F185" s="403">
        <v>0</v>
      </c>
      <c r="G185" s="404">
        <v>0</v>
      </c>
      <c r="H185" s="404">
        <v>0</v>
      </c>
      <c r="I185" s="404">
        <v>0.83052999999999999</v>
      </c>
      <c r="J185" s="404">
        <v>0.83052999999999999</v>
      </c>
      <c r="K185" s="406">
        <v>0</v>
      </c>
      <c r="L185" s="123"/>
      <c r="M185" s="402" t="str">
        <f t="shared" si="2"/>
        <v>X</v>
      </c>
    </row>
    <row r="186" spans="1:13" ht="14.45" customHeight="1" x14ac:dyDescent="0.2">
      <c r="A186" s="407" t="s">
        <v>417</v>
      </c>
      <c r="B186" s="403">
        <v>0</v>
      </c>
      <c r="C186" s="404">
        <v>0</v>
      </c>
      <c r="D186" s="404">
        <v>0</v>
      </c>
      <c r="E186" s="405">
        <v>0</v>
      </c>
      <c r="F186" s="403">
        <v>0</v>
      </c>
      <c r="G186" s="404">
        <v>0</v>
      </c>
      <c r="H186" s="404">
        <v>0</v>
      </c>
      <c r="I186" s="404">
        <v>0.83052999999999999</v>
      </c>
      <c r="J186" s="404">
        <v>0.83052999999999999</v>
      </c>
      <c r="K186" s="406">
        <v>0</v>
      </c>
      <c r="L186" s="123"/>
      <c r="M186" s="402" t="str">
        <f t="shared" si="2"/>
        <v/>
      </c>
    </row>
    <row r="187" spans="1:13" ht="14.45" customHeight="1" x14ac:dyDescent="0.2">
      <c r="A187" s="407" t="s">
        <v>418</v>
      </c>
      <c r="B187" s="403">
        <v>0</v>
      </c>
      <c r="C187" s="404">
        <v>0.16271000000000002</v>
      </c>
      <c r="D187" s="404">
        <v>0.16271000000000002</v>
      </c>
      <c r="E187" s="405">
        <v>0</v>
      </c>
      <c r="F187" s="403">
        <v>0</v>
      </c>
      <c r="G187" s="404">
        <v>0</v>
      </c>
      <c r="H187" s="404">
        <v>0.65815999999999997</v>
      </c>
      <c r="I187" s="404">
        <v>0.70499000000000001</v>
      </c>
      <c r="J187" s="404">
        <v>0.70499000000000001</v>
      </c>
      <c r="K187" s="406">
        <v>0</v>
      </c>
      <c r="L187" s="123"/>
      <c r="M187" s="402" t="str">
        <f t="shared" si="2"/>
        <v>X</v>
      </c>
    </row>
    <row r="188" spans="1:13" ht="14.45" customHeight="1" x14ac:dyDescent="0.2">
      <c r="A188" s="407" t="s">
        <v>419</v>
      </c>
      <c r="B188" s="403">
        <v>0</v>
      </c>
      <c r="C188" s="404">
        <v>0.16271000000000002</v>
      </c>
      <c r="D188" s="404">
        <v>0.16271000000000002</v>
      </c>
      <c r="E188" s="405">
        <v>0</v>
      </c>
      <c r="F188" s="403">
        <v>0</v>
      </c>
      <c r="G188" s="404">
        <v>0</v>
      </c>
      <c r="H188" s="404">
        <v>1.16E-3</v>
      </c>
      <c r="I188" s="404">
        <v>4.7990000000000005E-2</v>
      </c>
      <c r="J188" s="404">
        <v>4.7990000000000005E-2</v>
      </c>
      <c r="K188" s="406">
        <v>0</v>
      </c>
      <c r="L188" s="123"/>
      <c r="M188" s="402" t="str">
        <f t="shared" si="2"/>
        <v/>
      </c>
    </row>
    <row r="189" spans="1:13" ht="14.45" customHeight="1" x14ac:dyDescent="0.2">
      <c r="A189" s="407" t="s">
        <v>420</v>
      </c>
      <c r="B189" s="403">
        <v>0</v>
      </c>
      <c r="C189" s="404">
        <v>0</v>
      </c>
      <c r="D189" s="404">
        <v>0</v>
      </c>
      <c r="E189" s="405">
        <v>0</v>
      </c>
      <c r="F189" s="403">
        <v>0</v>
      </c>
      <c r="G189" s="404">
        <v>0</v>
      </c>
      <c r="H189" s="404">
        <v>0.65700000000000003</v>
      </c>
      <c r="I189" s="404">
        <v>0.65700000000000003</v>
      </c>
      <c r="J189" s="404">
        <v>0.65700000000000003</v>
      </c>
      <c r="K189" s="406">
        <v>0</v>
      </c>
      <c r="L189" s="123"/>
      <c r="M189" s="402" t="str">
        <f t="shared" si="2"/>
        <v/>
      </c>
    </row>
    <row r="190" spans="1:13" ht="14.45" customHeight="1" x14ac:dyDescent="0.2">
      <c r="A190" s="407" t="s">
        <v>421</v>
      </c>
      <c r="B190" s="403">
        <v>1137.663174</v>
      </c>
      <c r="C190" s="404">
        <v>1328.91428</v>
      </c>
      <c r="D190" s="404">
        <v>191.25110599999994</v>
      </c>
      <c r="E190" s="405">
        <v>1.1681087252983369</v>
      </c>
      <c r="F190" s="403">
        <v>1336.4085276999999</v>
      </c>
      <c r="G190" s="404">
        <v>1336.4085276999999</v>
      </c>
      <c r="H190" s="404">
        <v>0.27400000000000002</v>
      </c>
      <c r="I190" s="404">
        <v>1397.42372</v>
      </c>
      <c r="J190" s="404">
        <v>61.015192300000081</v>
      </c>
      <c r="K190" s="406">
        <v>1.0456560932045302</v>
      </c>
      <c r="L190" s="123"/>
      <c r="M190" s="402" t="str">
        <f t="shared" si="2"/>
        <v>X</v>
      </c>
    </row>
    <row r="191" spans="1:13" ht="14.45" customHeight="1" x14ac:dyDescent="0.2">
      <c r="A191" s="407" t="s">
        <v>422</v>
      </c>
      <c r="B191" s="403">
        <v>1137.663174</v>
      </c>
      <c r="C191" s="404">
        <v>1319.8254999999999</v>
      </c>
      <c r="D191" s="404">
        <v>182.16232599999989</v>
      </c>
      <c r="E191" s="405">
        <v>1.1601197350526176</v>
      </c>
      <c r="F191" s="403">
        <v>1329.9999998999999</v>
      </c>
      <c r="G191" s="404">
        <v>1329.9999998999999</v>
      </c>
      <c r="H191" s="404">
        <v>0</v>
      </c>
      <c r="I191" s="404">
        <v>1386.6126200000001</v>
      </c>
      <c r="J191" s="404">
        <v>56.612620100000186</v>
      </c>
      <c r="K191" s="406">
        <v>1.0425658797776367</v>
      </c>
      <c r="L191" s="123"/>
      <c r="M191" s="402" t="str">
        <f t="shared" si="2"/>
        <v/>
      </c>
    </row>
    <row r="192" spans="1:13" ht="14.45" customHeight="1" x14ac:dyDescent="0.2">
      <c r="A192" s="407" t="s">
        <v>423</v>
      </c>
      <c r="B192" s="403">
        <v>0</v>
      </c>
      <c r="C192" s="404">
        <v>0.98950000000000005</v>
      </c>
      <c r="D192" s="404">
        <v>0.98950000000000005</v>
      </c>
      <c r="E192" s="405">
        <v>0</v>
      </c>
      <c r="F192" s="403">
        <v>0</v>
      </c>
      <c r="G192" s="404">
        <v>0</v>
      </c>
      <c r="H192" s="404">
        <v>0.27400000000000002</v>
      </c>
      <c r="I192" s="404">
        <v>3.5796000000000001</v>
      </c>
      <c r="J192" s="404">
        <v>3.5796000000000001</v>
      </c>
      <c r="K192" s="406">
        <v>0</v>
      </c>
      <c r="L192" s="123"/>
      <c r="M192" s="402" t="str">
        <f t="shared" si="2"/>
        <v/>
      </c>
    </row>
    <row r="193" spans="1:13" ht="14.45" customHeight="1" x14ac:dyDescent="0.2">
      <c r="A193" s="407" t="s">
        <v>424</v>
      </c>
      <c r="B193" s="403">
        <v>0</v>
      </c>
      <c r="C193" s="404">
        <v>8.0992800000000003</v>
      </c>
      <c r="D193" s="404">
        <v>8.0992800000000003</v>
      </c>
      <c r="E193" s="405">
        <v>0</v>
      </c>
      <c r="F193" s="403">
        <v>6.4085277999999999</v>
      </c>
      <c r="G193" s="404">
        <v>6.4085277999999999</v>
      </c>
      <c r="H193" s="404">
        <v>0</v>
      </c>
      <c r="I193" s="404">
        <v>7.2314999999999996</v>
      </c>
      <c r="J193" s="404">
        <v>0.82297219999999971</v>
      </c>
      <c r="K193" s="406">
        <v>1.1284182928877986</v>
      </c>
      <c r="L193" s="123"/>
      <c r="M193" s="402" t="str">
        <f t="shared" si="2"/>
        <v/>
      </c>
    </row>
    <row r="194" spans="1:13" ht="14.45" customHeight="1" x14ac:dyDescent="0.2">
      <c r="A194" s="407" t="s">
        <v>425</v>
      </c>
      <c r="B194" s="403">
        <v>0</v>
      </c>
      <c r="C194" s="404">
        <v>2.2400000000000002E-3</v>
      </c>
      <c r="D194" s="404">
        <v>2.2400000000000002E-3</v>
      </c>
      <c r="E194" s="405">
        <v>0</v>
      </c>
      <c r="F194" s="403">
        <v>2.0484000000000001E-3</v>
      </c>
      <c r="G194" s="404">
        <v>2.0484000000000001E-3</v>
      </c>
      <c r="H194" s="404">
        <v>0</v>
      </c>
      <c r="I194" s="404">
        <v>8.0019999999999994E-2</v>
      </c>
      <c r="J194" s="404">
        <v>7.7971599999999988E-2</v>
      </c>
      <c r="K194" s="406">
        <v>39.064635813317707</v>
      </c>
      <c r="L194" s="123"/>
      <c r="M194" s="402" t="str">
        <f t="shared" si="2"/>
        <v/>
      </c>
    </row>
    <row r="195" spans="1:13" ht="14.45" customHeight="1" x14ac:dyDescent="0.2">
      <c r="A195" s="407" t="s">
        <v>426</v>
      </c>
      <c r="B195" s="403">
        <v>0</v>
      </c>
      <c r="C195" s="404">
        <v>2.2400000000000002E-3</v>
      </c>
      <c r="D195" s="404">
        <v>2.2400000000000002E-3</v>
      </c>
      <c r="E195" s="405">
        <v>0</v>
      </c>
      <c r="F195" s="403">
        <v>2.0484000000000001E-3</v>
      </c>
      <c r="G195" s="404">
        <v>2.0484000000000001E-3</v>
      </c>
      <c r="H195" s="404">
        <v>0</v>
      </c>
      <c r="I195" s="404">
        <v>8.0019999999999994E-2</v>
      </c>
      <c r="J195" s="404">
        <v>7.7971599999999988E-2</v>
      </c>
      <c r="K195" s="406">
        <v>39.064635813317707</v>
      </c>
      <c r="L195" s="123"/>
      <c r="M195" s="402" t="str">
        <f t="shared" si="2"/>
        <v/>
      </c>
    </row>
    <row r="196" spans="1:13" ht="14.45" customHeight="1" x14ac:dyDescent="0.2">
      <c r="A196" s="407" t="s">
        <v>427</v>
      </c>
      <c r="B196" s="403">
        <v>0</v>
      </c>
      <c r="C196" s="404">
        <v>2.2400000000000002E-3</v>
      </c>
      <c r="D196" s="404">
        <v>2.2400000000000002E-3</v>
      </c>
      <c r="E196" s="405">
        <v>0</v>
      </c>
      <c r="F196" s="403">
        <v>2.0484000000000001E-3</v>
      </c>
      <c r="G196" s="404">
        <v>2.0484000000000001E-3</v>
      </c>
      <c r="H196" s="404">
        <v>0</v>
      </c>
      <c r="I196" s="404">
        <v>8.0019999999999994E-2</v>
      </c>
      <c r="J196" s="404">
        <v>7.7971599999999988E-2</v>
      </c>
      <c r="K196" s="406">
        <v>39.064635813317707</v>
      </c>
      <c r="L196" s="123"/>
      <c r="M196" s="402" t="str">
        <f t="shared" si="2"/>
        <v>X</v>
      </c>
    </row>
    <row r="197" spans="1:13" ht="14.45" customHeight="1" x14ac:dyDescent="0.2">
      <c r="A197" s="407" t="s">
        <v>428</v>
      </c>
      <c r="B197" s="403">
        <v>0</v>
      </c>
      <c r="C197" s="404">
        <v>2.2400000000000002E-3</v>
      </c>
      <c r="D197" s="404">
        <v>2.2400000000000002E-3</v>
      </c>
      <c r="E197" s="405">
        <v>0</v>
      </c>
      <c r="F197" s="403">
        <v>2.0484000000000001E-3</v>
      </c>
      <c r="G197" s="404">
        <v>2.0484000000000001E-3</v>
      </c>
      <c r="H197" s="404">
        <v>0</v>
      </c>
      <c r="I197" s="404">
        <v>8.0019999999999994E-2</v>
      </c>
      <c r="J197" s="404">
        <v>7.7971599999999988E-2</v>
      </c>
      <c r="K197" s="406">
        <v>39.064635813317707</v>
      </c>
      <c r="L197" s="123"/>
      <c r="M197" s="402" t="str">
        <f t="shared" si="2"/>
        <v/>
      </c>
    </row>
    <row r="198" spans="1:13" ht="14.45" customHeight="1" x14ac:dyDescent="0.2">
      <c r="A198" s="407" t="s">
        <v>429</v>
      </c>
      <c r="B198" s="403">
        <v>0</v>
      </c>
      <c r="C198" s="404">
        <v>0</v>
      </c>
      <c r="D198" s="404">
        <v>0</v>
      </c>
      <c r="E198" s="405">
        <v>0</v>
      </c>
      <c r="F198" s="403">
        <v>0</v>
      </c>
      <c r="G198" s="404">
        <v>0</v>
      </c>
      <c r="H198" s="404">
        <v>241.67276000000001</v>
      </c>
      <c r="I198" s="404">
        <v>2611.5491400000001</v>
      </c>
      <c r="J198" s="404">
        <v>2611.5491400000001</v>
      </c>
      <c r="K198" s="406">
        <v>0</v>
      </c>
      <c r="L198" s="123"/>
      <c r="M198" s="402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07" t="s">
        <v>430</v>
      </c>
      <c r="B199" s="403">
        <v>0</v>
      </c>
      <c r="C199" s="404">
        <v>0</v>
      </c>
      <c r="D199" s="404">
        <v>0</v>
      </c>
      <c r="E199" s="405">
        <v>0</v>
      </c>
      <c r="F199" s="403">
        <v>0</v>
      </c>
      <c r="G199" s="404">
        <v>0</v>
      </c>
      <c r="H199" s="404">
        <v>241.67276000000001</v>
      </c>
      <c r="I199" s="404">
        <v>2611.5491400000001</v>
      </c>
      <c r="J199" s="404">
        <v>2611.5491400000001</v>
      </c>
      <c r="K199" s="406">
        <v>0</v>
      </c>
      <c r="L199" s="123"/>
      <c r="M199" s="402" t="str">
        <f t="shared" si="3"/>
        <v/>
      </c>
    </row>
    <row r="200" spans="1:13" ht="14.45" customHeight="1" x14ac:dyDescent="0.2">
      <c r="A200" s="407" t="s">
        <v>431</v>
      </c>
      <c r="B200" s="403">
        <v>0</v>
      </c>
      <c r="C200" s="404">
        <v>0</v>
      </c>
      <c r="D200" s="404">
        <v>0</v>
      </c>
      <c r="E200" s="405">
        <v>0</v>
      </c>
      <c r="F200" s="403">
        <v>0</v>
      </c>
      <c r="G200" s="404">
        <v>0</v>
      </c>
      <c r="H200" s="404">
        <v>241.67276000000001</v>
      </c>
      <c r="I200" s="404">
        <v>2611.5491400000001</v>
      </c>
      <c r="J200" s="404">
        <v>2611.5491400000001</v>
      </c>
      <c r="K200" s="406">
        <v>0</v>
      </c>
      <c r="L200" s="123"/>
      <c r="M200" s="402" t="str">
        <f t="shared" si="3"/>
        <v>X</v>
      </c>
    </row>
    <row r="201" spans="1:13" ht="14.45" customHeight="1" x14ac:dyDescent="0.2">
      <c r="A201" s="407" t="s">
        <v>432</v>
      </c>
      <c r="B201" s="403">
        <v>0</v>
      </c>
      <c r="C201" s="404">
        <v>0</v>
      </c>
      <c r="D201" s="404">
        <v>0</v>
      </c>
      <c r="E201" s="405">
        <v>0</v>
      </c>
      <c r="F201" s="403">
        <v>0</v>
      </c>
      <c r="G201" s="404">
        <v>0</v>
      </c>
      <c r="H201" s="404">
        <v>241.67276000000001</v>
      </c>
      <c r="I201" s="404">
        <v>2611.5491400000001</v>
      </c>
      <c r="J201" s="404">
        <v>2611.5491400000001</v>
      </c>
      <c r="K201" s="406">
        <v>0</v>
      </c>
      <c r="L201" s="123"/>
      <c r="M201" s="402" t="str">
        <f t="shared" si="3"/>
        <v/>
      </c>
    </row>
    <row r="202" spans="1:13" ht="14.45" customHeight="1" x14ac:dyDescent="0.2">
      <c r="A202" s="407" t="s">
        <v>433</v>
      </c>
      <c r="B202" s="403">
        <v>0</v>
      </c>
      <c r="C202" s="404">
        <v>3840.0183199999997</v>
      </c>
      <c r="D202" s="404">
        <v>3840.0183199999997</v>
      </c>
      <c r="E202" s="405">
        <v>0</v>
      </c>
      <c r="F202" s="403">
        <v>0</v>
      </c>
      <c r="G202" s="404">
        <v>0</v>
      </c>
      <c r="H202" s="404">
        <v>752.69141999999999</v>
      </c>
      <c r="I202" s="404">
        <v>4498.9261500000002</v>
      </c>
      <c r="J202" s="404">
        <v>4498.9261500000002</v>
      </c>
      <c r="K202" s="406">
        <v>0</v>
      </c>
      <c r="L202" s="123"/>
      <c r="M202" s="402" t="str">
        <f t="shared" si="3"/>
        <v/>
      </c>
    </row>
    <row r="203" spans="1:13" ht="14.45" customHeight="1" x14ac:dyDescent="0.2">
      <c r="A203" s="407" t="s">
        <v>434</v>
      </c>
      <c r="B203" s="403">
        <v>0</v>
      </c>
      <c r="C203" s="404">
        <v>3840.0183199999997</v>
      </c>
      <c r="D203" s="404">
        <v>3840.0183199999997</v>
      </c>
      <c r="E203" s="405">
        <v>0</v>
      </c>
      <c r="F203" s="403">
        <v>0</v>
      </c>
      <c r="G203" s="404">
        <v>0</v>
      </c>
      <c r="H203" s="404">
        <v>752.69141999999999</v>
      </c>
      <c r="I203" s="404">
        <v>4498.9261500000002</v>
      </c>
      <c r="J203" s="404">
        <v>4498.9261500000002</v>
      </c>
      <c r="K203" s="406">
        <v>0</v>
      </c>
      <c r="L203" s="123"/>
      <c r="M203" s="402" t="str">
        <f t="shared" si="3"/>
        <v/>
      </c>
    </row>
    <row r="204" spans="1:13" ht="14.45" customHeight="1" x14ac:dyDescent="0.2">
      <c r="A204" s="407" t="s">
        <v>435</v>
      </c>
      <c r="B204" s="403">
        <v>0</v>
      </c>
      <c r="C204" s="404">
        <v>3840.0183199999997</v>
      </c>
      <c r="D204" s="404">
        <v>3840.0183199999997</v>
      </c>
      <c r="E204" s="405">
        <v>0</v>
      </c>
      <c r="F204" s="403">
        <v>0</v>
      </c>
      <c r="G204" s="404">
        <v>0</v>
      </c>
      <c r="H204" s="404">
        <v>752.69141999999999</v>
      </c>
      <c r="I204" s="404">
        <v>4498.9261500000002</v>
      </c>
      <c r="J204" s="404">
        <v>4498.9261500000002</v>
      </c>
      <c r="K204" s="406">
        <v>0</v>
      </c>
      <c r="L204" s="123"/>
      <c r="M204" s="402" t="str">
        <f t="shared" si="3"/>
        <v/>
      </c>
    </row>
    <row r="205" spans="1:13" ht="14.45" customHeight="1" x14ac:dyDescent="0.2">
      <c r="A205" s="407" t="s">
        <v>436</v>
      </c>
      <c r="B205" s="403">
        <v>0</v>
      </c>
      <c r="C205" s="404">
        <v>0.50563999999999998</v>
      </c>
      <c r="D205" s="404">
        <v>0.50563999999999998</v>
      </c>
      <c r="E205" s="405">
        <v>0</v>
      </c>
      <c r="F205" s="403">
        <v>0</v>
      </c>
      <c r="G205" s="404">
        <v>0</v>
      </c>
      <c r="H205" s="404">
        <v>0.48020999999999997</v>
      </c>
      <c r="I205" s="404">
        <v>0.64151999999999998</v>
      </c>
      <c r="J205" s="404">
        <v>0.64151999999999998</v>
      </c>
      <c r="K205" s="406">
        <v>0</v>
      </c>
      <c r="L205" s="123"/>
      <c r="M205" s="402" t="str">
        <f t="shared" si="3"/>
        <v>X</v>
      </c>
    </row>
    <row r="206" spans="1:13" ht="14.45" customHeight="1" x14ac:dyDescent="0.2">
      <c r="A206" s="407" t="s">
        <v>437</v>
      </c>
      <c r="B206" s="403">
        <v>0</v>
      </c>
      <c r="C206" s="404">
        <v>0.50563999999999998</v>
      </c>
      <c r="D206" s="404">
        <v>0.50563999999999998</v>
      </c>
      <c r="E206" s="405">
        <v>0</v>
      </c>
      <c r="F206" s="403">
        <v>0</v>
      </c>
      <c r="G206" s="404">
        <v>0</v>
      </c>
      <c r="H206" s="404">
        <v>0.48020999999999997</v>
      </c>
      <c r="I206" s="404">
        <v>0.64151999999999998</v>
      </c>
      <c r="J206" s="404">
        <v>0.64151999999999998</v>
      </c>
      <c r="K206" s="406">
        <v>0</v>
      </c>
      <c r="L206" s="123"/>
      <c r="M206" s="402" t="str">
        <f t="shared" si="3"/>
        <v/>
      </c>
    </row>
    <row r="207" spans="1:13" ht="14.45" customHeight="1" x14ac:dyDescent="0.2">
      <c r="A207" s="407" t="s">
        <v>438</v>
      </c>
      <c r="B207" s="403">
        <v>0</v>
      </c>
      <c r="C207" s="404">
        <v>9.5020799999999994</v>
      </c>
      <c r="D207" s="404">
        <v>9.5020799999999994</v>
      </c>
      <c r="E207" s="405">
        <v>0</v>
      </c>
      <c r="F207" s="403">
        <v>0</v>
      </c>
      <c r="G207" s="404">
        <v>0</v>
      </c>
      <c r="H207" s="404">
        <v>0.58505999999999991</v>
      </c>
      <c r="I207" s="404">
        <v>7.4705399999999997</v>
      </c>
      <c r="J207" s="404">
        <v>7.4705399999999997</v>
      </c>
      <c r="K207" s="406">
        <v>0</v>
      </c>
      <c r="L207" s="123"/>
      <c r="M207" s="402" t="str">
        <f t="shared" si="3"/>
        <v>X</v>
      </c>
    </row>
    <row r="208" spans="1:13" ht="14.45" customHeight="1" x14ac:dyDescent="0.2">
      <c r="A208" s="407" t="s">
        <v>439</v>
      </c>
      <c r="B208" s="403">
        <v>0</v>
      </c>
      <c r="C208" s="404">
        <v>9.5020799999999994</v>
      </c>
      <c r="D208" s="404">
        <v>9.5020799999999994</v>
      </c>
      <c r="E208" s="405">
        <v>0</v>
      </c>
      <c r="F208" s="403">
        <v>0</v>
      </c>
      <c r="G208" s="404">
        <v>0</v>
      </c>
      <c r="H208" s="404">
        <v>0.58505999999999991</v>
      </c>
      <c r="I208" s="404">
        <v>7.4705399999999997</v>
      </c>
      <c r="J208" s="404">
        <v>7.4705399999999997</v>
      </c>
      <c r="K208" s="406">
        <v>0</v>
      </c>
      <c r="L208" s="123"/>
      <c r="M208" s="402" t="str">
        <f t="shared" si="3"/>
        <v/>
      </c>
    </row>
    <row r="209" spans="1:13" ht="14.45" customHeight="1" x14ac:dyDescent="0.2">
      <c r="A209" s="407" t="s">
        <v>440</v>
      </c>
      <c r="B209" s="403">
        <v>0</v>
      </c>
      <c r="C209" s="404">
        <v>1.67042</v>
      </c>
      <c r="D209" s="404">
        <v>1.67042</v>
      </c>
      <c r="E209" s="405">
        <v>0</v>
      </c>
      <c r="F209" s="403">
        <v>0</v>
      </c>
      <c r="G209" s="404">
        <v>0</v>
      </c>
      <c r="H209" s="404">
        <v>0.50190000000000001</v>
      </c>
      <c r="I209" s="404">
        <v>8.2370400000000004</v>
      </c>
      <c r="J209" s="404">
        <v>8.2370400000000004</v>
      </c>
      <c r="K209" s="406">
        <v>0</v>
      </c>
      <c r="L209" s="123"/>
      <c r="M209" s="402" t="str">
        <f t="shared" si="3"/>
        <v>X</v>
      </c>
    </row>
    <row r="210" spans="1:13" ht="14.45" customHeight="1" x14ac:dyDescent="0.2">
      <c r="A210" s="407" t="s">
        <v>441</v>
      </c>
      <c r="B210" s="403">
        <v>0</v>
      </c>
      <c r="C210" s="404">
        <v>1.67042</v>
      </c>
      <c r="D210" s="404">
        <v>1.67042</v>
      </c>
      <c r="E210" s="405">
        <v>0</v>
      </c>
      <c r="F210" s="403">
        <v>0</v>
      </c>
      <c r="G210" s="404">
        <v>0</v>
      </c>
      <c r="H210" s="404">
        <v>0.50190000000000001</v>
      </c>
      <c r="I210" s="404">
        <v>8.2370400000000004</v>
      </c>
      <c r="J210" s="404">
        <v>8.2370400000000004</v>
      </c>
      <c r="K210" s="406">
        <v>0</v>
      </c>
      <c r="L210" s="123"/>
      <c r="M210" s="402" t="str">
        <f t="shared" si="3"/>
        <v/>
      </c>
    </row>
    <row r="211" spans="1:13" ht="14.45" customHeight="1" x14ac:dyDescent="0.2">
      <c r="A211" s="407" t="s">
        <v>442</v>
      </c>
      <c r="B211" s="403">
        <v>0</v>
      </c>
      <c r="C211" s="404">
        <v>25.322479999999999</v>
      </c>
      <c r="D211" s="404">
        <v>25.322479999999999</v>
      </c>
      <c r="E211" s="405">
        <v>0</v>
      </c>
      <c r="F211" s="403">
        <v>0</v>
      </c>
      <c r="G211" s="404">
        <v>0</v>
      </c>
      <c r="H211" s="404">
        <v>0</v>
      </c>
      <c r="I211" s="404">
        <v>0</v>
      </c>
      <c r="J211" s="404">
        <v>0</v>
      </c>
      <c r="K211" s="406">
        <v>0</v>
      </c>
      <c r="L211" s="123"/>
      <c r="M211" s="402" t="str">
        <f t="shared" si="3"/>
        <v>X</v>
      </c>
    </row>
    <row r="212" spans="1:13" ht="14.45" customHeight="1" x14ac:dyDescent="0.2">
      <c r="A212" s="407" t="s">
        <v>443</v>
      </c>
      <c r="B212" s="403">
        <v>0</v>
      </c>
      <c r="C212" s="404">
        <v>25.322479999999999</v>
      </c>
      <c r="D212" s="404">
        <v>25.322479999999999</v>
      </c>
      <c r="E212" s="405">
        <v>0</v>
      </c>
      <c r="F212" s="403">
        <v>0</v>
      </c>
      <c r="G212" s="404">
        <v>0</v>
      </c>
      <c r="H212" s="404">
        <v>0</v>
      </c>
      <c r="I212" s="404">
        <v>0</v>
      </c>
      <c r="J212" s="404">
        <v>0</v>
      </c>
      <c r="K212" s="406">
        <v>0</v>
      </c>
      <c r="L212" s="123"/>
      <c r="M212" s="402" t="str">
        <f t="shared" si="3"/>
        <v/>
      </c>
    </row>
    <row r="213" spans="1:13" ht="14.45" customHeight="1" x14ac:dyDescent="0.2">
      <c r="A213" s="407" t="s">
        <v>444</v>
      </c>
      <c r="B213" s="403">
        <v>0</v>
      </c>
      <c r="C213" s="404">
        <v>0.84</v>
      </c>
      <c r="D213" s="404">
        <v>0.84</v>
      </c>
      <c r="E213" s="405">
        <v>0</v>
      </c>
      <c r="F213" s="403">
        <v>0</v>
      </c>
      <c r="G213" s="404">
        <v>0</v>
      </c>
      <c r="H213" s="404">
        <v>0.22</v>
      </c>
      <c r="I213" s="404">
        <v>1.28</v>
      </c>
      <c r="J213" s="404">
        <v>1.28</v>
      </c>
      <c r="K213" s="406">
        <v>0</v>
      </c>
      <c r="L213" s="123"/>
      <c r="M213" s="402" t="str">
        <f t="shared" si="3"/>
        <v>X</v>
      </c>
    </row>
    <row r="214" spans="1:13" ht="14.45" customHeight="1" x14ac:dyDescent="0.2">
      <c r="A214" s="407" t="s">
        <v>445</v>
      </c>
      <c r="B214" s="403">
        <v>0</v>
      </c>
      <c r="C214" s="404">
        <v>0.84</v>
      </c>
      <c r="D214" s="404">
        <v>0.84</v>
      </c>
      <c r="E214" s="405">
        <v>0</v>
      </c>
      <c r="F214" s="403">
        <v>0</v>
      </c>
      <c r="G214" s="404">
        <v>0</v>
      </c>
      <c r="H214" s="404">
        <v>0.22</v>
      </c>
      <c r="I214" s="404">
        <v>1.28</v>
      </c>
      <c r="J214" s="404">
        <v>1.28</v>
      </c>
      <c r="K214" s="406">
        <v>0</v>
      </c>
      <c r="L214" s="123"/>
      <c r="M214" s="402" t="str">
        <f t="shared" si="3"/>
        <v/>
      </c>
    </row>
    <row r="215" spans="1:13" ht="14.45" customHeight="1" x14ac:dyDescent="0.2">
      <c r="A215" s="407" t="s">
        <v>446</v>
      </c>
      <c r="B215" s="403">
        <v>0</v>
      </c>
      <c r="C215" s="404">
        <v>1225.5911699999999</v>
      </c>
      <c r="D215" s="404">
        <v>1225.5911699999999</v>
      </c>
      <c r="E215" s="405">
        <v>0</v>
      </c>
      <c r="F215" s="403">
        <v>0</v>
      </c>
      <c r="G215" s="404">
        <v>0</v>
      </c>
      <c r="H215" s="404">
        <v>70.955889999999997</v>
      </c>
      <c r="I215" s="404">
        <v>1075.7640100000001</v>
      </c>
      <c r="J215" s="404">
        <v>1075.7640100000001</v>
      </c>
      <c r="K215" s="406">
        <v>0</v>
      </c>
      <c r="L215" s="123"/>
      <c r="M215" s="402" t="str">
        <f t="shared" si="3"/>
        <v>X</v>
      </c>
    </row>
    <row r="216" spans="1:13" ht="14.45" customHeight="1" x14ac:dyDescent="0.2">
      <c r="A216" s="407" t="s">
        <v>447</v>
      </c>
      <c r="B216" s="403">
        <v>0</v>
      </c>
      <c r="C216" s="404">
        <v>1225.5911699999999</v>
      </c>
      <c r="D216" s="404">
        <v>1225.5911699999999</v>
      </c>
      <c r="E216" s="405">
        <v>0</v>
      </c>
      <c r="F216" s="403">
        <v>0</v>
      </c>
      <c r="G216" s="404">
        <v>0</v>
      </c>
      <c r="H216" s="404">
        <v>70.955889999999997</v>
      </c>
      <c r="I216" s="404">
        <v>1075.7640100000001</v>
      </c>
      <c r="J216" s="404">
        <v>1075.7640100000001</v>
      </c>
      <c r="K216" s="406">
        <v>0</v>
      </c>
      <c r="L216" s="123"/>
      <c r="M216" s="402" t="str">
        <f t="shared" si="3"/>
        <v/>
      </c>
    </row>
    <row r="217" spans="1:13" ht="14.45" customHeight="1" x14ac:dyDescent="0.2">
      <c r="A217" s="407" t="s">
        <v>448</v>
      </c>
      <c r="B217" s="403">
        <v>0</v>
      </c>
      <c r="C217" s="404">
        <v>9.2810000000000006</v>
      </c>
      <c r="D217" s="404">
        <v>9.2810000000000006</v>
      </c>
      <c r="E217" s="405">
        <v>0</v>
      </c>
      <c r="F217" s="403">
        <v>0</v>
      </c>
      <c r="G217" s="404">
        <v>0</v>
      </c>
      <c r="H217" s="404">
        <v>300.61500000000001</v>
      </c>
      <c r="I217" s="404">
        <v>587.37400000000002</v>
      </c>
      <c r="J217" s="404">
        <v>587.37400000000002</v>
      </c>
      <c r="K217" s="406">
        <v>0</v>
      </c>
      <c r="L217" s="123"/>
      <c r="M217" s="402" t="str">
        <f t="shared" si="3"/>
        <v>X</v>
      </c>
    </row>
    <row r="218" spans="1:13" ht="14.45" customHeight="1" x14ac:dyDescent="0.2">
      <c r="A218" s="407" t="s">
        <v>449</v>
      </c>
      <c r="B218" s="403">
        <v>0</v>
      </c>
      <c r="C218" s="404">
        <v>9.2810000000000006</v>
      </c>
      <c r="D218" s="404">
        <v>9.2810000000000006</v>
      </c>
      <c r="E218" s="405">
        <v>0</v>
      </c>
      <c r="F218" s="403">
        <v>0</v>
      </c>
      <c r="G218" s="404">
        <v>0</v>
      </c>
      <c r="H218" s="404">
        <v>300.61500000000001</v>
      </c>
      <c r="I218" s="404">
        <v>587.37400000000002</v>
      </c>
      <c r="J218" s="404">
        <v>587.37400000000002</v>
      </c>
      <c r="K218" s="406">
        <v>0</v>
      </c>
      <c r="L218" s="123"/>
      <c r="M218" s="402" t="str">
        <f t="shared" si="3"/>
        <v/>
      </c>
    </row>
    <row r="219" spans="1:13" ht="14.45" customHeight="1" x14ac:dyDescent="0.2">
      <c r="A219" s="407" t="s">
        <v>450</v>
      </c>
      <c r="B219" s="403">
        <v>0</v>
      </c>
      <c r="C219" s="404">
        <v>2567.3055299999996</v>
      </c>
      <c r="D219" s="404">
        <v>2567.3055299999996</v>
      </c>
      <c r="E219" s="405">
        <v>0</v>
      </c>
      <c r="F219" s="403">
        <v>0</v>
      </c>
      <c r="G219" s="404">
        <v>0</v>
      </c>
      <c r="H219" s="404">
        <v>379.33335999999997</v>
      </c>
      <c r="I219" s="404">
        <v>2818.15904</v>
      </c>
      <c r="J219" s="404">
        <v>2818.15904</v>
      </c>
      <c r="K219" s="406">
        <v>0</v>
      </c>
      <c r="L219" s="123"/>
      <c r="M219" s="402" t="str">
        <f t="shared" si="3"/>
        <v>X</v>
      </c>
    </row>
    <row r="220" spans="1:13" ht="14.45" customHeight="1" x14ac:dyDescent="0.2">
      <c r="A220" s="407" t="s">
        <v>451</v>
      </c>
      <c r="B220" s="403">
        <v>0</v>
      </c>
      <c r="C220" s="404">
        <v>2567.3055299999996</v>
      </c>
      <c r="D220" s="404">
        <v>2567.3055299999996</v>
      </c>
      <c r="E220" s="405">
        <v>0</v>
      </c>
      <c r="F220" s="403">
        <v>0</v>
      </c>
      <c r="G220" s="404">
        <v>0</v>
      </c>
      <c r="H220" s="404">
        <v>379.33335999999997</v>
      </c>
      <c r="I220" s="404">
        <v>2818.15904</v>
      </c>
      <c r="J220" s="404">
        <v>2818.15904</v>
      </c>
      <c r="K220" s="406">
        <v>0</v>
      </c>
      <c r="L220" s="123"/>
      <c r="M220" s="402" t="str">
        <f t="shared" si="3"/>
        <v/>
      </c>
    </row>
    <row r="221" spans="1:13" ht="14.45" customHeight="1" x14ac:dyDescent="0.2">
      <c r="A221" s="407" t="s">
        <v>452</v>
      </c>
      <c r="B221" s="403">
        <v>0</v>
      </c>
      <c r="C221" s="404">
        <v>15.694240000000001</v>
      </c>
      <c r="D221" s="404">
        <v>15.694240000000001</v>
      </c>
      <c r="E221" s="405">
        <v>0</v>
      </c>
      <c r="F221" s="403">
        <v>0</v>
      </c>
      <c r="G221" s="404">
        <v>0</v>
      </c>
      <c r="H221" s="404">
        <v>0</v>
      </c>
      <c r="I221" s="404">
        <v>0.63433000000000006</v>
      </c>
      <c r="J221" s="404">
        <v>0.63433000000000006</v>
      </c>
      <c r="K221" s="406">
        <v>0</v>
      </c>
      <c r="L221" s="123"/>
      <c r="M221" s="402" t="str">
        <f t="shared" si="3"/>
        <v/>
      </c>
    </row>
    <row r="222" spans="1:13" ht="14.45" customHeight="1" x14ac:dyDescent="0.2">
      <c r="A222" s="407" t="s">
        <v>453</v>
      </c>
      <c r="B222" s="403">
        <v>0</v>
      </c>
      <c r="C222" s="404">
        <v>15.694240000000001</v>
      </c>
      <c r="D222" s="404">
        <v>15.694240000000001</v>
      </c>
      <c r="E222" s="405">
        <v>0</v>
      </c>
      <c r="F222" s="403">
        <v>0</v>
      </c>
      <c r="G222" s="404">
        <v>0</v>
      </c>
      <c r="H222" s="404">
        <v>0</v>
      </c>
      <c r="I222" s="404">
        <v>0.63433000000000006</v>
      </c>
      <c r="J222" s="404">
        <v>0.63433000000000006</v>
      </c>
      <c r="K222" s="406">
        <v>0</v>
      </c>
      <c r="L222" s="123"/>
      <c r="M222" s="402" t="str">
        <f t="shared" si="3"/>
        <v/>
      </c>
    </row>
    <row r="223" spans="1:13" ht="14.45" customHeight="1" x14ac:dyDescent="0.2">
      <c r="A223" s="407" t="s">
        <v>454</v>
      </c>
      <c r="B223" s="403">
        <v>0</v>
      </c>
      <c r="C223" s="404">
        <v>15.694240000000001</v>
      </c>
      <c r="D223" s="404">
        <v>15.694240000000001</v>
      </c>
      <c r="E223" s="405">
        <v>0</v>
      </c>
      <c r="F223" s="403">
        <v>0</v>
      </c>
      <c r="G223" s="404">
        <v>0</v>
      </c>
      <c r="H223" s="404">
        <v>0</v>
      </c>
      <c r="I223" s="404">
        <v>0.63433000000000006</v>
      </c>
      <c r="J223" s="404">
        <v>0.63433000000000006</v>
      </c>
      <c r="K223" s="406">
        <v>0</v>
      </c>
      <c r="L223" s="123"/>
      <c r="M223" s="402" t="str">
        <f t="shared" si="3"/>
        <v/>
      </c>
    </row>
    <row r="224" spans="1:13" ht="14.45" customHeight="1" x14ac:dyDescent="0.2">
      <c r="A224" s="407" t="s">
        <v>455</v>
      </c>
      <c r="B224" s="403">
        <v>0</v>
      </c>
      <c r="C224" s="404">
        <v>15.694240000000001</v>
      </c>
      <c r="D224" s="404">
        <v>15.694240000000001</v>
      </c>
      <c r="E224" s="405">
        <v>0</v>
      </c>
      <c r="F224" s="403">
        <v>0</v>
      </c>
      <c r="G224" s="404">
        <v>0</v>
      </c>
      <c r="H224" s="404">
        <v>0</v>
      </c>
      <c r="I224" s="404">
        <v>0.63433000000000006</v>
      </c>
      <c r="J224" s="404">
        <v>0.63433000000000006</v>
      </c>
      <c r="K224" s="406">
        <v>0</v>
      </c>
      <c r="L224" s="123"/>
      <c r="M224" s="402" t="str">
        <f t="shared" si="3"/>
        <v>X</v>
      </c>
    </row>
    <row r="225" spans="1:13" ht="14.45" customHeight="1" x14ac:dyDescent="0.2">
      <c r="A225" s="407" t="s">
        <v>456</v>
      </c>
      <c r="B225" s="403">
        <v>0</v>
      </c>
      <c r="C225" s="404">
        <v>15.653</v>
      </c>
      <c r="D225" s="404">
        <v>15.653</v>
      </c>
      <c r="E225" s="405">
        <v>0</v>
      </c>
      <c r="F225" s="403">
        <v>0</v>
      </c>
      <c r="G225" s="404">
        <v>0</v>
      </c>
      <c r="H225" s="404">
        <v>0</v>
      </c>
      <c r="I225" s="404">
        <v>0.53400000000000003</v>
      </c>
      <c r="J225" s="404">
        <v>0.53400000000000003</v>
      </c>
      <c r="K225" s="406">
        <v>0</v>
      </c>
      <c r="L225" s="123"/>
      <c r="M225" s="402" t="str">
        <f t="shared" si="3"/>
        <v/>
      </c>
    </row>
    <row r="226" spans="1:13" ht="14.45" customHeight="1" x14ac:dyDescent="0.2">
      <c r="A226" s="407" t="s">
        <v>457</v>
      </c>
      <c r="B226" s="403">
        <v>0</v>
      </c>
      <c r="C226" s="404">
        <v>4.1239999999999999E-2</v>
      </c>
      <c r="D226" s="404">
        <v>4.1239999999999999E-2</v>
      </c>
      <c r="E226" s="405">
        <v>0</v>
      </c>
      <c r="F226" s="403">
        <v>0</v>
      </c>
      <c r="G226" s="404">
        <v>0</v>
      </c>
      <c r="H226" s="404">
        <v>0</v>
      </c>
      <c r="I226" s="404">
        <v>0.10033</v>
      </c>
      <c r="J226" s="404">
        <v>0.10033</v>
      </c>
      <c r="K226" s="406">
        <v>0</v>
      </c>
      <c r="L226" s="123"/>
      <c r="M226" s="402" t="str">
        <f t="shared" si="3"/>
        <v/>
      </c>
    </row>
    <row r="227" spans="1:13" ht="14.45" customHeight="1" x14ac:dyDescent="0.2">
      <c r="A227" s="407"/>
      <c r="B227" s="403"/>
      <c r="C227" s="404"/>
      <c r="D227" s="404"/>
      <c r="E227" s="405"/>
      <c r="F227" s="403"/>
      <c r="G227" s="404"/>
      <c r="H227" s="404"/>
      <c r="I227" s="404"/>
      <c r="J227" s="404"/>
      <c r="K227" s="406"/>
      <c r="L227" s="123"/>
      <c r="M227" s="402" t="str">
        <f t="shared" si="3"/>
        <v/>
      </c>
    </row>
    <row r="228" spans="1:13" ht="14.45" customHeight="1" x14ac:dyDescent="0.2">
      <c r="A228" s="407"/>
      <c r="B228" s="403"/>
      <c r="C228" s="404"/>
      <c r="D228" s="404"/>
      <c r="E228" s="405"/>
      <c r="F228" s="403"/>
      <c r="G228" s="404"/>
      <c r="H228" s="404"/>
      <c r="I228" s="404"/>
      <c r="J228" s="404"/>
      <c r="K228" s="406"/>
      <c r="L228" s="123"/>
      <c r="M228" s="402" t="str">
        <f t="shared" si="3"/>
        <v/>
      </c>
    </row>
    <row r="229" spans="1:13" ht="14.45" customHeight="1" x14ac:dyDescent="0.2">
      <c r="A229" s="407"/>
      <c r="B229" s="403"/>
      <c r="C229" s="404"/>
      <c r="D229" s="404"/>
      <c r="E229" s="405"/>
      <c r="F229" s="403"/>
      <c r="G229" s="404"/>
      <c r="H229" s="404"/>
      <c r="I229" s="404"/>
      <c r="J229" s="404"/>
      <c r="K229" s="406"/>
      <c r="L229" s="123"/>
      <c r="M229" s="402" t="str">
        <f t="shared" si="3"/>
        <v/>
      </c>
    </row>
    <row r="230" spans="1:13" ht="14.45" customHeight="1" x14ac:dyDescent="0.2">
      <c r="A230" s="407"/>
      <c r="B230" s="403"/>
      <c r="C230" s="404"/>
      <c r="D230" s="404"/>
      <c r="E230" s="405"/>
      <c r="F230" s="403"/>
      <c r="G230" s="404"/>
      <c r="H230" s="404"/>
      <c r="I230" s="404"/>
      <c r="J230" s="404"/>
      <c r="K230" s="406"/>
      <c r="L230" s="123"/>
      <c r="M230" s="402" t="str">
        <f t="shared" si="3"/>
        <v/>
      </c>
    </row>
    <row r="231" spans="1:13" ht="14.45" customHeight="1" x14ac:dyDescent="0.2">
      <c r="A231" s="407"/>
      <c r="B231" s="403"/>
      <c r="C231" s="404"/>
      <c r="D231" s="404"/>
      <c r="E231" s="405"/>
      <c r="F231" s="403"/>
      <c r="G231" s="404"/>
      <c r="H231" s="404"/>
      <c r="I231" s="404"/>
      <c r="J231" s="404"/>
      <c r="K231" s="406"/>
      <c r="L231" s="123"/>
      <c r="M231" s="402" t="str">
        <f t="shared" si="3"/>
        <v/>
      </c>
    </row>
    <row r="232" spans="1:13" ht="14.45" customHeight="1" x14ac:dyDescent="0.2">
      <c r="A232" s="407"/>
      <c r="B232" s="403"/>
      <c r="C232" s="404"/>
      <c r="D232" s="404"/>
      <c r="E232" s="405"/>
      <c r="F232" s="403"/>
      <c r="G232" s="404"/>
      <c r="H232" s="404"/>
      <c r="I232" s="404"/>
      <c r="J232" s="404"/>
      <c r="K232" s="406"/>
      <c r="L232" s="123"/>
      <c r="M232" s="402" t="str">
        <f t="shared" si="3"/>
        <v/>
      </c>
    </row>
    <row r="233" spans="1:13" ht="14.45" customHeight="1" x14ac:dyDescent="0.2">
      <c r="A233" s="407"/>
      <c r="B233" s="403"/>
      <c r="C233" s="404"/>
      <c r="D233" s="404"/>
      <c r="E233" s="405"/>
      <c r="F233" s="403"/>
      <c r="G233" s="404"/>
      <c r="H233" s="404"/>
      <c r="I233" s="404"/>
      <c r="J233" s="404"/>
      <c r="K233" s="406"/>
      <c r="L233" s="123"/>
      <c r="M233" s="402" t="str">
        <f t="shared" si="3"/>
        <v/>
      </c>
    </row>
    <row r="234" spans="1:13" ht="14.45" customHeight="1" x14ac:dyDescent="0.2">
      <c r="A234" s="407"/>
      <c r="B234" s="403"/>
      <c r="C234" s="404"/>
      <c r="D234" s="404"/>
      <c r="E234" s="405"/>
      <c r="F234" s="403"/>
      <c r="G234" s="404"/>
      <c r="H234" s="404"/>
      <c r="I234" s="404"/>
      <c r="J234" s="404"/>
      <c r="K234" s="406"/>
      <c r="L234" s="123"/>
      <c r="M234" s="402" t="str">
        <f t="shared" si="3"/>
        <v/>
      </c>
    </row>
    <row r="235" spans="1:13" ht="14.45" customHeight="1" x14ac:dyDescent="0.2">
      <c r="A235" s="407"/>
      <c r="B235" s="403"/>
      <c r="C235" s="404"/>
      <c r="D235" s="404"/>
      <c r="E235" s="405"/>
      <c r="F235" s="403"/>
      <c r="G235" s="404"/>
      <c r="H235" s="404"/>
      <c r="I235" s="404"/>
      <c r="J235" s="404"/>
      <c r="K235" s="406"/>
      <c r="L235" s="123"/>
      <c r="M235" s="402" t="str">
        <f t="shared" si="3"/>
        <v/>
      </c>
    </row>
    <row r="236" spans="1:13" ht="14.45" customHeight="1" x14ac:dyDescent="0.2">
      <c r="A236" s="407"/>
      <c r="B236" s="403"/>
      <c r="C236" s="404"/>
      <c r="D236" s="404"/>
      <c r="E236" s="405"/>
      <c r="F236" s="403"/>
      <c r="G236" s="404"/>
      <c r="H236" s="404"/>
      <c r="I236" s="404"/>
      <c r="J236" s="404"/>
      <c r="K236" s="406"/>
      <c r="L236" s="123"/>
      <c r="M236" s="402" t="str">
        <f t="shared" si="3"/>
        <v/>
      </c>
    </row>
    <row r="237" spans="1:13" ht="14.45" customHeight="1" x14ac:dyDescent="0.2">
      <c r="A237" s="407"/>
      <c r="B237" s="403"/>
      <c r="C237" s="404"/>
      <c r="D237" s="404"/>
      <c r="E237" s="405"/>
      <c r="F237" s="403"/>
      <c r="G237" s="404"/>
      <c r="H237" s="404"/>
      <c r="I237" s="404"/>
      <c r="J237" s="404"/>
      <c r="K237" s="406"/>
      <c r="L237" s="123"/>
      <c r="M237" s="402" t="str">
        <f t="shared" si="3"/>
        <v/>
      </c>
    </row>
    <row r="238" spans="1:13" ht="14.45" customHeight="1" x14ac:dyDescent="0.2">
      <c r="A238" s="407"/>
      <c r="B238" s="403"/>
      <c r="C238" s="404"/>
      <c r="D238" s="404"/>
      <c r="E238" s="405"/>
      <c r="F238" s="403"/>
      <c r="G238" s="404"/>
      <c r="H238" s="404"/>
      <c r="I238" s="404"/>
      <c r="J238" s="404"/>
      <c r="K238" s="406"/>
      <c r="L238" s="123"/>
      <c r="M238" s="402" t="str">
        <f t="shared" si="3"/>
        <v/>
      </c>
    </row>
    <row r="239" spans="1:13" ht="14.45" customHeight="1" x14ac:dyDescent="0.2">
      <c r="A239" s="407"/>
      <c r="B239" s="403"/>
      <c r="C239" s="404"/>
      <c r="D239" s="404"/>
      <c r="E239" s="405"/>
      <c r="F239" s="403"/>
      <c r="G239" s="404"/>
      <c r="H239" s="404"/>
      <c r="I239" s="404"/>
      <c r="J239" s="404"/>
      <c r="K239" s="406"/>
      <c r="L239" s="123"/>
      <c r="M239" s="402" t="str">
        <f t="shared" si="3"/>
        <v/>
      </c>
    </row>
    <row r="240" spans="1:13" ht="14.45" customHeight="1" x14ac:dyDescent="0.2">
      <c r="A240" s="407"/>
      <c r="B240" s="403"/>
      <c r="C240" s="404"/>
      <c r="D240" s="404"/>
      <c r="E240" s="405"/>
      <c r="F240" s="403"/>
      <c r="G240" s="404"/>
      <c r="H240" s="404"/>
      <c r="I240" s="404"/>
      <c r="J240" s="404"/>
      <c r="K240" s="406"/>
      <c r="L240" s="123"/>
      <c r="M240" s="402" t="str">
        <f t="shared" si="3"/>
        <v/>
      </c>
    </row>
    <row r="241" spans="1:13" ht="14.45" customHeight="1" x14ac:dyDescent="0.2">
      <c r="A241" s="407"/>
      <c r="B241" s="403"/>
      <c r="C241" s="404"/>
      <c r="D241" s="404"/>
      <c r="E241" s="405"/>
      <c r="F241" s="403"/>
      <c r="G241" s="404"/>
      <c r="H241" s="404"/>
      <c r="I241" s="404"/>
      <c r="J241" s="404"/>
      <c r="K241" s="406"/>
      <c r="L241" s="123"/>
      <c r="M241" s="402" t="str">
        <f t="shared" si="3"/>
        <v/>
      </c>
    </row>
    <row r="242" spans="1:13" ht="14.45" customHeight="1" x14ac:dyDescent="0.2">
      <c r="A242" s="407"/>
      <c r="B242" s="403"/>
      <c r="C242" s="404"/>
      <c r="D242" s="404"/>
      <c r="E242" s="405"/>
      <c r="F242" s="403"/>
      <c r="G242" s="404"/>
      <c r="H242" s="404"/>
      <c r="I242" s="404"/>
      <c r="J242" s="404"/>
      <c r="K242" s="406"/>
      <c r="L242" s="123"/>
      <c r="M242" s="402" t="str">
        <f t="shared" si="3"/>
        <v/>
      </c>
    </row>
    <row r="243" spans="1:13" ht="14.45" customHeight="1" x14ac:dyDescent="0.2">
      <c r="A243" s="407"/>
      <c r="B243" s="403"/>
      <c r="C243" s="404"/>
      <c r="D243" s="404"/>
      <c r="E243" s="405"/>
      <c r="F243" s="403"/>
      <c r="G243" s="404"/>
      <c r="H243" s="404"/>
      <c r="I243" s="404"/>
      <c r="J243" s="404"/>
      <c r="K243" s="406"/>
      <c r="L243" s="123"/>
      <c r="M243" s="402" t="str">
        <f t="shared" si="3"/>
        <v/>
      </c>
    </row>
    <row r="244" spans="1:13" ht="14.45" customHeight="1" x14ac:dyDescent="0.2">
      <c r="A244" s="407"/>
      <c r="B244" s="403"/>
      <c r="C244" s="404"/>
      <c r="D244" s="404"/>
      <c r="E244" s="405"/>
      <c r="F244" s="403"/>
      <c r="G244" s="404"/>
      <c r="H244" s="404"/>
      <c r="I244" s="404"/>
      <c r="J244" s="404"/>
      <c r="K244" s="406"/>
      <c r="L244" s="123"/>
      <c r="M244" s="402" t="str">
        <f t="shared" si="3"/>
        <v/>
      </c>
    </row>
    <row r="245" spans="1:13" ht="14.45" customHeight="1" x14ac:dyDescent="0.2">
      <c r="A245" s="407"/>
      <c r="B245" s="403"/>
      <c r="C245" s="404"/>
      <c r="D245" s="404"/>
      <c r="E245" s="405"/>
      <c r="F245" s="403"/>
      <c r="G245" s="404"/>
      <c r="H245" s="404"/>
      <c r="I245" s="404"/>
      <c r="J245" s="404"/>
      <c r="K245" s="406"/>
      <c r="L245" s="123"/>
      <c r="M245" s="402" t="str">
        <f t="shared" si="3"/>
        <v/>
      </c>
    </row>
    <row r="246" spans="1:13" ht="14.45" customHeight="1" x14ac:dyDescent="0.2">
      <c r="A246" s="407"/>
      <c r="B246" s="403"/>
      <c r="C246" s="404"/>
      <c r="D246" s="404"/>
      <c r="E246" s="405"/>
      <c r="F246" s="403"/>
      <c r="G246" s="404"/>
      <c r="H246" s="404"/>
      <c r="I246" s="404"/>
      <c r="J246" s="404"/>
      <c r="K246" s="406"/>
      <c r="L246" s="123"/>
      <c r="M246" s="402" t="str">
        <f t="shared" si="3"/>
        <v/>
      </c>
    </row>
    <row r="247" spans="1:13" ht="14.45" customHeight="1" x14ac:dyDescent="0.2">
      <c r="A247" s="407"/>
      <c r="B247" s="403"/>
      <c r="C247" s="404"/>
      <c r="D247" s="404"/>
      <c r="E247" s="405"/>
      <c r="F247" s="403"/>
      <c r="G247" s="404"/>
      <c r="H247" s="404"/>
      <c r="I247" s="404"/>
      <c r="J247" s="404"/>
      <c r="K247" s="406"/>
      <c r="L247" s="123"/>
      <c r="M247" s="402" t="str">
        <f t="shared" si="3"/>
        <v/>
      </c>
    </row>
    <row r="248" spans="1:13" ht="14.45" customHeight="1" x14ac:dyDescent="0.2">
      <c r="A248" s="407"/>
      <c r="B248" s="403"/>
      <c r="C248" s="404"/>
      <c r="D248" s="404"/>
      <c r="E248" s="405"/>
      <c r="F248" s="403"/>
      <c r="G248" s="404"/>
      <c r="H248" s="404"/>
      <c r="I248" s="404"/>
      <c r="J248" s="404"/>
      <c r="K248" s="406"/>
      <c r="L248" s="123"/>
      <c r="M248" s="402" t="str">
        <f t="shared" si="3"/>
        <v/>
      </c>
    </row>
    <row r="249" spans="1:13" ht="14.45" customHeight="1" x14ac:dyDescent="0.2">
      <c r="A249" s="407"/>
      <c r="B249" s="403"/>
      <c r="C249" s="404"/>
      <c r="D249" s="404"/>
      <c r="E249" s="405"/>
      <c r="F249" s="403"/>
      <c r="G249" s="404"/>
      <c r="H249" s="404"/>
      <c r="I249" s="404"/>
      <c r="J249" s="404"/>
      <c r="K249" s="406"/>
      <c r="L249" s="123"/>
      <c r="M249" s="402" t="str">
        <f t="shared" si="3"/>
        <v/>
      </c>
    </row>
    <row r="250" spans="1:13" ht="14.45" customHeight="1" x14ac:dyDescent="0.2">
      <c r="A250" s="407"/>
      <c r="B250" s="403"/>
      <c r="C250" s="404"/>
      <c r="D250" s="404"/>
      <c r="E250" s="405"/>
      <c r="F250" s="403"/>
      <c r="G250" s="404"/>
      <c r="H250" s="404"/>
      <c r="I250" s="404"/>
      <c r="J250" s="404"/>
      <c r="K250" s="406"/>
      <c r="L250" s="123"/>
      <c r="M250" s="402" t="str">
        <f t="shared" si="3"/>
        <v/>
      </c>
    </row>
    <row r="251" spans="1:13" ht="14.45" customHeight="1" x14ac:dyDescent="0.2">
      <c r="A251" s="407"/>
      <c r="B251" s="403"/>
      <c r="C251" s="404"/>
      <c r="D251" s="404"/>
      <c r="E251" s="405"/>
      <c r="F251" s="403"/>
      <c r="G251" s="404"/>
      <c r="H251" s="404"/>
      <c r="I251" s="404"/>
      <c r="J251" s="404"/>
      <c r="K251" s="406"/>
      <c r="L251" s="123"/>
      <c r="M251" s="402" t="str">
        <f t="shared" si="3"/>
        <v/>
      </c>
    </row>
    <row r="252" spans="1:13" ht="14.45" customHeight="1" x14ac:dyDescent="0.2">
      <c r="A252" s="407"/>
      <c r="B252" s="403"/>
      <c r="C252" s="404"/>
      <c r="D252" s="404"/>
      <c r="E252" s="405"/>
      <c r="F252" s="403"/>
      <c r="G252" s="404"/>
      <c r="H252" s="404"/>
      <c r="I252" s="404"/>
      <c r="J252" s="404"/>
      <c r="K252" s="406"/>
      <c r="L252" s="123"/>
      <c r="M252" s="402" t="str">
        <f t="shared" si="3"/>
        <v/>
      </c>
    </row>
    <row r="253" spans="1:13" ht="14.45" customHeight="1" x14ac:dyDescent="0.2">
      <c r="A253" s="407"/>
      <c r="B253" s="403"/>
      <c r="C253" s="404"/>
      <c r="D253" s="404"/>
      <c r="E253" s="405"/>
      <c r="F253" s="403"/>
      <c r="G253" s="404"/>
      <c r="H253" s="404"/>
      <c r="I253" s="404"/>
      <c r="J253" s="404"/>
      <c r="K253" s="406"/>
      <c r="L253" s="123"/>
      <c r="M253" s="402" t="str">
        <f t="shared" si="3"/>
        <v/>
      </c>
    </row>
    <row r="254" spans="1:13" ht="14.45" customHeight="1" x14ac:dyDescent="0.2">
      <c r="A254" s="407"/>
      <c r="B254" s="403"/>
      <c r="C254" s="404"/>
      <c r="D254" s="404"/>
      <c r="E254" s="405"/>
      <c r="F254" s="403"/>
      <c r="G254" s="404"/>
      <c r="H254" s="404"/>
      <c r="I254" s="404"/>
      <c r="J254" s="404"/>
      <c r="K254" s="406"/>
      <c r="L254" s="123"/>
      <c r="M254" s="402" t="str">
        <f t="shared" si="3"/>
        <v/>
      </c>
    </row>
    <row r="255" spans="1:13" ht="14.45" customHeight="1" x14ac:dyDescent="0.2">
      <c r="A255" s="407"/>
      <c r="B255" s="403"/>
      <c r="C255" s="404"/>
      <c r="D255" s="404"/>
      <c r="E255" s="405"/>
      <c r="F255" s="403"/>
      <c r="G255" s="404"/>
      <c r="H255" s="404"/>
      <c r="I255" s="404"/>
      <c r="J255" s="404"/>
      <c r="K255" s="406"/>
      <c r="L255" s="123"/>
      <c r="M255" s="402" t="str">
        <f t="shared" si="3"/>
        <v/>
      </c>
    </row>
    <row r="256" spans="1:13" ht="14.45" customHeight="1" x14ac:dyDescent="0.2">
      <c r="A256" s="407"/>
      <c r="B256" s="403"/>
      <c r="C256" s="404"/>
      <c r="D256" s="404"/>
      <c r="E256" s="405"/>
      <c r="F256" s="403"/>
      <c r="G256" s="404"/>
      <c r="H256" s="404"/>
      <c r="I256" s="404"/>
      <c r="J256" s="404"/>
      <c r="K256" s="406"/>
      <c r="L256" s="123"/>
      <c r="M256" s="402" t="str">
        <f t="shared" si="3"/>
        <v/>
      </c>
    </row>
    <row r="257" spans="1:13" ht="14.45" customHeight="1" x14ac:dyDescent="0.2">
      <c r="A257" s="407"/>
      <c r="B257" s="403"/>
      <c r="C257" s="404"/>
      <c r="D257" s="404"/>
      <c r="E257" s="405"/>
      <c r="F257" s="403"/>
      <c r="G257" s="404"/>
      <c r="H257" s="404"/>
      <c r="I257" s="404"/>
      <c r="J257" s="404"/>
      <c r="K257" s="406"/>
      <c r="L257" s="123"/>
      <c r="M257" s="402" t="str">
        <f t="shared" si="3"/>
        <v/>
      </c>
    </row>
    <row r="258" spans="1:13" ht="14.45" customHeight="1" x14ac:dyDescent="0.2">
      <c r="A258" s="407"/>
      <c r="B258" s="403"/>
      <c r="C258" s="404"/>
      <c r="D258" s="404"/>
      <c r="E258" s="405"/>
      <c r="F258" s="403"/>
      <c r="G258" s="404"/>
      <c r="H258" s="404"/>
      <c r="I258" s="404"/>
      <c r="J258" s="404"/>
      <c r="K258" s="406"/>
      <c r="L258" s="123"/>
      <c r="M258" s="402" t="str">
        <f t="shared" si="3"/>
        <v/>
      </c>
    </row>
    <row r="259" spans="1:13" ht="14.45" customHeight="1" x14ac:dyDescent="0.2">
      <c r="A259" s="407"/>
      <c r="B259" s="403"/>
      <c r="C259" s="404"/>
      <c r="D259" s="404"/>
      <c r="E259" s="405"/>
      <c r="F259" s="403"/>
      <c r="G259" s="404"/>
      <c r="H259" s="404"/>
      <c r="I259" s="404"/>
      <c r="J259" s="404"/>
      <c r="K259" s="406"/>
      <c r="L259" s="123"/>
      <c r="M259" s="402" t="str">
        <f t="shared" si="3"/>
        <v/>
      </c>
    </row>
    <row r="260" spans="1:13" ht="14.45" customHeight="1" x14ac:dyDescent="0.2">
      <c r="A260" s="407"/>
      <c r="B260" s="403"/>
      <c r="C260" s="404"/>
      <c r="D260" s="404"/>
      <c r="E260" s="405"/>
      <c r="F260" s="403"/>
      <c r="G260" s="404"/>
      <c r="H260" s="404"/>
      <c r="I260" s="404"/>
      <c r="J260" s="404"/>
      <c r="K260" s="406"/>
      <c r="L260" s="123"/>
      <c r="M260" s="402" t="str">
        <f t="shared" si="3"/>
        <v/>
      </c>
    </row>
    <row r="261" spans="1:13" ht="14.45" customHeight="1" x14ac:dyDescent="0.2">
      <c r="A261" s="407"/>
      <c r="B261" s="403"/>
      <c r="C261" s="404"/>
      <c r="D261" s="404"/>
      <c r="E261" s="405"/>
      <c r="F261" s="403"/>
      <c r="G261" s="404"/>
      <c r="H261" s="404"/>
      <c r="I261" s="404"/>
      <c r="J261" s="404"/>
      <c r="K261" s="406"/>
      <c r="L261" s="123"/>
      <c r="M261" s="402" t="str">
        <f t="shared" si="3"/>
        <v/>
      </c>
    </row>
    <row r="262" spans="1:13" ht="14.45" customHeight="1" x14ac:dyDescent="0.2">
      <c r="A262" s="407"/>
      <c r="B262" s="403"/>
      <c r="C262" s="404"/>
      <c r="D262" s="404"/>
      <c r="E262" s="405"/>
      <c r="F262" s="403"/>
      <c r="G262" s="404"/>
      <c r="H262" s="404"/>
      <c r="I262" s="404"/>
      <c r="J262" s="404"/>
      <c r="K262" s="406"/>
      <c r="L262" s="123"/>
      <c r="M262" s="402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07"/>
      <c r="B263" s="403"/>
      <c r="C263" s="404"/>
      <c r="D263" s="404"/>
      <c r="E263" s="405"/>
      <c r="F263" s="403"/>
      <c r="G263" s="404"/>
      <c r="H263" s="404"/>
      <c r="I263" s="404"/>
      <c r="J263" s="404"/>
      <c r="K263" s="406"/>
      <c r="L263" s="123"/>
      <c r="M263" s="402" t="str">
        <f t="shared" si="4"/>
        <v/>
      </c>
    </row>
    <row r="264" spans="1:13" ht="14.45" customHeight="1" x14ac:dyDescent="0.2">
      <c r="A264" s="407"/>
      <c r="B264" s="403"/>
      <c r="C264" s="404"/>
      <c r="D264" s="404"/>
      <c r="E264" s="405"/>
      <c r="F264" s="403"/>
      <c r="G264" s="404"/>
      <c r="H264" s="404"/>
      <c r="I264" s="404"/>
      <c r="J264" s="404"/>
      <c r="K264" s="406"/>
      <c r="L264" s="123"/>
      <c r="M264" s="402" t="str">
        <f t="shared" si="4"/>
        <v/>
      </c>
    </row>
    <row r="265" spans="1:13" ht="14.45" customHeight="1" x14ac:dyDescent="0.2">
      <c r="A265" s="407"/>
      <c r="B265" s="403"/>
      <c r="C265" s="404"/>
      <c r="D265" s="404"/>
      <c r="E265" s="405"/>
      <c r="F265" s="403"/>
      <c r="G265" s="404"/>
      <c r="H265" s="404"/>
      <c r="I265" s="404"/>
      <c r="J265" s="404"/>
      <c r="K265" s="406"/>
      <c r="L265" s="123"/>
      <c r="M265" s="402" t="str">
        <f t="shared" si="4"/>
        <v/>
      </c>
    </row>
    <row r="266" spans="1:13" ht="14.45" customHeight="1" x14ac:dyDescent="0.2">
      <c r="A266" s="407"/>
      <c r="B266" s="403"/>
      <c r="C266" s="404"/>
      <c r="D266" s="404"/>
      <c r="E266" s="405"/>
      <c r="F266" s="403"/>
      <c r="G266" s="404"/>
      <c r="H266" s="404"/>
      <c r="I266" s="404"/>
      <c r="J266" s="404"/>
      <c r="K266" s="406"/>
      <c r="L266" s="123"/>
      <c r="M266" s="402" t="str">
        <f t="shared" si="4"/>
        <v/>
      </c>
    </row>
    <row r="267" spans="1:13" ht="14.45" customHeight="1" x14ac:dyDescent="0.2">
      <c r="A267" s="407"/>
      <c r="B267" s="403"/>
      <c r="C267" s="404"/>
      <c r="D267" s="404"/>
      <c r="E267" s="405"/>
      <c r="F267" s="403"/>
      <c r="G267" s="404"/>
      <c r="H267" s="404"/>
      <c r="I267" s="404"/>
      <c r="J267" s="404"/>
      <c r="K267" s="406"/>
      <c r="L267" s="123"/>
      <c r="M267" s="402" t="str">
        <f t="shared" si="4"/>
        <v/>
      </c>
    </row>
    <row r="268" spans="1:13" ht="14.45" customHeight="1" x14ac:dyDescent="0.2">
      <c r="A268" s="407"/>
      <c r="B268" s="403"/>
      <c r="C268" s="404"/>
      <c r="D268" s="404"/>
      <c r="E268" s="405"/>
      <c r="F268" s="403"/>
      <c r="G268" s="404"/>
      <c r="H268" s="404"/>
      <c r="I268" s="404"/>
      <c r="J268" s="404"/>
      <c r="K268" s="406"/>
      <c r="L268" s="123"/>
      <c r="M268" s="402" t="str">
        <f t="shared" si="4"/>
        <v/>
      </c>
    </row>
    <row r="269" spans="1:13" ht="14.45" customHeight="1" x14ac:dyDescent="0.2">
      <c r="A269" s="407"/>
      <c r="B269" s="403"/>
      <c r="C269" s="404"/>
      <c r="D269" s="404"/>
      <c r="E269" s="405"/>
      <c r="F269" s="403"/>
      <c r="G269" s="404"/>
      <c r="H269" s="404"/>
      <c r="I269" s="404"/>
      <c r="J269" s="404"/>
      <c r="K269" s="406"/>
      <c r="L269" s="123"/>
      <c r="M269" s="402" t="str">
        <f t="shared" si="4"/>
        <v/>
      </c>
    </row>
    <row r="270" spans="1:13" ht="14.45" customHeight="1" x14ac:dyDescent="0.2">
      <c r="A270" s="407"/>
      <c r="B270" s="403"/>
      <c r="C270" s="404"/>
      <c r="D270" s="404"/>
      <c r="E270" s="405"/>
      <c r="F270" s="403"/>
      <c r="G270" s="404"/>
      <c r="H270" s="404"/>
      <c r="I270" s="404"/>
      <c r="J270" s="404"/>
      <c r="K270" s="406"/>
      <c r="L270" s="123"/>
      <c r="M270" s="402" t="str">
        <f t="shared" si="4"/>
        <v/>
      </c>
    </row>
    <row r="271" spans="1:13" ht="14.45" customHeight="1" x14ac:dyDescent="0.2">
      <c r="A271" s="407"/>
      <c r="B271" s="403"/>
      <c r="C271" s="404"/>
      <c r="D271" s="404"/>
      <c r="E271" s="405"/>
      <c r="F271" s="403"/>
      <c r="G271" s="404"/>
      <c r="H271" s="404"/>
      <c r="I271" s="404"/>
      <c r="J271" s="404"/>
      <c r="K271" s="406"/>
      <c r="L271" s="123"/>
      <c r="M271" s="402" t="str">
        <f t="shared" si="4"/>
        <v/>
      </c>
    </row>
    <row r="272" spans="1:13" ht="14.45" customHeight="1" x14ac:dyDescent="0.2">
      <c r="A272" s="407"/>
      <c r="B272" s="403"/>
      <c r="C272" s="404"/>
      <c r="D272" s="404"/>
      <c r="E272" s="405"/>
      <c r="F272" s="403"/>
      <c r="G272" s="404"/>
      <c r="H272" s="404"/>
      <c r="I272" s="404"/>
      <c r="J272" s="404"/>
      <c r="K272" s="406"/>
      <c r="L272" s="123"/>
      <c r="M272" s="402" t="str">
        <f t="shared" si="4"/>
        <v/>
      </c>
    </row>
    <row r="273" spans="1:13" ht="14.45" customHeight="1" x14ac:dyDescent="0.2">
      <c r="A273" s="407"/>
      <c r="B273" s="403"/>
      <c r="C273" s="404"/>
      <c r="D273" s="404"/>
      <c r="E273" s="405"/>
      <c r="F273" s="403"/>
      <c r="G273" s="404"/>
      <c r="H273" s="404"/>
      <c r="I273" s="404"/>
      <c r="J273" s="404"/>
      <c r="K273" s="406"/>
      <c r="L273" s="123"/>
      <c r="M273" s="402" t="str">
        <f t="shared" si="4"/>
        <v/>
      </c>
    </row>
    <row r="274" spans="1:13" ht="14.45" customHeight="1" x14ac:dyDescent="0.2">
      <c r="A274" s="407"/>
      <c r="B274" s="403"/>
      <c r="C274" s="404"/>
      <c r="D274" s="404"/>
      <c r="E274" s="405"/>
      <c r="F274" s="403"/>
      <c r="G274" s="404"/>
      <c r="H274" s="404"/>
      <c r="I274" s="404"/>
      <c r="J274" s="404"/>
      <c r="K274" s="406"/>
      <c r="L274" s="123"/>
      <c r="M274" s="402" t="str">
        <f t="shared" si="4"/>
        <v/>
      </c>
    </row>
    <row r="275" spans="1:13" ht="14.45" customHeight="1" x14ac:dyDescent="0.2">
      <c r="A275" s="407"/>
      <c r="B275" s="403"/>
      <c r="C275" s="404"/>
      <c r="D275" s="404"/>
      <c r="E275" s="405"/>
      <c r="F275" s="403"/>
      <c r="G275" s="404"/>
      <c r="H275" s="404"/>
      <c r="I275" s="404"/>
      <c r="J275" s="404"/>
      <c r="K275" s="406"/>
      <c r="L275" s="123"/>
      <c r="M275" s="402" t="str">
        <f t="shared" si="4"/>
        <v/>
      </c>
    </row>
    <row r="276" spans="1:13" ht="14.45" customHeight="1" x14ac:dyDescent="0.2">
      <c r="A276" s="407"/>
      <c r="B276" s="403"/>
      <c r="C276" s="404"/>
      <c r="D276" s="404"/>
      <c r="E276" s="405"/>
      <c r="F276" s="403"/>
      <c r="G276" s="404"/>
      <c r="H276" s="404"/>
      <c r="I276" s="404"/>
      <c r="J276" s="404"/>
      <c r="K276" s="406"/>
      <c r="L276" s="123"/>
      <c r="M276" s="402" t="str">
        <f t="shared" si="4"/>
        <v/>
      </c>
    </row>
    <row r="277" spans="1:13" ht="14.45" customHeight="1" x14ac:dyDescent="0.2">
      <c r="A277" s="407"/>
      <c r="B277" s="403"/>
      <c r="C277" s="404"/>
      <c r="D277" s="404"/>
      <c r="E277" s="405"/>
      <c r="F277" s="403"/>
      <c r="G277" s="404"/>
      <c r="H277" s="404"/>
      <c r="I277" s="404"/>
      <c r="J277" s="404"/>
      <c r="K277" s="406"/>
      <c r="L277" s="123"/>
      <c r="M277" s="402" t="str">
        <f t="shared" si="4"/>
        <v/>
      </c>
    </row>
    <row r="278" spans="1:13" ht="14.45" customHeight="1" x14ac:dyDescent="0.2">
      <c r="A278" s="407"/>
      <c r="B278" s="403"/>
      <c r="C278" s="404"/>
      <c r="D278" s="404"/>
      <c r="E278" s="405"/>
      <c r="F278" s="403"/>
      <c r="G278" s="404"/>
      <c r="H278" s="404"/>
      <c r="I278" s="404"/>
      <c r="J278" s="404"/>
      <c r="K278" s="406"/>
      <c r="L278" s="123"/>
      <c r="M278" s="402" t="str">
        <f t="shared" si="4"/>
        <v/>
      </c>
    </row>
    <row r="279" spans="1:13" ht="14.45" customHeight="1" x14ac:dyDescent="0.2">
      <c r="A279" s="407"/>
      <c r="B279" s="403"/>
      <c r="C279" s="404"/>
      <c r="D279" s="404"/>
      <c r="E279" s="405"/>
      <c r="F279" s="403"/>
      <c r="G279" s="404"/>
      <c r="H279" s="404"/>
      <c r="I279" s="404"/>
      <c r="J279" s="404"/>
      <c r="K279" s="406"/>
      <c r="L279" s="123"/>
      <c r="M279" s="402" t="str">
        <f t="shared" si="4"/>
        <v/>
      </c>
    </row>
    <row r="280" spans="1:13" ht="14.45" customHeight="1" x14ac:dyDescent="0.2">
      <c r="A280" s="407"/>
      <c r="B280" s="403"/>
      <c r="C280" s="404"/>
      <c r="D280" s="404"/>
      <c r="E280" s="405"/>
      <c r="F280" s="403"/>
      <c r="G280" s="404"/>
      <c r="H280" s="404"/>
      <c r="I280" s="404"/>
      <c r="J280" s="404"/>
      <c r="K280" s="406"/>
      <c r="L280" s="123"/>
      <c r="M280" s="402" t="str">
        <f t="shared" si="4"/>
        <v/>
      </c>
    </row>
    <row r="281" spans="1:13" ht="14.45" customHeight="1" x14ac:dyDescent="0.2">
      <c r="A281" s="407"/>
      <c r="B281" s="403"/>
      <c r="C281" s="404"/>
      <c r="D281" s="404"/>
      <c r="E281" s="405"/>
      <c r="F281" s="403"/>
      <c r="G281" s="404"/>
      <c r="H281" s="404"/>
      <c r="I281" s="404"/>
      <c r="J281" s="404"/>
      <c r="K281" s="406"/>
      <c r="L281" s="123"/>
      <c r="M281" s="402" t="str">
        <f t="shared" si="4"/>
        <v/>
      </c>
    </row>
    <row r="282" spans="1:13" ht="14.45" customHeight="1" x14ac:dyDescent="0.2">
      <c r="A282" s="407"/>
      <c r="B282" s="403"/>
      <c r="C282" s="404"/>
      <c r="D282" s="404"/>
      <c r="E282" s="405"/>
      <c r="F282" s="403"/>
      <c r="G282" s="404"/>
      <c r="H282" s="404"/>
      <c r="I282" s="404"/>
      <c r="J282" s="404"/>
      <c r="K282" s="406"/>
      <c r="L282" s="123"/>
      <c r="M282" s="402" t="str">
        <f t="shared" si="4"/>
        <v/>
      </c>
    </row>
    <row r="283" spans="1:13" ht="14.45" customHeight="1" x14ac:dyDescent="0.2">
      <c r="A283" s="407"/>
      <c r="B283" s="403"/>
      <c r="C283" s="404"/>
      <c r="D283" s="404"/>
      <c r="E283" s="405"/>
      <c r="F283" s="403"/>
      <c r="G283" s="404"/>
      <c r="H283" s="404"/>
      <c r="I283" s="404"/>
      <c r="J283" s="404"/>
      <c r="K283" s="406"/>
      <c r="L283" s="123"/>
      <c r="M283" s="402" t="str">
        <f t="shared" si="4"/>
        <v/>
      </c>
    </row>
    <row r="284" spans="1:13" ht="14.45" customHeight="1" x14ac:dyDescent="0.2">
      <c r="A284" s="407"/>
      <c r="B284" s="403"/>
      <c r="C284" s="404"/>
      <c r="D284" s="404"/>
      <c r="E284" s="405"/>
      <c r="F284" s="403"/>
      <c r="G284" s="404"/>
      <c r="H284" s="404"/>
      <c r="I284" s="404"/>
      <c r="J284" s="404"/>
      <c r="K284" s="406"/>
      <c r="L284" s="123"/>
      <c r="M284" s="402" t="str">
        <f t="shared" si="4"/>
        <v/>
      </c>
    </row>
    <row r="285" spans="1:13" ht="14.45" customHeight="1" x14ac:dyDescent="0.2">
      <c r="A285" s="407"/>
      <c r="B285" s="403"/>
      <c r="C285" s="404"/>
      <c r="D285" s="404"/>
      <c r="E285" s="405"/>
      <c r="F285" s="403"/>
      <c r="G285" s="404"/>
      <c r="H285" s="404"/>
      <c r="I285" s="404"/>
      <c r="J285" s="404"/>
      <c r="K285" s="406"/>
      <c r="L285" s="123"/>
      <c r="M285" s="402" t="str">
        <f t="shared" si="4"/>
        <v/>
      </c>
    </row>
    <row r="286" spans="1:13" ht="14.45" customHeight="1" x14ac:dyDescent="0.2">
      <c r="A286" s="407"/>
      <c r="B286" s="403"/>
      <c r="C286" s="404"/>
      <c r="D286" s="404"/>
      <c r="E286" s="405"/>
      <c r="F286" s="403"/>
      <c r="G286" s="404"/>
      <c r="H286" s="404"/>
      <c r="I286" s="404"/>
      <c r="J286" s="404"/>
      <c r="K286" s="406"/>
      <c r="L286" s="123"/>
      <c r="M286" s="402" t="str">
        <f t="shared" si="4"/>
        <v/>
      </c>
    </row>
    <row r="287" spans="1:13" ht="14.45" customHeight="1" x14ac:dyDescent="0.2">
      <c r="A287" s="407"/>
      <c r="B287" s="403"/>
      <c r="C287" s="404"/>
      <c r="D287" s="404"/>
      <c r="E287" s="405"/>
      <c r="F287" s="403"/>
      <c r="G287" s="404"/>
      <c r="H287" s="404"/>
      <c r="I287" s="404"/>
      <c r="J287" s="404"/>
      <c r="K287" s="406"/>
      <c r="L287" s="123"/>
      <c r="M287" s="402" t="str">
        <f t="shared" si="4"/>
        <v/>
      </c>
    </row>
    <row r="288" spans="1:13" ht="14.45" customHeight="1" x14ac:dyDescent="0.2">
      <c r="A288" s="407"/>
      <c r="B288" s="403"/>
      <c r="C288" s="404"/>
      <c r="D288" s="404"/>
      <c r="E288" s="405"/>
      <c r="F288" s="403"/>
      <c r="G288" s="404"/>
      <c r="H288" s="404"/>
      <c r="I288" s="404"/>
      <c r="J288" s="404"/>
      <c r="K288" s="406"/>
      <c r="L288" s="123"/>
      <c r="M288" s="402" t="str">
        <f t="shared" si="4"/>
        <v/>
      </c>
    </row>
    <row r="289" spans="1:13" ht="14.45" customHeight="1" x14ac:dyDescent="0.2">
      <c r="A289" s="407"/>
      <c r="B289" s="403"/>
      <c r="C289" s="404"/>
      <c r="D289" s="404"/>
      <c r="E289" s="405"/>
      <c r="F289" s="403"/>
      <c r="G289" s="404"/>
      <c r="H289" s="404"/>
      <c r="I289" s="404"/>
      <c r="J289" s="404"/>
      <c r="K289" s="406"/>
      <c r="L289" s="123"/>
      <c r="M289" s="402" t="str">
        <f t="shared" si="4"/>
        <v/>
      </c>
    </row>
    <row r="290" spans="1:13" ht="14.45" customHeight="1" x14ac:dyDescent="0.2">
      <c r="A290" s="407"/>
      <c r="B290" s="403"/>
      <c r="C290" s="404"/>
      <c r="D290" s="404"/>
      <c r="E290" s="405"/>
      <c r="F290" s="403"/>
      <c r="G290" s="404"/>
      <c r="H290" s="404"/>
      <c r="I290" s="404"/>
      <c r="J290" s="404"/>
      <c r="K290" s="406"/>
      <c r="L290" s="123"/>
      <c r="M290" s="402" t="str">
        <f t="shared" si="4"/>
        <v/>
      </c>
    </row>
    <row r="291" spans="1:13" ht="14.45" customHeight="1" x14ac:dyDescent="0.2">
      <c r="A291" s="407"/>
      <c r="B291" s="403"/>
      <c r="C291" s="404"/>
      <c r="D291" s="404"/>
      <c r="E291" s="405"/>
      <c r="F291" s="403"/>
      <c r="G291" s="404"/>
      <c r="H291" s="404"/>
      <c r="I291" s="404"/>
      <c r="J291" s="404"/>
      <c r="K291" s="406"/>
      <c r="L291" s="123"/>
      <c r="M291" s="402" t="str">
        <f t="shared" si="4"/>
        <v/>
      </c>
    </row>
    <row r="292" spans="1:13" ht="14.45" customHeight="1" x14ac:dyDescent="0.2">
      <c r="A292" s="407"/>
      <c r="B292" s="403"/>
      <c r="C292" s="404"/>
      <c r="D292" s="404"/>
      <c r="E292" s="405"/>
      <c r="F292" s="403"/>
      <c r="G292" s="404"/>
      <c r="H292" s="404"/>
      <c r="I292" s="404"/>
      <c r="J292" s="404"/>
      <c r="K292" s="406"/>
      <c r="L292" s="123"/>
      <c r="M292" s="402" t="str">
        <f t="shared" si="4"/>
        <v/>
      </c>
    </row>
    <row r="293" spans="1:13" ht="14.45" customHeight="1" x14ac:dyDescent="0.2">
      <c r="A293" s="407"/>
      <c r="B293" s="403"/>
      <c r="C293" s="404"/>
      <c r="D293" s="404"/>
      <c r="E293" s="405"/>
      <c r="F293" s="403"/>
      <c r="G293" s="404"/>
      <c r="H293" s="404"/>
      <c r="I293" s="404"/>
      <c r="J293" s="404"/>
      <c r="K293" s="406"/>
      <c r="L293" s="123"/>
      <c r="M293" s="402" t="str">
        <f t="shared" si="4"/>
        <v/>
      </c>
    </row>
    <row r="294" spans="1:13" ht="14.45" customHeight="1" x14ac:dyDescent="0.2">
      <c r="A294" s="407"/>
      <c r="B294" s="403"/>
      <c r="C294" s="404"/>
      <c r="D294" s="404"/>
      <c r="E294" s="405"/>
      <c r="F294" s="403"/>
      <c r="G294" s="404"/>
      <c r="H294" s="404"/>
      <c r="I294" s="404"/>
      <c r="J294" s="404"/>
      <c r="K294" s="406"/>
      <c r="L294" s="123"/>
      <c r="M294" s="402" t="str">
        <f t="shared" si="4"/>
        <v/>
      </c>
    </row>
    <row r="295" spans="1:13" ht="14.45" customHeight="1" x14ac:dyDescent="0.2">
      <c r="A295" s="407"/>
      <c r="B295" s="403"/>
      <c r="C295" s="404"/>
      <c r="D295" s="404"/>
      <c r="E295" s="405"/>
      <c r="F295" s="403"/>
      <c r="G295" s="404"/>
      <c r="H295" s="404"/>
      <c r="I295" s="404"/>
      <c r="J295" s="404"/>
      <c r="K295" s="406"/>
      <c r="L295" s="123"/>
      <c r="M295" s="402" t="str">
        <f t="shared" si="4"/>
        <v/>
      </c>
    </row>
    <row r="296" spans="1:13" ht="14.45" customHeight="1" x14ac:dyDescent="0.2">
      <c r="A296" s="407"/>
      <c r="B296" s="403"/>
      <c r="C296" s="404"/>
      <c r="D296" s="404"/>
      <c r="E296" s="405"/>
      <c r="F296" s="403"/>
      <c r="G296" s="404"/>
      <c r="H296" s="404"/>
      <c r="I296" s="404"/>
      <c r="J296" s="404"/>
      <c r="K296" s="406"/>
      <c r="L296" s="123"/>
      <c r="M296" s="402" t="str">
        <f t="shared" si="4"/>
        <v/>
      </c>
    </row>
    <row r="297" spans="1:13" ht="14.45" customHeight="1" x14ac:dyDescent="0.2">
      <c r="A297" s="407"/>
      <c r="B297" s="403"/>
      <c r="C297" s="404"/>
      <c r="D297" s="404"/>
      <c r="E297" s="405"/>
      <c r="F297" s="403"/>
      <c r="G297" s="404"/>
      <c r="H297" s="404"/>
      <c r="I297" s="404"/>
      <c r="J297" s="404"/>
      <c r="K297" s="406"/>
      <c r="L297" s="123"/>
      <c r="M297" s="402" t="str">
        <f t="shared" si="4"/>
        <v/>
      </c>
    </row>
    <row r="298" spans="1:13" ht="14.45" customHeight="1" x14ac:dyDescent="0.2">
      <c r="A298" s="407"/>
      <c r="B298" s="403"/>
      <c r="C298" s="404"/>
      <c r="D298" s="404"/>
      <c r="E298" s="405"/>
      <c r="F298" s="403"/>
      <c r="G298" s="404"/>
      <c r="H298" s="404"/>
      <c r="I298" s="404"/>
      <c r="J298" s="404"/>
      <c r="K298" s="406"/>
      <c r="L298" s="123"/>
      <c r="M298" s="402" t="str">
        <f t="shared" si="4"/>
        <v/>
      </c>
    </row>
    <row r="299" spans="1:13" ht="14.45" customHeight="1" x14ac:dyDescent="0.2">
      <c r="A299" s="407"/>
      <c r="B299" s="403"/>
      <c r="C299" s="404"/>
      <c r="D299" s="404"/>
      <c r="E299" s="405"/>
      <c r="F299" s="403"/>
      <c r="G299" s="404"/>
      <c r="H299" s="404"/>
      <c r="I299" s="404"/>
      <c r="J299" s="404"/>
      <c r="K299" s="406"/>
      <c r="L299" s="123"/>
      <c r="M299" s="402" t="str">
        <f t="shared" si="4"/>
        <v/>
      </c>
    </row>
    <row r="300" spans="1:13" ht="14.45" customHeight="1" x14ac:dyDescent="0.2">
      <c r="A300" s="407"/>
      <c r="B300" s="403"/>
      <c r="C300" s="404"/>
      <c r="D300" s="404"/>
      <c r="E300" s="405"/>
      <c r="F300" s="403"/>
      <c r="G300" s="404"/>
      <c r="H300" s="404"/>
      <c r="I300" s="404"/>
      <c r="J300" s="404"/>
      <c r="K300" s="406"/>
      <c r="L300" s="123"/>
      <c r="M300" s="402" t="str">
        <f t="shared" si="4"/>
        <v/>
      </c>
    </row>
    <row r="301" spans="1:13" ht="14.45" customHeight="1" x14ac:dyDescent="0.2">
      <c r="A301" s="407"/>
      <c r="B301" s="403"/>
      <c r="C301" s="404"/>
      <c r="D301" s="404"/>
      <c r="E301" s="405"/>
      <c r="F301" s="403"/>
      <c r="G301" s="404"/>
      <c r="H301" s="404"/>
      <c r="I301" s="404"/>
      <c r="J301" s="404"/>
      <c r="K301" s="406"/>
      <c r="L301" s="123"/>
      <c r="M301" s="402" t="str">
        <f t="shared" si="4"/>
        <v/>
      </c>
    </row>
    <row r="302" spans="1:13" ht="14.45" customHeight="1" x14ac:dyDescent="0.2">
      <c r="A302" s="407"/>
      <c r="B302" s="403"/>
      <c r="C302" s="404"/>
      <c r="D302" s="404"/>
      <c r="E302" s="405"/>
      <c r="F302" s="403"/>
      <c r="G302" s="404"/>
      <c r="H302" s="404"/>
      <c r="I302" s="404"/>
      <c r="J302" s="404"/>
      <c r="K302" s="406"/>
      <c r="L302" s="123"/>
      <c r="M302" s="402" t="str">
        <f t="shared" si="4"/>
        <v/>
      </c>
    </row>
    <row r="303" spans="1:13" ht="14.45" customHeight="1" x14ac:dyDescent="0.2">
      <c r="A303" s="407"/>
      <c r="B303" s="403"/>
      <c r="C303" s="404"/>
      <c r="D303" s="404"/>
      <c r="E303" s="405"/>
      <c r="F303" s="403"/>
      <c r="G303" s="404"/>
      <c r="H303" s="404"/>
      <c r="I303" s="404"/>
      <c r="J303" s="404"/>
      <c r="K303" s="406"/>
      <c r="L303" s="123"/>
      <c r="M303" s="402" t="str">
        <f t="shared" si="4"/>
        <v/>
      </c>
    </row>
    <row r="304" spans="1:13" ht="14.45" customHeight="1" x14ac:dyDescent="0.2">
      <c r="A304" s="407"/>
      <c r="B304" s="403"/>
      <c r="C304" s="404"/>
      <c r="D304" s="404"/>
      <c r="E304" s="405"/>
      <c r="F304" s="403"/>
      <c r="G304" s="404"/>
      <c r="H304" s="404"/>
      <c r="I304" s="404"/>
      <c r="J304" s="404"/>
      <c r="K304" s="406"/>
      <c r="L304" s="123"/>
      <c r="M304" s="402" t="str">
        <f t="shared" si="4"/>
        <v/>
      </c>
    </row>
    <row r="305" spans="1:13" ht="14.45" customHeight="1" x14ac:dyDescent="0.2">
      <c r="A305" s="407"/>
      <c r="B305" s="403"/>
      <c r="C305" s="404"/>
      <c r="D305" s="404"/>
      <c r="E305" s="405"/>
      <c r="F305" s="403"/>
      <c r="G305" s="404"/>
      <c r="H305" s="404"/>
      <c r="I305" s="404"/>
      <c r="J305" s="404"/>
      <c r="K305" s="406"/>
      <c r="L305" s="123"/>
      <c r="M305" s="402" t="str">
        <f t="shared" si="4"/>
        <v/>
      </c>
    </row>
    <row r="306" spans="1:13" ht="14.45" customHeight="1" x14ac:dyDescent="0.2">
      <c r="A306" s="407"/>
      <c r="B306" s="403"/>
      <c r="C306" s="404"/>
      <c r="D306" s="404"/>
      <c r="E306" s="405"/>
      <c r="F306" s="403"/>
      <c r="G306" s="404"/>
      <c r="H306" s="404"/>
      <c r="I306" s="404"/>
      <c r="J306" s="404"/>
      <c r="K306" s="406"/>
      <c r="L306" s="123"/>
      <c r="M306" s="402" t="str">
        <f t="shared" si="4"/>
        <v/>
      </c>
    </row>
    <row r="307" spans="1:13" ht="14.45" customHeight="1" x14ac:dyDescent="0.2">
      <c r="A307" s="407"/>
      <c r="B307" s="403"/>
      <c r="C307" s="404"/>
      <c r="D307" s="404"/>
      <c r="E307" s="405"/>
      <c r="F307" s="403"/>
      <c r="G307" s="404"/>
      <c r="H307" s="404"/>
      <c r="I307" s="404"/>
      <c r="J307" s="404"/>
      <c r="K307" s="406"/>
      <c r="L307" s="123"/>
      <c r="M307" s="402" t="str">
        <f t="shared" si="4"/>
        <v/>
      </c>
    </row>
    <row r="308" spans="1:13" ht="14.45" customHeight="1" x14ac:dyDescent="0.2">
      <c r="A308" s="407"/>
      <c r="B308" s="403"/>
      <c r="C308" s="404"/>
      <c r="D308" s="404"/>
      <c r="E308" s="405"/>
      <c r="F308" s="403"/>
      <c r="G308" s="404"/>
      <c r="H308" s="404"/>
      <c r="I308" s="404"/>
      <c r="J308" s="404"/>
      <c r="K308" s="406"/>
      <c r="L308" s="123"/>
      <c r="M308" s="402" t="str">
        <f t="shared" si="4"/>
        <v/>
      </c>
    </row>
    <row r="309" spans="1:13" ht="14.45" customHeight="1" x14ac:dyDescent="0.2">
      <c r="A309" s="407"/>
      <c r="B309" s="403"/>
      <c r="C309" s="404"/>
      <c r="D309" s="404"/>
      <c r="E309" s="405"/>
      <c r="F309" s="403"/>
      <c r="G309" s="404"/>
      <c r="H309" s="404"/>
      <c r="I309" s="404"/>
      <c r="J309" s="404"/>
      <c r="K309" s="406"/>
      <c r="L309" s="123"/>
      <c r="M309" s="402" t="str">
        <f t="shared" si="4"/>
        <v/>
      </c>
    </row>
    <row r="310" spans="1:13" ht="14.45" customHeight="1" x14ac:dyDescent="0.2">
      <c r="A310" s="407"/>
      <c r="B310" s="403"/>
      <c r="C310" s="404"/>
      <c r="D310" s="404"/>
      <c r="E310" s="405"/>
      <c r="F310" s="403"/>
      <c r="G310" s="404"/>
      <c r="H310" s="404"/>
      <c r="I310" s="404"/>
      <c r="J310" s="404"/>
      <c r="K310" s="406"/>
      <c r="L310" s="123"/>
      <c r="M310" s="402" t="str">
        <f t="shared" si="4"/>
        <v/>
      </c>
    </row>
    <row r="311" spans="1:13" ht="14.45" customHeight="1" x14ac:dyDescent="0.2">
      <c r="A311" s="407"/>
      <c r="B311" s="403"/>
      <c r="C311" s="404"/>
      <c r="D311" s="404"/>
      <c r="E311" s="405"/>
      <c r="F311" s="403"/>
      <c r="G311" s="404"/>
      <c r="H311" s="404"/>
      <c r="I311" s="404"/>
      <c r="J311" s="404"/>
      <c r="K311" s="406"/>
      <c r="L311" s="123"/>
      <c r="M311" s="402" t="str">
        <f t="shared" si="4"/>
        <v/>
      </c>
    </row>
    <row r="312" spans="1:13" ht="14.45" customHeight="1" x14ac:dyDescent="0.2">
      <c r="A312" s="407"/>
      <c r="B312" s="403"/>
      <c r="C312" s="404"/>
      <c r="D312" s="404"/>
      <c r="E312" s="405"/>
      <c r="F312" s="403"/>
      <c r="G312" s="404"/>
      <c r="H312" s="404"/>
      <c r="I312" s="404"/>
      <c r="J312" s="404"/>
      <c r="K312" s="406"/>
      <c r="L312" s="123"/>
      <c r="M312" s="402" t="str">
        <f t="shared" si="4"/>
        <v/>
      </c>
    </row>
    <row r="313" spans="1:13" ht="14.45" customHeight="1" x14ac:dyDescent="0.2">
      <c r="A313" s="407"/>
      <c r="B313" s="403"/>
      <c r="C313" s="404"/>
      <c r="D313" s="404"/>
      <c r="E313" s="405"/>
      <c r="F313" s="403"/>
      <c r="G313" s="404"/>
      <c r="H313" s="404"/>
      <c r="I313" s="404"/>
      <c r="J313" s="404"/>
      <c r="K313" s="406"/>
      <c r="L313" s="123"/>
      <c r="M313" s="402" t="str">
        <f t="shared" si="4"/>
        <v/>
      </c>
    </row>
    <row r="314" spans="1:13" ht="14.45" customHeight="1" x14ac:dyDescent="0.2">
      <c r="A314" s="407"/>
      <c r="B314" s="403"/>
      <c r="C314" s="404"/>
      <c r="D314" s="404"/>
      <c r="E314" s="405"/>
      <c r="F314" s="403"/>
      <c r="G314" s="404"/>
      <c r="H314" s="404"/>
      <c r="I314" s="404"/>
      <c r="J314" s="404"/>
      <c r="K314" s="406"/>
      <c r="L314" s="123"/>
      <c r="M314" s="402" t="str">
        <f t="shared" si="4"/>
        <v/>
      </c>
    </row>
    <row r="315" spans="1:13" ht="14.45" customHeight="1" x14ac:dyDescent="0.2">
      <c r="A315" s="407"/>
      <c r="B315" s="403"/>
      <c r="C315" s="404"/>
      <c r="D315" s="404"/>
      <c r="E315" s="405"/>
      <c r="F315" s="403"/>
      <c r="G315" s="404"/>
      <c r="H315" s="404"/>
      <c r="I315" s="404"/>
      <c r="J315" s="404"/>
      <c r="K315" s="406"/>
      <c r="L315" s="123"/>
      <c r="M315" s="402" t="str">
        <f t="shared" si="4"/>
        <v/>
      </c>
    </row>
    <row r="316" spans="1:13" ht="14.45" customHeight="1" x14ac:dyDescent="0.2">
      <c r="A316" s="407"/>
      <c r="B316" s="403"/>
      <c r="C316" s="404"/>
      <c r="D316" s="404"/>
      <c r="E316" s="405"/>
      <c r="F316" s="403"/>
      <c r="G316" s="404"/>
      <c r="H316" s="404"/>
      <c r="I316" s="404"/>
      <c r="J316" s="404"/>
      <c r="K316" s="406"/>
      <c r="L316" s="123"/>
      <c r="M316" s="402" t="str">
        <f t="shared" si="4"/>
        <v/>
      </c>
    </row>
    <row r="317" spans="1:13" ht="14.45" customHeight="1" x14ac:dyDescent="0.2">
      <c r="A317" s="407"/>
      <c r="B317" s="403"/>
      <c r="C317" s="404"/>
      <c r="D317" s="404"/>
      <c r="E317" s="405"/>
      <c r="F317" s="403"/>
      <c r="G317" s="404"/>
      <c r="H317" s="404"/>
      <c r="I317" s="404"/>
      <c r="J317" s="404"/>
      <c r="K317" s="406"/>
      <c r="L317" s="123"/>
      <c r="M317" s="402" t="str">
        <f t="shared" si="4"/>
        <v/>
      </c>
    </row>
    <row r="318" spans="1:13" ht="14.45" customHeight="1" x14ac:dyDescent="0.2">
      <c r="A318" s="407"/>
      <c r="B318" s="403"/>
      <c r="C318" s="404"/>
      <c r="D318" s="404"/>
      <c r="E318" s="405"/>
      <c r="F318" s="403"/>
      <c r="G318" s="404"/>
      <c r="H318" s="404"/>
      <c r="I318" s="404"/>
      <c r="J318" s="404"/>
      <c r="K318" s="406"/>
      <c r="L318" s="123"/>
      <c r="M318" s="402" t="str">
        <f t="shared" si="4"/>
        <v/>
      </c>
    </row>
    <row r="319" spans="1:13" ht="14.45" customHeight="1" x14ac:dyDescent="0.2">
      <c r="A319" s="407"/>
      <c r="B319" s="403"/>
      <c r="C319" s="404"/>
      <c r="D319" s="404"/>
      <c r="E319" s="405"/>
      <c r="F319" s="403"/>
      <c r="G319" s="404"/>
      <c r="H319" s="404"/>
      <c r="I319" s="404"/>
      <c r="J319" s="404"/>
      <c r="K319" s="406"/>
      <c r="L319" s="123"/>
      <c r="M319" s="402" t="str">
        <f t="shared" si="4"/>
        <v/>
      </c>
    </row>
    <row r="320" spans="1:13" ht="14.45" customHeight="1" x14ac:dyDescent="0.2">
      <c r="A320" s="407"/>
      <c r="B320" s="403"/>
      <c r="C320" s="404"/>
      <c r="D320" s="404"/>
      <c r="E320" s="405"/>
      <c r="F320" s="403"/>
      <c r="G320" s="404"/>
      <c r="H320" s="404"/>
      <c r="I320" s="404"/>
      <c r="J320" s="404"/>
      <c r="K320" s="406"/>
      <c r="L320" s="123"/>
      <c r="M320" s="402" t="str">
        <f t="shared" si="4"/>
        <v/>
      </c>
    </row>
    <row r="321" spans="1:13" ht="14.45" customHeight="1" x14ac:dyDescent="0.2">
      <c r="A321" s="407"/>
      <c r="B321" s="403"/>
      <c r="C321" s="404"/>
      <c r="D321" s="404"/>
      <c r="E321" s="405"/>
      <c r="F321" s="403"/>
      <c r="G321" s="404"/>
      <c r="H321" s="404"/>
      <c r="I321" s="404"/>
      <c r="J321" s="404"/>
      <c r="K321" s="406"/>
      <c r="L321" s="123"/>
      <c r="M321" s="402" t="str">
        <f t="shared" si="4"/>
        <v/>
      </c>
    </row>
    <row r="322" spans="1:13" ht="14.45" customHeight="1" x14ac:dyDescent="0.2">
      <c r="A322" s="407"/>
      <c r="B322" s="403"/>
      <c r="C322" s="404"/>
      <c r="D322" s="404"/>
      <c r="E322" s="405"/>
      <c r="F322" s="403"/>
      <c r="G322" s="404"/>
      <c r="H322" s="404"/>
      <c r="I322" s="404"/>
      <c r="J322" s="404"/>
      <c r="K322" s="406"/>
      <c r="L322" s="123"/>
      <c r="M322" s="402" t="str">
        <f t="shared" si="4"/>
        <v/>
      </c>
    </row>
    <row r="323" spans="1:13" ht="14.45" customHeight="1" x14ac:dyDescent="0.2">
      <c r="A323" s="407"/>
      <c r="B323" s="403"/>
      <c r="C323" s="404"/>
      <c r="D323" s="404"/>
      <c r="E323" s="405"/>
      <c r="F323" s="403"/>
      <c r="G323" s="404"/>
      <c r="H323" s="404"/>
      <c r="I323" s="404"/>
      <c r="J323" s="404"/>
      <c r="K323" s="406"/>
      <c r="L323" s="123"/>
      <c r="M323" s="402" t="str">
        <f t="shared" si="4"/>
        <v/>
      </c>
    </row>
    <row r="324" spans="1:13" ht="14.45" customHeight="1" x14ac:dyDescent="0.2">
      <c r="A324" s="407"/>
      <c r="B324" s="403"/>
      <c r="C324" s="404"/>
      <c r="D324" s="404"/>
      <c r="E324" s="405"/>
      <c r="F324" s="403"/>
      <c r="G324" s="404"/>
      <c r="H324" s="404"/>
      <c r="I324" s="404"/>
      <c r="J324" s="404"/>
      <c r="K324" s="406"/>
      <c r="L324" s="123"/>
      <c r="M324" s="402" t="str">
        <f t="shared" si="4"/>
        <v/>
      </c>
    </row>
    <row r="325" spans="1:13" ht="14.45" customHeight="1" x14ac:dyDescent="0.2">
      <c r="A325" s="407"/>
      <c r="B325" s="403"/>
      <c r="C325" s="404"/>
      <c r="D325" s="404"/>
      <c r="E325" s="405"/>
      <c r="F325" s="403"/>
      <c r="G325" s="404"/>
      <c r="H325" s="404"/>
      <c r="I325" s="404"/>
      <c r="J325" s="404"/>
      <c r="K325" s="406"/>
      <c r="L325" s="123"/>
      <c r="M325" s="402" t="str">
        <f t="shared" si="4"/>
        <v/>
      </c>
    </row>
    <row r="326" spans="1:13" ht="14.45" customHeight="1" x14ac:dyDescent="0.2">
      <c r="A326" s="407"/>
      <c r="B326" s="403"/>
      <c r="C326" s="404"/>
      <c r="D326" s="404"/>
      <c r="E326" s="405"/>
      <c r="F326" s="403"/>
      <c r="G326" s="404"/>
      <c r="H326" s="404"/>
      <c r="I326" s="404"/>
      <c r="J326" s="404"/>
      <c r="K326" s="406"/>
      <c r="L326" s="123"/>
      <c r="M326" s="402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07"/>
      <c r="B327" s="403"/>
      <c r="C327" s="404"/>
      <c r="D327" s="404"/>
      <c r="E327" s="405"/>
      <c r="F327" s="403"/>
      <c r="G327" s="404"/>
      <c r="H327" s="404"/>
      <c r="I327" s="404"/>
      <c r="J327" s="404"/>
      <c r="K327" s="406"/>
      <c r="L327" s="123"/>
      <c r="M327" s="402" t="str">
        <f t="shared" si="5"/>
        <v/>
      </c>
    </row>
    <row r="328" spans="1:13" ht="14.45" customHeight="1" x14ac:dyDescent="0.2">
      <c r="A328" s="407"/>
      <c r="B328" s="403"/>
      <c r="C328" s="404"/>
      <c r="D328" s="404"/>
      <c r="E328" s="405"/>
      <c r="F328" s="403"/>
      <c r="G328" s="404"/>
      <c r="H328" s="404"/>
      <c r="I328" s="404"/>
      <c r="J328" s="404"/>
      <c r="K328" s="406"/>
      <c r="L328" s="123"/>
      <c r="M328" s="402" t="str">
        <f t="shared" si="5"/>
        <v/>
      </c>
    </row>
    <row r="329" spans="1:13" ht="14.45" customHeight="1" x14ac:dyDescent="0.2">
      <c r="A329" s="407"/>
      <c r="B329" s="403"/>
      <c r="C329" s="404"/>
      <c r="D329" s="404"/>
      <c r="E329" s="405"/>
      <c r="F329" s="403"/>
      <c r="G329" s="404"/>
      <c r="H329" s="404"/>
      <c r="I329" s="404"/>
      <c r="J329" s="404"/>
      <c r="K329" s="406"/>
      <c r="L329" s="123"/>
      <c r="M329" s="402" t="str">
        <f t="shared" si="5"/>
        <v/>
      </c>
    </row>
    <row r="330" spans="1:13" ht="14.45" customHeight="1" x14ac:dyDescent="0.2">
      <c r="A330" s="407"/>
      <c r="B330" s="403"/>
      <c r="C330" s="404"/>
      <c r="D330" s="404"/>
      <c r="E330" s="405"/>
      <c r="F330" s="403"/>
      <c r="G330" s="404"/>
      <c r="H330" s="404"/>
      <c r="I330" s="404"/>
      <c r="J330" s="404"/>
      <c r="K330" s="406"/>
      <c r="L330" s="123"/>
      <c r="M330" s="402" t="str">
        <f t="shared" si="5"/>
        <v/>
      </c>
    </row>
    <row r="331" spans="1:13" ht="14.45" customHeight="1" x14ac:dyDescent="0.2">
      <c r="A331" s="407"/>
      <c r="B331" s="403"/>
      <c r="C331" s="404"/>
      <c r="D331" s="404"/>
      <c r="E331" s="405"/>
      <c r="F331" s="403"/>
      <c r="G331" s="404"/>
      <c r="H331" s="404"/>
      <c r="I331" s="404"/>
      <c r="J331" s="404"/>
      <c r="K331" s="406"/>
      <c r="L331" s="123"/>
      <c r="M331" s="402" t="str">
        <f t="shared" si="5"/>
        <v/>
      </c>
    </row>
    <row r="332" spans="1:13" ht="14.45" customHeight="1" x14ac:dyDescent="0.2">
      <c r="A332" s="407"/>
      <c r="B332" s="403"/>
      <c r="C332" s="404"/>
      <c r="D332" s="404"/>
      <c r="E332" s="405"/>
      <c r="F332" s="403"/>
      <c r="G332" s="404"/>
      <c r="H332" s="404"/>
      <c r="I332" s="404"/>
      <c r="J332" s="404"/>
      <c r="K332" s="406"/>
      <c r="L332" s="123"/>
      <c r="M332" s="402" t="str">
        <f t="shared" si="5"/>
        <v/>
      </c>
    </row>
    <row r="333" spans="1:13" ht="14.45" customHeight="1" x14ac:dyDescent="0.2">
      <c r="A333" s="407"/>
      <c r="B333" s="403"/>
      <c r="C333" s="404"/>
      <c r="D333" s="404"/>
      <c r="E333" s="405"/>
      <c r="F333" s="403"/>
      <c r="G333" s="404"/>
      <c r="H333" s="404"/>
      <c r="I333" s="404"/>
      <c r="J333" s="404"/>
      <c r="K333" s="406"/>
      <c r="L333" s="123"/>
      <c r="M333" s="402" t="str">
        <f t="shared" si="5"/>
        <v/>
      </c>
    </row>
    <row r="334" spans="1:13" ht="14.45" customHeight="1" x14ac:dyDescent="0.2">
      <c r="A334" s="407"/>
      <c r="B334" s="403"/>
      <c r="C334" s="404"/>
      <c r="D334" s="404"/>
      <c r="E334" s="405"/>
      <c r="F334" s="403"/>
      <c r="G334" s="404"/>
      <c r="H334" s="404"/>
      <c r="I334" s="404"/>
      <c r="J334" s="404"/>
      <c r="K334" s="406"/>
      <c r="L334" s="123"/>
      <c r="M334" s="402" t="str">
        <f t="shared" si="5"/>
        <v/>
      </c>
    </row>
    <row r="335" spans="1:13" ht="14.45" customHeight="1" x14ac:dyDescent="0.2">
      <c r="A335" s="407"/>
      <c r="B335" s="403"/>
      <c r="C335" s="404"/>
      <c r="D335" s="404"/>
      <c r="E335" s="405"/>
      <c r="F335" s="403"/>
      <c r="G335" s="404"/>
      <c r="H335" s="404"/>
      <c r="I335" s="404"/>
      <c r="J335" s="404"/>
      <c r="K335" s="406"/>
      <c r="L335" s="123"/>
      <c r="M335" s="402" t="str">
        <f t="shared" si="5"/>
        <v/>
      </c>
    </row>
    <row r="336" spans="1:13" ht="14.45" customHeight="1" x14ac:dyDescent="0.2">
      <c r="A336" s="407"/>
      <c r="B336" s="403"/>
      <c r="C336" s="404"/>
      <c r="D336" s="404"/>
      <c r="E336" s="405"/>
      <c r="F336" s="403"/>
      <c r="G336" s="404"/>
      <c r="H336" s="404"/>
      <c r="I336" s="404"/>
      <c r="J336" s="404"/>
      <c r="K336" s="406"/>
      <c r="L336" s="123"/>
      <c r="M336" s="402" t="str">
        <f t="shared" si="5"/>
        <v/>
      </c>
    </row>
    <row r="337" spans="1:13" ht="14.45" customHeight="1" x14ac:dyDescent="0.2">
      <c r="A337" s="407"/>
      <c r="B337" s="403"/>
      <c r="C337" s="404"/>
      <c r="D337" s="404"/>
      <c r="E337" s="405"/>
      <c r="F337" s="403"/>
      <c r="G337" s="404"/>
      <c r="H337" s="404"/>
      <c r="I337" s="404"/>
      <c r="J337" s="404"/>
      <c r="K337" s="406"/>
      <c r="L337" s="123"/>
      <c r="M337" s="402" t="str">
        <f t="shared" si="5"/>
        <v/>
      </c>
    </row>
    <row r="338" spans="1:13" ht="14.45" customHeight="1" x14ac:dyDescent="0.2">
      <c r="A338" s="407"/>
      <c r="B338" s="403"/>
      <c r="C338" s="404"/>
      <c r="D338" s="404"/>
      <c r="E338" s="405"/>
      <c r="F338" s="403"/>
      <c r="G338" s="404"/>
      <c r="H338" s="404"/>
      <c r="I338" s="404"/>
      <c r="J338" s="404"/>
      <c r="K338" s="406"/>
      <c r="L338" s="123"/>
      <c r="M338" s="402" t="str">
        <f t="shared" si="5"/>
        <v/>
      </c>
    </row>
    <row r="339" spans="1:13" ht="14.45" customHeight="1" x14ac:dyDescent="0.2">
      <c r="A339" s="407"/>
      <c r="B339" s="403"/>
      <c r="C339" s="404"/>
      <c r="D339" s="404"/>
      <c r="E339" s="405"/>
      <c r="F339" s="403"/>
      <c r="G339" s="404"/>
      <c r="H339" s="404"/>
      <c r="I339" s="404"/>
      <c r="J339" s="404"/>
      <c r="K339" s="406"/>
      <c r="L339" s="123"/>
      <c r="M339" s="402" t="str">
        <f t="shared" si="5"/>
        <v/>
      </c>
    </row>
    <row r="340" spans="1:13" ht="14.45" customHeight="1" x14ac:dyDescent="0.2">
      <c r="A340" s="407"/>
      <c r="B340" s="403"/>
      <c r="C340" s="404"/>
      <c r="D340" s="404"/>
      <c r="E340" s="405"/>
      <c r="F340" s="403"/>
      <c r="G340" s="404"/>
      <c r="H340" s="404"/>
      <c r="I340" s="404"/>
      <c r="J340" s="404"/>
      <c r="K340" s="406"/>
      <c r="L340" s="123"/>
      <c r="M340" s="402" t="str">
        <f t="shared" si="5"/>
        <v/>
      </c>
    </row>
    <row r="341" spans="1:13" ht="14.45" customHeight="1" x14ac:dyDescent="0.2">
      <c r="A341" s="407"/>
      <c r="B341" s="403"/>
      <c r="C341" s="404"/>
      <c r="D341" s="404"/>
      <c r="E341" s="405"/>
      <c r="F341" s="403"/>
      <c r="G341" s="404"/>
      <c r="H341" s="404"/>
      <c r="I341" s="404"/>
      <c r="J341" s="404"/>
      <c r="K341" s="406"/>
      <c r="L341" s="123"/>
      <c r="M341" s="402" t="str">
        <f t="shared" si="5"/>
        <v/>
      </c>
    </row>
    <row r="342" spans="1:13" ht="14.45" customHeight="1" x14ac:dyDescent="0.2">
      <c r="A342" s="407"/>
      <c r="B342" s="403"/>
      <c r="C342" s="404"/>
      <c r="D342" s="404"/>
      <c r="E342" s="405"/>
      <c r="F342" s="403"/>
      <c r="G342" s="404"/>
      <c r="H342" s="404"/>
      <c r="I342" s="404"/>
      <c r="J342" s="404"/>
      <c r="K342" s="406"/>
      <c r="L342" s="123"/>
      <c r="M342" s="402" t="str">
        <f t="shared" si="5"/>
        <v/>
      </c>
    </row>
    <row r="343" spans="1:13" ht="14.45" customHeight="1" x14ac:dyDescent="0.2">
      <c r="A343" s="407"/>
      <c r="B343" s="403"/>
      <c r="C343" s="404"/>
      <c r="D343" s="404"/>
      <c r="E343" s="405"/>
      <c r="F343" s="403"/>
      <c r="G343" s="404"/>
      <c r="H343" s="404"/>
      <c r="I343" s="404"/>
      <c r="J343" s="404"/>
      <c r="K343" s="406"/>
      <c r="L343" s="123"/>
      <c r="M343" s="402" t="str">
        <f t="shared" si="5"/>
        <v/>
      </c>
    </row>
    <row r="344" spans="1:13" ht="14.45" customHeight="1" x14ac:dyDescent="0.2">
      <c r="A344" s="407"/>
      <c r="B344" s="403"/>
      <c r="C344" s="404"/>
      <c r="D344" s="404"/>
      <c r="E344" s="405"/>
      <c r="F344" s="403"/>
      <c r="G344" s="404"/>
      <c r="H344" s="404"/>
      <c r="I344" s="404"/>
      <c r="J344" s="404"/>
      <c r="K344" s="406"/>
      <c r="L344" s="123"/>
      <c r="M344" s="402" t="str">
        <f t="shared" si="5"/>
        <v/>
      </c>
    </row>
    <row r="345" spans="1:13" ht="14.45" customHeight="1" x14ac:dyDescent="0.2">
      <c r="A345" s="407"/>
      <c r="B345" s="403"/>
      <c r="C345" s="404"/>
      <c r="D345" s="404"/>
      <c r="E345" s="405"/>
      <c r="F345" s="403"/>
      <c r="G345" s="404"/>
      <c r="H345" s="404"/>
      <c r="I345" s="404"/>
      <c r="J345" s="404"/>
      <c r="K345" s="406"/>
      <c r="L345" s="123"/>
      <c r="M345" s="402" t="str">
        <f t="shared" si="5"/>
        <v/>
      </c>
    </row>
    <row r="346" spans="1:13" ht="14.45" customHeight="1" x14ac:dyDescent="0.2">
      <c r="A346" s="407"/>
      <c r="B346" s="403"/>
      <c r="C346" s="404"/>
      <c r="D346" s="404"/>
      <c r="E346" s="405"/>
      <c r="F346" s="403"/>
      <c r="G346" s="404"/>
      <c r="H346" s="404"/>
      <c r="I346" s="404"/>
      <c r="J346" s="404"/>
      <c r="K346" s="406"/>
      <c r="L346" s="123"/>
      <c r="M346" s="402" t="str">
        <f t="shared" si="5"/>
        <v/>
      </c>
    </row>
    <row r="347" spans="1:13" ht="14.45" customHeight="1" x14ac:dyDescent="0.2">
      <c r="A347" s="407"/>
      <c r="B347" s="403"/>
      <c r="C347" s="404"/>
      <c r="D347" s="404"/>
      <c r="E347" s="405"/>
      <c r="F347" s="403"/>
      <c r="G347" s="404"/>
      <c r="H347" s="404"/>
      <c r="I347" s="404"/>
      <c r="J347" s="404"/>
      <c r="K347" s="406"/>
      <c r="L347" s="123"/>
      <c r="M347" s="402" t="str">
        <f t="shared" si="5"/>
        <v/>
      </c>
    </row>
    <row r="348" spans="1:13" ht="14.45" customHeight="1" x14ac:dyDescent="0.2">
      <c r="A348" s="407"/>
      <c r="B348" s="403"/>
      <c r="C348" s="404"/>
      <c r="D348" s="404"/>
      <c r="E348" s="405"/>
      <c r="F348" s="403"/>
      <c r="G348" s="404"/>
      <c r="H348" s="404"/>
      <c r="I348" s="404"/>
      <c r="J348" s="404"/>
      <c r="K348" s="406"/>
      <c r="L348" s="123"/>
      <c r="M348" s="402" t="str">
        <f t="shared" si="5"/>
        <v/>
      </c>
    </row>
    <row r="349" spans="1:13" ht="14.45" customHeight="1" x14ac:dyDescent="0.2">
      <c r="A349" s="407"/>
      <c r="B349" s="403"/>
      <c r="C349" s="404"/>
      <c r="D349" s="404"/>
      <c r="E349" s="405"/>
      <c r="F349" s="403"/>
      <c r="G349" s="404"/>
      <c r="H349" s="404"/>
      <c r="I349" s="404"/>
      <c r="J349" s="404"/>
      <c r="K349" s="406"/>
      <c r="L349" s="123"/>
      <c r="M349" s="402" t="str">
        <f t="shared" si="5"/>
        <v/>
      </c>
    </row>
    <row r="350" spans="1:13" ht="14.45" customHeight="1" x14ac:dyDescent="0.2">
      <c r="A350" s="407"/>
      <c r="B350" s="403"/>
      <c r="C350" s="404"/>
      <c r="D350" s="404"/>
      <c r="E350" s="405"/>
      <c r="F350" s="403"/>
      <c r="G350" s="404"/>
      <c r="H350" s="404"/>
      <c r="I350" s="404"/>
      <c r="J350" s="404"/>
      <c r="K350" s="406"/>
      <c r="L350" s="123"/>
      <c r="M350" s="402" t="str">
        <f t="shared" si="5"/>
        <v/>
      </c>
    </row>
    <row r="351" spans="1:13" ht="14.45" customHeight="1" x14ac:dyDescent="0.2">
      <c r="A351" s="407"/>
      <c r="B351" s="403"/>
      <c r="C351" s="404"/>
      <c r="D351" s="404"/>
      <c r="E351" s="405"/>
      <c r="F351" s="403"/>
      <c r="G351" s="404"/>
      <c r="H351" s="404"/>
      <c r="I351" s="404"/>
      <c r="J351" s="404"/>
      <c r="K351" s="406"/>
      <c r="L351" s="123"/>
      <c r="M351" s="402" t="str">
        <f t="shared" si="5"/>
        <v/>
      </c>
    </row>
    <row r="352" spans="1:13" ht="14.45" customHeight="1" x14ac:dyDescent="0.2">
      <c r="A352" s="407"/>
      <c r="B352" s="403"/>
      <c r="C352" s="404"/>
      <c r="D352" s="404"/>
      <c r="E352" s="405"/>
      <c r="F352" s="403"/>
      <c r="G352" s="404"/>
      <c r="H352" s="404"/>
      <c r="I352" s="404"/>
      <c r="J352" s="404"/>
      <c r="K352" s="406"/>
      <c r="L352" s="123"/>
      <c r="M352" s="402" t="str">
        <f t="shared" si="5"/>
        <v/>
      </c>
    </row>
    <row r="353" spans="1:13" ht="14.45" customHeight="1" x14ac:dyDescent="0.2">
      <c r="A353" s="407"/>
      <c r="B353" s="403"/>
      <c r="C353" s="404"/>
      <c r="D353" s="404"/>
      <c r="E353" s="405"/>
      <c r="F353" s="403"/>
      <c r="G353" s="404"/>
      <c r="H353" s="404"/>
      <c r="I353" s="404"/>
      <c r="J353" s="404"/>
      <c r="K353" s="406"/>
      <c r="L353" s="123"/>
      <c r="M353" s="402" t="str">
        <f t="shared" si="5"/>
        <v/>
      </c>
    </row>
    <row r="354" spans="1:13" ht="14.45" customHeight="1" x14ac:dyDescent="0.2">
      <c r="A354" s="407"/>
      <c r="B354" s="403"/>
      <c r="C354" s="404"/>
      <c r="D354" s="404"/>
      <c r="E354" s="405"/>
      <c r="F354" s="403"/>
      <c r="G354" s="404"/>
      <c r="H354" s="404"/>
      <c r="I354" s="404"/>
      <c r="J354" s="404"/>
      <c r="K354" s="406"/>
      <c r="L354" s="123"/>
      <c r="M354" s="402" t="str">
        <f t="shared" si="5"/>
        <v/>
      </c>
    </row>
    <row r="355" spans="1:13" ht="14.45" customHeight="1" x14ac:dyDescent="0.2">
      <c r="A355" s="407"/>
      <c r="B355" s="403"/>
      <c r="C355" s="404"/>
      <c r="D355" s="404"/>
      <c r="E355" s="405"/>
      <c r="F355" s="403"/>
      <c r="G355" s="404"/>
      <c r="H355" s="404"/>
      <c r="I355" s="404"/>
      <c r="J355" s="404"/>
      <c r="K355" s="406"/>
      <c r="L355" s="123"/>
      <c r="M355" s="402" t="str">
        <f t="shared" si="5"/>
        <v/>
      </c>
    </row>
    <row r="356" spans="1:13" ht="14.45" customHeight="1" x14ac:dyDescent="0.2">
      <c r="A356" s="407"/>
      <c r="B356" s="403"/>
      <c r="C356" s="404"/>
      <c r="D356" s="404"/>
      <c r="E356" s="405"/>
      <c r="F356" s="403"/>
      <c r="G356" s="404"/>
      <c r="H356" s="404"/>
      <c r="I356" s="404"/>
      <c r="J356" s="404"/>
      <c r="K356" s="406"/>
      <c r="L356" s="123"/>
      <c r="M356" s="402" t="str">
        <f t="shared" si="5"/>
        <v/>
      </c>
    </row>
    <row r="357" spans="1:13" ht="14.45" customHeight="1" x14ac:dyDescent="0.2">
      <c r="A357" s="407"/>
      <c r="B357" s="403"/>
      <c r="C357" s="404"/>
      <c r="D357" s="404"/>
      <c r="E357" s="405"/>
      <c r="F357" s="403"/>
      <c r="G357" s="404"/>
      <c r="H357" s="404"/>
      <c r="I357" s="404"/>
      <c r="J357" s="404"/>
      <c r="K357" s="406"/>
      <c r="L357" s="123"/>
      <c r="M357" s="402" t="str">
        <f t="shared" si="5"/>
        <v/>
      </c>
    </row>
    <row r="358" spans="1:13" ht="14.45" customHeight="1" x14ac:dyDescent="0.2">
      <c r="A358" s="407"/>
      <c r="B358" s="403"/>
      <c r="C358" s="404"/>
      <c r="D358" s="404"/>
      <c r="E358" s="405"/>
      <c r="F358" s="403"/>
      <c r="G358" s="404"/>
      <c r="H358" s="404"/>
      <c r="I358" s="404"/>
      <c r="J358" s="404"/>
      <c r="K358" s="406"/>
      <c r="L358" s="123"/>
      <c r="M358" s="402" t="str">
        <f t="shared" si="5"/>
        <v/>
      </c>
    </row>
    <row r="359" spans="1:13" ht="14.45" customHeight="1" x14ac:dyDescent="0.2">
      <c r="A359" s="407"/>
      <c r="B359" s="403"/>
      <c r="C359" s="404"/>
      <c r="D359" s="404"/>
      <c r="E359" s="405"/>
      <c r="F359" s="403"/>
      <c r="G359" s="404"/>
      <c r="H359" s="404"/>
      <c r="I359" s="404"/>
      <c r="J359" s="404"/>
      <c r="K359" s="406"/>
      <c r="L359" s="123"/>
      <c r="M359" s="402" t="str">
        <f t="shared" si="5"/>
        <v/>
      </c>
    </row>
    <row r="360" spans="1:13" ht="14.45" customHeight="1" x14ac:dyDescent="0.2">
      <c r="A360" s="407"/>
      <c r="B360" s="403"/>
      <c r="C360" s="404"/>
      <c r="D360" s="404"/>
      <c r="E360" s="405"/>
      <c r="F360" s="403"/>
      <c r="G360" s="404"/>
      <c r="H360" s="404"/>
      <c r="I360" s="404"/>
      <c r="J360" s="404"/>
      <c r="K360" s="406"/>
      <c r="L360" s="123"/>
      <c r="M360" s="402" t="str">
        <f t="shared" si="5"/>
        <v/>
      </c>
    </row>
    <row r="361" spans="1:13" ht="14.45" customHeight="1" x14ac:dyDescent="0.2">
      <c r="A361" s="407"/>
      <c r="B361" s="403"/>
      <c r="C361" s="404"/>
      <c r="D361" s="404"/>
      <c r="E361" s="405"/>
      <c r="F361" s="403"/>
      <c r="G361" s="404"/>
      <c r="H361" s="404"/>
      <c r="I361" s="404"/>
      <c r="J361" s="404"/>
      <c r="K361" s="406"/>
      <c r="L361" s="123"/>
      <c r="M361" s="402" t="str">
        <f t="shared" si="5"/>
        <v/>
      </c>
    </row>
    <row r="362" spans="1:13" ht="14.45" customHeight="1" x14ac:dyDescent="0.2">
      <c r="A362" s="407"/>
      <c r="B362" s="403"/>
      <c r="C362" s="404"/>
      <c r="D362" s="404"/>
      <c r="E362" s="405"/>
      <c r="F362" s="403"/>
      <c r="G362" s="404"/>
      <c r="H362" s="404"/>
      <c r="I362" s="404"/>
      <c r="J362" s="404"/>
      <c r="K362" s="406"/>
      <c r="L362" s="123"/>
      <c r="M362" s="402" t="str">
        <f t="shared" si="5"/>
        <v/>
      </c>
    </row>
    <row r="363" spans="1:13" ht="14.45" customHeight="1" x14ac:dyDescent="0.2">
      <c r="A363" s="407"/>
      <c r="B363" s="403"/>
      <c r="C363" s="404"/>
      <c r="D363" s="404"/>
      <c r="E363" s="405"/>
      <c r="F363" s="403"/>
      <c r="G363" s="404"/>
      <c r="H363" s="404"/>
      <c r="I363" s="404"/>
      <c r="J363" s="404"/>
      <c r="K363" s="406"/>
      <c r="L363" s="123"/>
      <c r="M363" s="402" t="str">
        <f t="shared" si="5"/>
        <v/>
      </c>
    </row>
    <row r="364" spans="1:13" ht="14.45" customHeight="1" x14ac:dyDescent="0.2">
      <c r="A364" s="407"/>
      <c r="B364" s="403"/>
      <c r="C364" s="404"/>
      <c r="D364" s="404"/>
      <c r="E364" s="405"/>
      <c r="F364" s="403"/>
      <c r="G364" s="404"/>
      <c r="H364" s="404"/>
      <c r="I364" s="404"/>
      <c r="J364" s="404"/>
      <c r="K364" s="406"/>
      <c r="L364" s="123"/>
      <c r="M364" s="402" t="str">
        <f t="shared" si="5"/>
        <v/>
      </c>
    </row>
    <row r="365" spans="1:13" ht="14.45" customHeight="1" x14ac:dyDescent="0.2">
      <c r="A365" s="407"/>
      <c r="B365" s="403"/>
      <c r="C365" s="404"/>
      <c r="D365" s="404"/>
      <c r="E365" s="405"/>
      <c r="F365" s="403"/>
      <c r="G365" s="404"/>
      <c r="H365" s="404"/>
      <c r="I365" s="404"/>
      <c r="J365" s="404"/>
      <c r="K365" s="406"/>
      <c r="L365" s="123"/>
      <c r="M365" s="402" t="str">
        <f t="shared" si="5"/>
        <v/>
      </c>
    </row>
    <row r="366" spans="1:13" ht="14.45" customHeight="1" x14ac:dyDescent="0.2">
      <c r="A366" s="407"/>
      <c r="B366" s="403"/>
      <c r="C366" s="404"/>
      <c r="D366" s="404"/>
      <c r="E366" s="405"/>
      <c r="F366" s="403"/>
      <c r="G366" s="404"/>
      <c r="H366" s="404"/>
      <c r="I366" s="404"/>
      <c r="J366" s="404"/>
      <c r="K366" s="406"/>
      <c r="L366" s="123"/>
      <c r="M366" s="402" t="str">
        <f t="shared" si="5"/>
        <v/>
      </c>
    </row>
    <row r="367" spans="1:13" ht="14.45" customHeight="1" x14ac:dyDescent="0.2">
      <c r="A367" s="407"/>
      <c r="B367" s="403"/>
      <c r="C367" s="404"/>
      <c r="D367" s="404"/>
      <c r="E367" s="405"/>
      <c r="F367" s="403"/>
      <c r="G367" s="404"/>
      <c r="H367" s="404"/>
      <c r="I367" s="404"/>
      <c r="J367" s="404"/>
      <c r="K367" s="406"/>
      <c r="L367" s="123"/>
      <c r="M367" s="402" t="str">
        <f t="shared" si="5"/>
        <v/>
      </c>
    </row>
    <row r="368" spans="1:13" ht="14.45" customHeight="1" x14ac:dyDescent="0.2">
      <c r="A368" s="407"/>
      <c r="B368" s="403"/>
      <c r="C368" s="404"/>
      <c r="D368" s="404"/>
      <c r="E368" s="405"/>
      <c r="F368" s="403"/>
      <c r="G368" s="404"/>
      <c r="H368" s="404"/>
      <c r="I368" s="404"/>
      <c r="J368" s="404"/>
      <c r="K368" s="406"/>
      <c r="L368" s="123"/>
      <c r="M368" s="402" t="str">
        <f t="shared" si="5"/>
        <v/>
      </c>
    </row>
    <row r="369" spans="1:13" ht="14.45" customHeight="1" x14ac:dyDescent="0.2">
      <c r="A369" s="407"/>
      <c r="B369" s="403"/>
      <c r="C369" s="404"/>
      <c r="D369" s="404"/>
      <c r="E369" s="405"/>
      <c r="F369" s="403"/>
      <c r="G369" s="404"/>
      <c r="H369" s="404"/>
      <c r="I369" s="404"/>
      <c r="J369" s="404"/>
      <c r="K369" s="406"/>
      <c r="L369" s="123"/>
      <c r="M369" s="402" t="str">
        <f t="shared" si="5"/>
        <v/>
      </c>
    </row>
    <row r="370" spans="1:13" ht="14.45" customHeight="1" x14ac:dyDescent="0.2">
      <c r="A370" s="407"/>
      <c r="B370" s="403"/>
      <c r="C370" s="404"/>
      <c r="D370" s="404"/>
      <c r="E370" s="405"/>
      <c r="F370" s="403"/>
      <c r="G370" s="404"/>
      <c r="H370" s="404"/>
      <c r="I370" s="404"/>
      <c r="J370" s="404"/>
      <c r="K370" s="406"/>
      <c r="L370" s="123"/>
      <c r="M370" s="402" t="str">
        <f t="shared" si="5"/>
        <v/>
      </c>
    </row>
    <row r="371" spans="1:13" ht="14.45" customHeight="1" x14ac:dyDescent="0.2">
      <c r="A371" s="407"/>
      <c r="B371" s="403"/>
      <c r="C371" s="404"/>
      <c r="D371" s="404"/>
      <c r="E371" s="405"/>
      <c r="F371" s="403"/>
      <c r="G371" s="404"/>
      <c r="H371" s="404"/>
      <c r="I371" s="404"/>
      <c r="J371" s="404"/>
      <c r="K371" s="406"/>
      <c r="L371" s="123"/>
      <c r="M371" s="402" t="str">
        <f t="shared" si="5"/>
        <v/>
      </c>
    </row>
    <row r="372" spans="1:13" ht="14.45" customHeight="1" x14ac:dyDescent="0.2">
      <c r="A372" s="407"/>
      <c r="B372" s="403"/>
      <c r="C372" s="404"/>
      <c r="D372" s="404"/>
      <c r="E372" s="405"/>
      <c r="F372" s="403"/>
      <c r="G372" s="404"/>
      <c r="H372" s="404"/>
      <c r="I372" s="404"/>
      <c r="J372" s="404"/>
      <c r="K372" s="406"/>
      <c r="L372" s="123"/>
      <c r="M372" s="402" t="str">
        <f t="shared" si="5"/>
        <v/>
      </c>
    </row>
    <row r="373" spans="1:13" ht="14.45" customHeight="1" x14ac:dyDescent="0.2">
      <c r="A373" s="407"/>
      <c r="B373" s="403"/>
      <c r="C373" s="404"/>
      <c r="D373" s="404"/>
      <c r="E373" s="405"/>
      <c r="F373" s="403"/>
      <c r="G373" s="404"/>
      <c r="H373" s="404"/>
      <c r="I373" s="404"/>
      <c r="J373" s="404"/>
      <c r="K373" s="406"/>
      <c r="L373" s="123"/>
      <c r="M373" s="402" t="str">
        <f t="shared" si="5"/>
        <v/>
      </c>
    </row>
    <row r="374" spans="1:13" ht="14.45" customHeight="1" x14ac:dyDescent="0.2">
      <c r="A374" s="407"/>
      <c r="B374" s="403"/>
      <c r="C374" s="404"/>
      <c r="D374" s="404"/>
      <c r="E374" s="405"/>
      <c r="F374" s="403"/>
      <c r="G374" s="404"/>
      <c r="H374" s="404"/>
      <c r="I374" s="404"/>
      <c r="J374" s="404"/>
      <c r="K374" s="406"/>
      <c r="L374" s="123"/>
      <c r="M374" s="402" t="str">
        <f t="shared" si="5"/>
        <v/>
      </c>
    </row>
    <row r="375" spans="1:13" ht="14.45" customHeight="1" x14ac:dyDescent="0.2">
      <c r="A375" s="407"/>
      <c r="B375" s="403"/>
      <c r="C375" s="404"/>
      <c r="D375" s="404"/>
      <c r="E375" s="405"/>
      <c r="F375" s="403"/>
      <c r="G375" s="404"/>
      <c r="H375" s="404"/>
      <c r="I375" s="404"/>
      <c r="J375" s="404"/>
      <c r="K375" s="406"/>
      <c r="L375" s="123"/>
      <c r="M375" s="402" t="str">
        <f t="shared" si="5"/>
        <v/>
      </c>
    </row>
    <row r="376" spans="1:13" ht="14.45" customHeight="1" x14ac:dyDescent="0.2">
      <c r="A376" s="407"/>
      <c r="B376" s="403"/>
      <c r="C376" s="404"/>
      <c r="D376" s="404"/>
      <c r="E376" s="405"/>
      <c r="F376" s="403"/>
      <c r="G376" s="404"/>
      <c r="H376" s="404"/>
      <c r="I376" s="404"/>
      <c r="J376" s="404"/>
      <c r="K376" s="406"/>
      <c r="L376" s="123"/>
      <c r="M376" s="402" t="str">
        <f t="shared" si="5"/>
        <v/>
      </c>
    </row>
    <row r="377" spans="1:13" ht="14.45" customHeight="1" x14ac:dyDescent="0.2">
      <c r="A377" s="407"/>
      <c r="B377" s="403"/>
      <c r="C377" s="404"/>
      <c r="D377" s="404"/>
      <c r="E377" s="405"/>
      <c r="F377" s="403"/>
      <c r="G377" s="404"/>
      <c r="H377" s="404"/>
      <c r="I377" s="404"/>
      <c r="J377" s="404"/>
      <c r="K377" s="406"/>
      <c r="L377" s="123"/>
      <c r="M377" s="402" t="str">
        <f t="shared" si="5"/>
        <v/>
      </c>
    </row>
    <row r="378" spans="1:13" ht="14.45" customHeight="1" x14ac:dyDescent="0.2">
      <c r="A378" s="407"/>
      <c r="B378" s="403"/>
      <c r="C378" s="404"/>
      <c r="D378" s="404"/>
      <c r="E378" s="405"/>
      <c r="F378" s="403"/>
      <c r="G378" s="404"/>
      <c r="H378" s="404"/>
      <c r="I378" s="404"/>
      <c r="J378" s="404"/>
      <c r="K378" s="406"/>
      <c r="L378" s="123"/>
      <c r="M378" s="402" t="str">
        <f t="shared" si="5"/>
        <v/>
      </c>
    </row>
    <row r="379" spans="1:13" ht="14.45" customHeight="1" x14ac:dyDescent="0.2">
      <c r="A379" s="407"/>
      <c r="B379" s="403"/>
      <c r="C379" s="404"/>
      <c r="D379" s="404"/>
      <c r="E379" s="405"/>
      <c r="F379" s="403"/>
      <c r="G379" s="404"/>
      <c r="H379" s="404"/>
      <c r="I379" s="404"/>
      <c r="J379" s="404"/>
      <c r="K379" s="406"/>
      <c r="L379" s="123"/>
      <c r="M379" s="402" t="str">
        <f t="shared" si="5"/>
        <v/>
      </c>
    </row>
    <row r="380" spans="1:13" ht="14.45" customHeight="1" x14ac:dyDescent="0.2">
      <c r="A380" s="407"/>
      <c r="B380" s="403"/>
      <c r="C380" s="404"/>
      <c r="D380" s="404"/>
      <c r="E380" s="405"/>
      <c r="F380" s="403"/>
      <c r="G380" s="404"/>
      <c r="H380" s="404"/>
      <c r="I380" s="404"/>
      <c r="J380" s="404"/>
      <c r="K380" s="406"/>
      <c r="L380" s="123"/>
      <c r="M380" s="402" t="str">
        <f t="shared" si="5"/>
        <v/>
      </c>
    </row>
    <row r="381" spans="1:13" ht="14.45" customHeight="1" x14ac:dyDescent="0.2">
      <c r="A381" s="407"/>
      <c r="B381" s="403"/>
      <c r="C381" s="404"/>
      <c r="D381" s="404"/>
      <c r="E381" s="405"/>
      <c r="F381" s="403"/>
      <c r="G381" s="404"/>
      <c r="H381" s="404"/>
      <c r="I381" s="404"/>
      <c r="J381" s="404"/>
      <c r="K381" s="406"/>
      <c r="L381" s="123"/>
      <c r="M381" s="402" t="str">
        <f t="shared" si="5"/>
        <v/>
      </c>
    </row>
    <row r="382" spans="1:13" ht="14.45" customHeight="1" x14ac:dyDescent="0.2">
      <c r="A382" s="407"/>
      <c r="B382" s="403"/>
      <c r="C382" s="404"/>
      <c r="D382" s="404"/>
      <c r="E382" s="405"/>
      <c r="F382" s="403"/>
      <c r="G382" s="404"/>
      <c r="H382" s="404"/>
      <c r="I382" s="404"/>
      <c r="J382" s="404"/>
      <c r="K382" s="406"/>
      <c r="L382" s="123"/>
      <c r="M382" s="402" t="str">
        <f t="shared" si="5"/>
        <v/>
      </c>
    </row>
    <row r="383" spans="1:13" ht="14.45" customHeight="1" x14ac:dyDescent="0.2">
      <c r="A383" s="407"/>
      <c r="B383" s="403"/>
      <c r="C383" s="404"/>
      <c r="D383" s="404"/>
      <c r="E383" s="405"/>
      <c r="F383" s="403"/>
      <c r="G383" s="404"/>
      <c r="H383" s="404"/>
      <c r="I383" s="404"/>
      <c r="J383" s="404"/>
      <c r="K383" s="406"/>
      <c r="L383" s="123"/>
      <c r="M383" s="402" t="str">
        <f t="shared" si="5"/>
        <v/>
      </c>
    </row>
    <row r="384" spans="1:13" ht="14.45" customHeight="1" x14ac:dyDescent="0.2">
      <c r="A384" s="407"/>
      <c r="B384" s="403"/>
      <c r="C384" s="404"/>
      <c r="D384" s="404"/>
      <c r="E384" s="405"/>
      <c r="F384" s="403"/>
      <c r="G384" s="404"/>
      <c r="H384" s="404"/>
      <c r="I384" s="404"/>
      <c r="J384" s="404"/>
      <c r="K384" s="406"/>
      <c r="L384" s="123"/>
      <c r="M384" s="402" t="str">
        <f t="shared" si="5"/>
        <v/>
      </c>
    </row>
    <row r="385" spans="1:13" ht="14.45" customHeight="1" x14ac:dyDescent="0.2">
      <c r="A385" s="407"/>
      <c r="B385" s="403"/>
      <c r="C385" s="404"/>
      <c r="D385" s="404"/>
      <c r="E385" s="405"/>
      <c r="F385" s="403"/>
      <c r="G385" s="404"/>
      <c r="H385" s="404"/>
      <c r="I385" s="404"/>
      <c r="J385" s="404"/>
      <c r="K385" s="406"/>
      <c r="L385" s="123"/>
      <c r="M385" s="402" t="str">
        <f t="shared" si="5"/>
        <v/>
      </c>
    </row>
    <row r="386" spans="1:13" ht="14.45" customHeight="1" x14ac:dyDescent="0.2">
      <c r="A386" s="407"/>
      <c r="B386" s="403"/>
      <c r="C386" s="404"/>
      <c r="D386" s="404"/>
      <c r="E386" s="405"/>
      <c r="F386" s="403"/>
      <c r="G386" s="404"/>
      <c r="H386" s="404"/>
      <c r="I386" s="404"/>
      <c r="J386" s="404"/>
      <c r="K386" s="406"/>
      <c r="L386" s="123"/>
      <c r="M386" s="402" t="str">
        <f t="shared" si="5"/>
        <v/>
      </c>
    </row>
    <row r="387" spans="1:13" ht="14.45" customHeight="1" x14ac:dyDescent="0.2">
      <c r="A387" s="407"/>
      <c r="B387" s="403"/>
      <c r="C387" s="404"/>
      <c r="D387" s="404"/>
      <c r="E387" s="405"/>
      <c r="F387" s="403"/>
      <c r="G387" s="404"/>
      <c r="H387" s="404"/>
      <c r="I387" s="404"/>
      <c r="J387" s="404"/>
      <c r="K387" s="406"/>
      <c r="L387" s="123"/>
      <c r="M387" s="402" t="str">
        <f t="shared" si="5"/>
        <v/>
      </c>
    </row>
    <row r="388" spans="1:13" ht="14.45" customHeight="1" x14ac:dyDescent="0.2">
      <c r="A388" s="407"/>
      <c r="B388" s="403"/>
      <c r="C388" s="404"/>
      <c r="D388" s="404"/>
      <c r="E388" s="405"/>
      <c r="F388" s="403"/>
      <c r="G388" s="404"/>
      <c r="H388" s="404"/>
      <c r="I388" s="404"/>
      <c r="J388" s="404"/>
      <c r="K388" s="406"/>
      <c r="L388" s="123"/>
      <c r="M388" s="402" t="str">
        <f t="shared" si="5"/>
        <v/>
      </c>
    </row>
    <row r="389" spans="1:13" ht="14.45" customHeight="1" x14ac:dyDescent="0.2">
      <c r="A389" s="407"/>
      <c r="B389" s="403"/>
      <c r="C389" s="404"/>
      <c r="D389" s="404"/>
      <c r="E389" s="405"/>
      <c r="F389" s="403"/>
      <c r="G389" s="404"/>
      <c r="H389" s="404"/>
      <c r="I389" s="404"/>
      <c r="J389" s="404"/>
      <c r="K389" s="406"/>
      <c r="L389" s="123"/>
      <c r="M389" s="402" t="str">
        <f t="shared" si="5"/>
        <v/>
      </c>
    </row>
    <row r="390" spans="1:13" ht="14.45" customHeight="1" x14ac:dyDescent="0.2">
      <c r="A390" s="407"/>
      <c r="B390" s="403"/>
      <c r="C390" s="404"/>
      <c r="D390" s="404"/>
      <c r="E390" s="405"/>
      <c r="F390" s="403"/>
      <c r="G390" s="404"/>
      <c r="H390" s="404"/>
      <c r="I390" s="404"/>
      <c r="J390" s="404"/>
      <c r="K390" s="406"/>
      <c r="L390" s="123"/>
      <c r="M390" s="402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07"/>
      <c r="B391" s="403"/>
      <c r="C391" s="404"/>
      <c r="D391" s="404"/>
      <c r="E391" s="405"/>
      <c r="F391" s="403"/>
      <c r="G391" s="404"/>
      <c r="H391" s="404"/>
      <c r="I391" s="404"/>
      <c r="J391" s="404"/>
      <c r="K391" s="406"/>
      <c r="L391" s="123"/>
      <c r="M391" s="402" t="str">
        <f t="shared" si="6"/>
        <v/>
      </c>
    </row>
    <row r="392" spans="1:13" ht="14.45" customHeight="1" x14ac:dyDescent="0.2">
      <c r="A392" s="407"/>
      <c r="B392" s="403"/>
      <c r="C392" s="404"/>
      <c r="D392" s="404"/>
      <c r="E392" s="405"/>
      <c r="F392" s="403"/>
      <c r="G392" s="404"/>
      <c r="H392" s="404"/>
      <c r="I392" s="404"/>
      <c r="J392" s="404"/>
      <c r="K392" s="406"/>
      <c r="L392" s="123"/>
      <c r="M392" s="402" t="str">
        <f t="shared" si="6"/>
        <v/>
      </c>
    </row>
    <row r="393" spans="1:13" ht="14.45" customHeight="1" x14ac:dyDescent="0.2">
      <c r="A393" s="407"/>
      <c r="B393" s="403"/>
      <c r="C393" s="404"/>
      <c r="D393" s="404"/>
      <c r="E393" s="405"/>
      <c r="F393" s="403"/>
      <c r="G393" s="404"/>
      <c r="H393" s="404"/>
      <c r="I393" s="404"/>
      <c r="J393" s="404"/>
      <c r="K393" s="406"/>
      <c r="L393" s="123"/>
      <c r="M393" s="402" t="str">
        <f t="shared" si="6"/>
        <v/>
      </c>
    </row>
    <row r="394" spans="1:13" ht="14.45" customHeight="1" x14ac:dyDescent="0.2">
      <c r="A394" s="407"/>
      <c r="B394" s="403"/>
      <c r="C394" s="404"/>
      <c r="D394" s="404"/>
      <c r="E394" s="405"/>
      <c r="F394" s="403"/>
      <c r="G394" s="404"/>
      <c r="H394" s="404"/>
      <c r="I394" s="404"/>
      <c r="J394" s="404"/>
      <c r="K394" s="406"/>
      <c r="L394" s="123"/>
      <c r="M394" s="402" t="str">
        <f t="shared" si="6"/>
        <v/>
      </c>
    </row>
    <row r="395" spans="1:13" ht="14.45" customHeight="1" x14ac:dyDescent="0.2">
      <c r="A395" s="407"/>
      <c r="B395" s="403"/>
      <c r="C395" s="404"/>
      <c r="D395" s="404"/>
      <c r="E395" s="405"/>
      <c r="F395" s="403"/>
      <c r="G395" s="404"/>
      <c r="H395" s="404"/>
      <c r="I395" s="404"/>
      <c r="J395" s="404"/>
      <c r="K395" s="406"/>
      <c r="L395" s="123"/>
      <c r="M395" s="402" t="str">
        <f t="shared" si="6"/>
        <v/>
      </c>
    </row>
    <row r="396" spans="1:13" ht="14.45" customHeight="1" x14ac:dyDescent="0.2">
      <c r="A396" s="407"/>
      <c r="B396" s="403"/>
      <c r="C396" s="404"/>
      <c r="D396" s="404"/>
      <c r="E396" s="405"/>
      <c r="F396" s="403"/>
      <c r="G396" s="404"/>
      <c r="H396" s="404"/>
      <c r="I396" s="404"/>
      <c r="J396" s="404"/>
      <c r="K396" s="406"/>
      <c r="L396" s="123"/>
      <c r="M396" s="402" t="str">
        <f t="shared" si="6"/>
        <v/>
      </c>
    </row>
    <row r="397" spans="1:13" ht="14.45" customHeight="1" x14ac:dyDescent="0.2">
      <c r="A397" s="407"/>
      <c r="B397" s="403"/>
      <c r="C397" s="404"/>
      <c r="D397" s="404"/>
      <c r="E397" s="405"/>
      <c r="F397" s="403"/>
      <c r="G397" s="404"/>
      <c r="H397" s="404"/>
      <c r="I397" s="404"/>
      <c r="J397" s="404"/>
      <c r="K397" s="406"/>
      <c r="L397" s="123"/>
      <c r="M397" s="402" t="str">
        <f t="shared" si="6"/>
        <v/>
      </c>
    </row>
    <row r="398" spans="1:13" ht="14.45" customHeight="1" x14ac:dyDescent="0.2">
      <c r="A398" s="407"/>
      <c r="B398" s="403"/>
      <c r="C398" s="404"/>
      <c r="D398" s="404"/>
      <c r="E398" s="405"/>
      <c r="F398" s="403"/>
      <c r="G398" s="404"/>
      <c r="H398" s="404"/>
      <c r="I398" s="404"/>
      <c r="J398" s="404"/>
      <c r="K398" s="406"/>
      <c r="L398" s="123"/>
      <c r="M398" s="402" t="str">
        <f t="shared" si="6"/>
        <v/>
      </c>
    </row>
    <row r="399" spans="1:13" ht="14.45" customHeight="1" x14ac:dyDescent="0.2">
      <c r="A399" s="407"/>
      <c r="B399" s="403"/>
      <c r="C399" s="404"/>
      <c r="D399" s="404"/>
      <c r="E399" s="405"/>
      <c r="F399" s="403"/>
      <c r="G399" s="404"/>
      <c r="H399" s="404"/>
      <c r="I399" s="404"/>
      <c r="J399" s="404"/>
      <c r="K399" s="406"/>
      <c r="L399" s="123"/>
      <c r="M399" s="402" t="str">
        <f t="shared" si="6"/>
        <v/>
      </c>
    </row>
    <row r="400" spans="1:13" ht="14.45" customHeight="1" x14ac:dyDescent="0.2">
      <c r="A400" s="407"/>
      <c r="B400" s="403"/>
      <c r="C400" s="404"/>
      <c r="D400" s="404"/>
      <c r="E400" s="405"/>
      <c r="F400" s="403"/>
      <c r="G400" s="404"/>
      <c r="H400" s="404"/>
      <c r="I400" s="404"/>
      <c r="J400" s="404"/>
      <c r="K400" s="406"/>
      <c r="L400" s="123"/>
      <c r="M400" s="402" t="str">
        <f t="shared" si="6"/>
        <v/>
      </c>
    </row>
    <row r="401" spans="1:13" ht="14.45" customHeight="1" x14ac:dyDescent="0.2">
      <c r="A401" s="407"/>
      <c r="B401" s="403"/>
      <c r="C401" s="404"/>
      <c r="D401" s="404"/>
      <c r="E401" s="405"/>
      <c r="F401" s="403"/>
      <c r="G401" s="404"/>
      <c r="H401" s="404"/>
      <c r="I401" s="404"/>
      <c r="J401" s="404"/>
      <c r="K401" s="406"/>
      <c r="L401" s="123"/>
      <c r="M401" s="402" t="str">
        <f t="shared" si="6"/>
        <v/>
      </c>
    </row>
    <row r="402" spans="1:13" ht="14.45" customHeight="1" x14ac:dyDescent="0.2">
      <c r="A402" s="407"/>
      <c r="B402" s="403"/>
      <c r="C402" s="404"/>
      <c r="D402" s="404"/>
      <c r="E402" s="405"/>
      <c r="F402" s="403"/>
      <c r="G402" s="404"/>
      <c r="H402" s="404"/>
      <c r="I402" s="404"/>
      <c r="J402" s="404"/>
      <c r="K402" s="406"/>
      <c r="L402" s="123"/>
      <c r="M402" s="402" t="str">
        <f t="shared" si="6"/>
        <v/>
      </c>
    </row>
    <row r="403" spans="1:13" ht="14.45" customHeight="1" x14ac:dyDescent="0.2">
      <c r="A403" s="407"/>
      <c r="B403" s="403"/>
      <c r="C403" s="404"/>
      <c r="D403" s="404"/>
      <c r="E403" s="405"/>
      <c r="F403" s="403"/>
      <c r="G403" s="404"/>
      <c r="H403" s="404"/>
      <c r="I403" s="404"/>
      <c r="J403" s="404"/>
      <c r="K403" s="406"/>
      <c r="L403" s="123"/>
      <c r="M403" s="402" t="str">
        <f t="shared" si="6"/>
        <v/>
      </c>
    </row>
    <row r="404" spans="1:13" ht="14.45" customHeight="1" x14ac:dyDescent="0.2">
      <c r="A404" s="407"/>
      <c r="B404" s="403"/>
      <c r="C404" s="404"/>
      <c r="D404" s="404"/>
      <c r="E404" s="405"/>
      <c r="F404" s="403"/>
      <c r="G404" s="404"/>
      <c r="H404" s="404"/>
      <c r="I404" s="404"/>
      <c r="J404" s="404"/>
      <c r="K404" s="406"/>
      <c r="L404" s="123"/>
      <c r="M404" s="402" t="str">
        <f t="shared" si="6"/>
        <v/>
      </c>
    </row>
    <row r="405" spans="1:13" ht="14.45" customHeight="1" x14ac:dyDescent="0.2">
      <c r="A405" s="407"/>
      <c r="B405" s="403"/>
      <c r="C405" s="404"/>
      <c r="D405" s="404"/>
      <c r="E405" s="405"/>
      <c r="F405" s="403"/>
      <c r="G405" s="404"/>
      <c r="H405" s="404"/>
      <c r="I405" s="404"/>
      <c r="J405" s="404"/>
      <c r="K405" s="406"/>
      <c r="L405" s="123"/>
      <c r="M405" s="402" t="str">
        <f t="shared" si="6"/>
        <v/>
      </c>
    </row>
    <row r="406" spans="1:13" ht="14.45" customHeight="1" x14ac:dyDescent="0.2">
      <c r="A406" s="407"/>
      <c r="B406" s="403"/>
      <c r="C406" s="404"/>
      <c r="D406" s="404"/>
      <c r="E406" s="405"/>
      <c r="F406" s="403"/>
      <c r="G406" s="404"/>
      <c r="H406" s="404"/>
      <c r="I406" s="404"/>
      <c r="J406" s="404"/>
      <c r="K406" s="406"/>
      <c r="L406" s="123"/>
      <c r="M406" s="402" t="str">
        <f t="shared" si="6"/>
        <v/>
      </c>
    </row>
    <row r="407" spans="1:13" ht="14.45" customHeight="1" x14ac:dyDescent="0.2">
      <c r="A407" s="407"/>
      <c r="B407" s="403"/>
      <c r="C407" s="404"/>
      <c r="D407" s="404"/>
      <c r="E407" s="405"/>
      <c r="F407" s="403"/>
      <c r="G407" s="404"/>
      <c r="H407" s="404"/>
      <c r="I407" s="404"/>
      <c r="J407" s="404"/>
      <c r="K407" s="406"/>
      <c r="L407" s="123"/>
      <c r="M407" s="402" t="str">
        <f t="shared" si="6"/>
        <v/>
      </c>
    </row>
    <row r="408" spans="1:13" ht="14.45" customHeight="1" x14ac:dyDescent="0.2">
      <c r="A408" s="407"/>
      <c r="B408" s="403"/>
      <c r="C408" s="404"/>
      <c r="D408" s="404"/>
      <c r="E408" s="405"/>
      <c r="F408" s="403"/>
      <c r="G408" s="404"/>
      <c r="H408" s="404"/>
      <c r="I408" s="404"/>
      <c r="J408" s="404"/>
      <c r="K408" s="406"/>
      <c r="L408" s="123"/>
      <c r="M408" s="402" t="str">
        <f t="shared" si="6"/>
        <v/>
      </c>
    </row>
    <row r="409" spans="1:13" ht="14.45" customHeight="1" x14ac:dyDescent="0.2">
      <c r="A409" s="407"/>
      <c r="B409" s="403"/>
      <c r="C409" s="404"/>
      <c r="D409" s="404"/>
      <c r="E409" s="405"/>
      <c r="F409" s="403"/>
      <c r="G409" s="404"/>
      <c r="H409" s="404"/>
      <c r="I409" s="404"/>
      <c r="J409" s="404"/>
      <c r="K409" s="406"/>
      <c r="L409" s="123"/>
      <c r="M409" s="402" t="str">
        <f t="shared" si="6"/>
        <v/>
      </c>
    </row>
    <row r="410" spans="1:13" ht="14.45" customHeight="1" x14ac:dyDescent="0.2">
      <c r="A410" s="407"/>
      <c r="B410" s="403"/>
      <c r="C410" s="404"/>
      <c r="D410" s="404"/>
      <c r="E410" s="405"/>
      <c r="F410" s="403"/>
      <c r="G410" s="404"/>
      <c r="H410" s="404"/>
      <c r="I410" s="404"/>
      <c r="J410" s="404"/>
      <c r="K410" s="406"/>
      <c r="L410" s="123"/>
      <c r="M410" s="402" t="str">
        <f t="shared" si="6"/>
        <v/>
      </c>
    </row>
    <row r="411" spans="1:13" ht="14.45" customHeight="1" x14ac:dyDescent="0.2">
      <c r="A411" s="407"/>
      <c r="B411" s="403"/>
      <c r="C411" s="404"/>
      <c r="D411" s="404"/>
      <c r="E411" s="405"/>
      <c r="F411" s="403"/>
      <c r="G411" s="404"/>
      <c r="H411" s="404"/>
      <c r="I411" s="404"/>
      <c r="J411" s="404"/>
      <c r="K411" s="406"/>
      <c r="L411" s="123"/>
      <c r="M411" s="402" t="str">
        <f t="shared" si="6"/>
        <v/>
      </c>
    </row>
    <row r="412" spans="1:13" ht="14.45" customHeight="1" x14ac:dyDescent="0.2">
      <c r="A412" s="407"/>
      <c r="B412" s="403"/>
      <c r="C412" s="404"/>
      <c r="D412" s="404"/>
      <c r="E412" s="405"/>
      <c r="F412" s="403"/>
      <c r="G412" s="404"/>
      <c r="H412" s="404"/>
      <c r="I412" s="404"/>
      <c r="J412" s="404"/>
      <c r="K412" s="406"/>
      <c r="L412" s="123"/>
      <c r="M412" s="402" t="str">
        <f t="shared" si="6"/>
        <v/>
      </c>
    </row>
    <row r="413" spans="1:13" ht="14.45" customHeight="1" x14ac:dyDescent="0.2">
      <c r="A413" s="407"/>
      <c r="B413" s="403"/>
      <c r="C413" s="404"/>
      <c r="D413" s="404"/>
      <c r="E413" s="405"/>
      <c r="F413" s="403"/>
      <c r="G413" s="404"/>
      <c r="H413" s="404"/>
      <c r="I413" s="404"/>
      <c r="J413" s="404"/>
      <c r="K413" s="406"/>
      <c r="L413" s="123"/>
      <c r="M413" s="402" t="str">
        <f t="shared" si="6"/>
        <v/>
      </c>
    </row>
    <row r="414" spans="1:13" ht="14.45" customHeight="1" x14ac:dyDescent="0.2">
      <c r="A414" s="407"/>
      <c r="B414" s="403"/>
      <c r="C414" s="404"/>
      <c r="D414" s="404"/>
      <c r="E414" s="405"/>
      <c r="F414" s="403"/>
      <c r="G414" s="404"/>
      <c r="H414" s="404"/>
      <c r="I414" s="404"/>
      <c r="J414" s="404"/>
      <c r="K414" s="406"/>
      <c r="L414" s="123"/>
      <c r="M414" s="402" t="str">
        <f t="shared" si="6"/>
        <v/>
      </c>
    </row>
    <row r="415" spans="1:13" ht="14.45" customHeight="1" x14ac:dyDescent="0.2">
      <c r="A415" s="407"/>
      <c r="B415" s="403"/>
      <c r="C415" s="404"/>
      <c r="D415" s="404"/>
      <c r="E415" s="405"/>
      <c r="F415" s="403"/>
      <c r="G415" s="404"/>
      <c r="H415" s="404"/>
      <c r="I415" s="404"/>
      <c r="J415" s="404"/>
      <c r="K415" s="406"/>
      <c r="L415" s="123"/>
      <c r="M415" s="402" t="str">
        <f t="shared" si="6"/>
        <v/>
      </c>
    </row>
    <row r="416" spans="1:13" ht="14.45" customHeight="1" x14ac:dyDescent="0.2">
      <c r="A416" s="407"/>
      <c r="B416" s="403"/>
      <c r="C416" s="404"/>
      <c r="D416" s="404"/>
      <c r="E416" s="405"/>
      <c r="F416" s="403"/>
      <c r="G416" s="404"/>
      <c r="H416" s="404"/>
      <c r="I416" s="404"/>
      <c r="J416" s="404"/>
      <c r="K416" s="406"/>
      <c r="L416" s="123"/>
      <c r="M416" s="402" t="str">
        <f t="shared" si="6"/>
        <v/>
      </c>
    </row>
    <row r="417" spans="1:13" ht="14.45" customHeight="1" x14ac:dyDescent="0.2">
      <c r="A417" s="407"/>
      <c r="B417" s="403"/>
      <c r="C417" s="404"/>
      <c r="D417" s="404"/>
      <c r="E417" s="405"/>
      <c r="F417" s="403"/>
      <c r="G417" s="404"/>
      <c r="H417" s="404"/>
      <c r="I417" s="404"/>
      <c r="J417" s="404"/>
      <c r="K417" s="406"/>
      <c r="L417" s="123"/>
      <c r="M417" s="402" t="str">
        <f t="shared" si="6"/>
        <v/>
      </c>
    </row>
    <row r="418" spans="1:13" ht="14.45" customHeight="1" x14ac:dyDescent="0.2">
      <c r="A418" s="407"/>
      <c r="B418" s="403"/>
      <c r="C418" s="404"/>
      <c r="D418" s="404"/>
      <c r="E418" s="405"/>
      <c r="F418" s="403"/>
      <c r="G418" s="404"/>
      <c r="H418" s="404"/>
      <c r="I418" s="404"/>
      <c r="J418" s="404"/>
      <c r="K418" s="406"/>
      <c r="L418" s="123"/>
      <c r="M418" s="402" t="str">
        <f t="shared" si="6"/>
        <v/>
      </c>
    </row>
    <row r="419" spans="1:13" ht="14.45" customHeight="1" x14ac:dyDescent="0.2">
      <c r="A419" s="407"/>
      <c r="B419" s="403"/>
      <c r="C419" s="404"/>
      <c r="D419" s="404"/>
      <c r="E419" s="405"/>
      <c r="F419" s="403"/>
      <c r="G419" s="404"/>
      <c r="H419" s="404"/>
      <c r="I419" s="404"/>
      <c r="J419" s="404"/>
      <c r="K419" s="406"/>
      <c r="L419" s="123"/>
      <c r="M419" s="402" t="str">
        <f t="shared" si="6"/>
        <v/>
      </c>
    </row>
    <row r="420" spans="1:13" ht="14.45" customHeight="1" x14ac:dyDescent="0.2">
      <c r="A420" s="407"/>
      <c r="B420" s="403"/>
      <c r="C420" s="404"/>
      <c r="D420" s="404"/>
      <c r="E420" s="405"/>
      <c r="F420" s="403"/>
      <c r="G420" s="404"/>
      <c r="H420" s="404"/>
      <c r="I420" s="404"/>
      <c r="J420" s="404"/>
      <c r="K420" s="406"/>
      <c r="L420" s="123"/>
      <c r="M420" s="402" t="str">
        <f t="shared" si="6"/>
        <v/>
      </c>
    </row>
    <row r="421" spans="1:13" ht="14.45" customHeight="1" x14ac:dyDescent="0.2">
      <c r="A421" s="407"/>
      <c r="B421" s="403"/>
      <c r="C421" s="404"/>
      <c r="D421" s="404"/>
      <c r="E421" s="405"/>
      <c r="F421" s="403"/>
      <c r="G421" s="404"/>
      <c r="H421" s="404"/>
      <c r="I421" s="404"/>
      <c r="J421" s="404"/>
      <c r="K421" s="406"/>
      <c r="L421" s="123"/>
      <c r="M421" s="402" t="str">
        <f t="shared" si="6"/>
        <v/>
      </c>
    </row>
    <row r="422" spans="1:13" ht="14.45" customHeight="1" x14ac:dyDescent="0.2">
      <c r="A422" s="407"/>
      <c r="B422" s="403"/>
      <c r="C422" s="404"/>
      <c r="D422" s="404"/>
      <c r="E422" s="405"/>
      <c r="F422" s="403"/>
      <c r="G422" s="404"/>
      <c r="H422" s="404"/>
      <c r="I422" s="404"/>
      <c r="J422" s="404"/>
      <c r="K422" s="406"/>
      <c r="L422" s="123"/>
      <c r="M422" s="402" t="str">
        <f t="shared" si="6"/>
        <v/>
      </c>
    </row>
    <row r="423" spans="1:13" ht="14.45" customHeight="1" x14ac:dyDescent="0.2">
      <c r="A423" s="407"/>
      <c r="B423" s="403"/>
      <c r="C423" s="404"/>
      <c r="D423" s="404"/>
      <c r="E423" s="405"/>
      <c r="F423" s="403"/>
      <c r="G423" s="404"/>
      <c r="H423" s="404"/>
      <c r="I423" s="404"/>
      <c r="J423" s="404"/>
      <c r="K423" s="406"/>
      <c r="L423" s="123"/>
      <c r="M423" s="402" t="str">
        <f t="shared" si="6"/>
        <v/>
      </c>
    </row>
    <row r="424" spans="1:13" ht="14.45" customHeight="1" x14ac:dyDescent="0.2">
      <c r="A424" s="407"/>
      <c r="B424" s="403"/>
      <c r="C424" s="404"/>
      <c r="D424" s="404"/>
      <c r="E424" s="405"/>
      <c r="F424" s="403"/>
      <c r="G424" s="404"/>
      <c r="H424" s="404"/>
      <c r="I424" s="404"/>
      <c r="J424" s="404"/>
      <c r="K424" s="406"/>
      <c r="L424" s="123"/>
      <c r="M424" s="402" t="str">
        <f t="shared" si="6"/>
        <v/>
      </c>
    </row>
    <row r="425" spans="1:13" ht="14.45" customHeight="1" x14ac:dyDescent="0.2">
      <c r="A425" s="407"/>
      <c r="B425" s="403"/>
      <c r="C425" s="404"/>
      <c r="D425" s="404"/>
      <c r="E425" s="405"/>
      <c r="F425" s="403"/>
      <c r="G425" s="404"/>
      <c r="H425" s="404"/>
      <c r="I425" s="404"/>
      <c r="J425" s="404"/>
      <c r="K425" s="406"/>
      <c r="L425" s="123"/>
      <c r="M425" s="402" t="str">
        <f t="shared" si="6"/>
        <v/>
      </c>
    </row>
    <row r="426" spans="1:13" ht="14.45" customHeight="1" x14ac:dyDescent="0.2">
      <c r="A426" s="407"/>
      <c r="B426" s="403"/>
      <c r="C426" s="404"/>
      <c r="D426" s="404"/>
      <c r="E426" s="405"/>
      <c r="F426" s="403"/>
      <c r="G426" s="404"/>
      <c r="H426" s="404"/>
      <c r="I426" s="404"/>
      <c r="J426" s="404"/>
      <c r="K426" s="406"/>
      <c r="L426" s="123"/>
      <c r="M426" s="402" t="str">
        <f t="shared" si="6"/>
        <v/>
      </c>
    </row>
    <row r="427" spans="1:13" ht="14.45" customHeight="1" x14ac:dyDescent="0.2">
      <c r="A427" s="407"/>
      <c r="B427" s="403"/>
      <c r="C427" s="404"/>
      <c r="D427" s="404"/>
      <c r="E427" s="405"/>
      <c r="F427" s="403"/>
      <c r="G427" s="404"/>
      <c r="H427" s="404"/>
      <c r="I427" s="404"/>
      <c r="J427" s="404"/>
      <c r="K427" s="406"/>
      <c r="L427" s="123"/>
      <c r="M427" s="402" t="str">
        <f t="shared" si="6"/>
        <v/>
      </c>
    </row>
    <row r="428" spans="1:13" ht="14.45" customHeight="1" x14ac:dyDescent="0.2">
      <c r="A428" s="407"/>
      <c r="B428" s="403"/>
      <c r="C428" s="404"/>
      <c r="D428" s="404"/>
      <c r="E428" s="405"/>
      <c r="F428" s="403"/>
      <c r="G428" s="404"/>
      <c r="H428" s="404"/>
      <c r="I428" s="404"/>
      <c r="J428" s="404"/>
      <c r="K428" s="406"/>
      <c r="L428" s="123"/>
      <c r="M428" s="402" t="str">
        <f t="shared" si="6"/>
        <v/>
      </c>
    </row>
    <row r="429" spans="1:13" ht="14.45" customHeight="1" x14ac:dyDescent="0.2">
      <c r="A429" s="407"/>
      <c r="B429" s="403"/>
      <c r="C429" s="404"/>
      <c r="D429" s="404"/>
      <c r="E429" s="405"/>
      <c r="F429" s="403"/>
      <c r="G429" s="404"/>
      <c r="H429" s="404"/>
      <c r="I429" s="404"/>
      <c r="J429" s="404"/>
      <c r="K429" s="406"/>
      <c r="L429" s="123"/>
      <c r="M429" s="402" t="str">
        <f t="shared" si="6"/>
        <v/>
      </c>
    </row>
    <row r="430" spans="1:13" ht="14.45" customHeight="1" x14ac:dyDescent="0.2">
      <c r="A430" s="407"/>
      <c r="B430" s="403"/>
      <c r="C430" s="404"/>
      <c r="D430" s="404"/>
      <c r="E430" s="405"/>
      <c r="F430" s="403"/>
      <c r="G430" s="404"/>
      <c r="H430" s="404"/>
      <c r="I430" s="404"/>
      <c r="J430" s="404"/>
      <c r="K430" s="406"/>
      <c r="L430" s="123"/>
      <c r="M430" s="402" t="str">
        <f t="shared" si="6"/>
        <v/>
      </c>
    </row>
    <row r="431" spans="1:13" ht="14.45" customHeight="1" x14ac:dyDescent="0.2">
      <c r="A431" s="407"/>
      <c r="B431" s="403"/>
      <c r="C431" s="404"/>
      <c r="D431" s="404"/>
      <c r="E431" s="405"/>
      <c r="F431" s="403"/>
      <c r="G431" s="404"/>
      <c r="H431" s="404"/>
      <c r="I431" s="404"/>
      <c r="J431" s="404"/>
      <c r="K431" s="406"/>
      <c r="L431" s="123"/>
      <c r="M431" s="402" t="str">
        <f t="shared" si="6"/>
        <v/>
      </c>
    </row>
    <row r="432" spans="1:13" ht="14.45" customHeight="1" x14ac:dyDescent="0.2">
      <c r="A432" s="407"/>
      <c r="B432" s="403"/>
      <c r="C432" s="404"/>
      <c r="D432" s="404"/>
      <c r="E432" s="405"/>
      <c r="F432" s="403"/>
      <c r="G432" s="404"/>
      <c r="H432" s="404"/>
      <c r="I432" s="404"/>
      <c r="J432" s="404"/>
      <c r="K432" s="406"/>
      <c r="L432" s="123"/>
      <c r="M432" s="402" t="str">
        <f t="shared" si="6"/>
        <v/>
      </c>
    </row>
    <row r="433" spans="1:13" ht="14.45" customHeight="1" x14ac:dyDescent="0.2">
      <c r="A433" s="407"/>
      <c r="B433" s="403"/>
      <c r="C433" s="404"/>
      <c r="D433" s="404"/>
      <c r="E433" s="405"/>
      <c r="F433" s="403"/>
      <c r="G433" s="404"/>
      <c r="H433" s="404"/>
      <c r="I433" s="404"/>
      <c r="J433" s="404"/>
      <c r="K433" s="406"/>
      <c r="L433" s="123"/>
      <c r="M433" s="402" t="str">
        <f t="shared" si="6"/>
        <v/>
      </c>
    </row>
    <row r="434" spans="1:13" ht="14.45" customHeight="1" x14ac:dyDescent="0.2">
      <c r="A434" s="407"/>
      <c r="B434" s="403"/>
      <c r="C434" s="404"/>
      <c r="D434" s="404"/>
      <c r="E434" s="405"/>
      <c r="F434" s="403"/>
      <c r="G434" s="404"/>
      <c r="H434" s="404"/>
      <c r="I434" s="404"/>
      <c r="J434" s="404"/>
      <c r="K434" s="406"/>
      <c r="L434" s="123"/>
      <c r="M434" s="402" t="str">
        <f t="shared" si="6"/>
        <v/>
      </c>
    </row>
    <row r="435" spans="1:13" ht="14.45" customHeight="1" x14ac:dyDescent="0.2">
      <c r="A435" s="407"/>
      <c r="B435" s="403"/>
      <c r="C435" s="404"/>
      <c r="D435" s="404"/>
      <c r="E435" s="405"/>
      <c r="F435" s="403"/>
      <c r="G435" s="404"/>
      <c r="H435" s="404"/>
      <c r="I435" s="404"/>
      <c r="J435" s="404"/>
      <c r="K435" s="406"/>
      <c r="L435" s="123"/>
      <c r="M435" s="402" t="str">
        <f t="shared" si="6"/>
        <v/>
      </c>
    </row>
    <row r="436" spans="1:13" ht="14.45" customHeight="1" x14ac:dyDescent="0.2">
      <c r="A436" s="407"/>
      <c r="B436" s="403"/>
      <c r="C436" s="404"/>
      <c r="D436" s="404"/>
      <c r="E436" s="405"/>
      <c r="F436" s="403"/>
      <c r="G436" s="404"/>
      <c r="H436" s="404"/>
      <c r="I436" s="404"/>
      <c r="J436" s="404"/>
      <c r="K436" s="406"/>
      <c r="L436" s="123"/>
      <c r="M436" s="402" t="str">
        <f t="shared" si="6"/>
        <v/>
      </c>
    </row>
    <row r="437" spans="1:13" ht="14.45" customHeight="1" x14ac:dyDescent="0.2">
      <c r="A437" s="407"/>
      <c r="B437" s="403"/>
      <c r="C437" s="404"/>
      <c r="D437" s="404"/>
      <c r="E437" s="405"/>
      <c r="F437" s="403"/>
      <c r="G437" s="404"/>
      <c r="H437" s="404"/>
      <c r="I437" s="404"/>
      <c r="J437" s="404"/>
      <c r="K437" s="406"/>
      <c r="L437" s="123"/>
      <c r="M437" s="402" t="str">
        <f t="shared" si="6"/>
        <v/>
      </c>
    </row>
    <row r="438" spans="1:13" ht="14.45" customHeight="1" x14ac:dyDescent="0.2">
      <c r="A438" s="407"/>
      <c r="B438" s="403"/>
      <c r="C438" s="404"/>
      <c r="D438" s="404"/>
      <c r="E438" s="405"/>
      <c r="F438" s="403"/>
      <c r="G438" s="404"/>
      <c r="H438" s="404"/>
      <c r="I438" s="404"/>
      <c r="J438" s="404"/>
      <c r="K438" s="406"/>
      <c r="L438" s="123"/>
      <c r="M438" s="402" t="str">
        <f t="shared" si="6"/>
        <v/>
      </c>
    </row>
    <row r="439" spans="1:13" ht="14.45" customHeight="1" x14ac:dyDescent="0.2">
      <c r="A439" s="407"/>
      <c r="B439" s="403"/>
      <c r="C439" s="404"/>
      <c r="D439" s="404"/>
      <c r="E439" s="405"/>
      <c r="F439" s="403"/>
      <c r="G439" s="404"/>
      <c r="H439" s="404"/>
      <c r="I439" s="404"/>
      <c r="J439" s="404"/>
      <c r="K439" s="406"/>
      <c r="L439" s="123"/>
      <c r="M439" s="402" t="str">
        <f t="shared" si="6"/>
        <v/>
      </c>
    </row>
    <row r="440" spans="1:13" ht="14.45" customHeight="1" x14ac:dyDescent="0.2">
      <c r="A440" s="407"/>
      <c r="B440" s="403"/>
      <c r="C440" s="404"/>
      <c r="D440" s="404"/>
      <c r="E440" s="405"/>
      <c r="F440" s="403"/>
      <c r="G440" s="404"/>
      <c r="H440" s="404"/>
      <c r="I440" s="404"/>
      <c r="J440" s="404"/>
      <c r="K440" s="406"/>
      <c r="L440" s="123"/>
      <c r="M440" s="402" t="str">
        <f t="shared" si="6"/>
        <v/>
      </c>
    </row>
    <row r="441" spans="1:13" ht="14.45" customHeight="1" x14ac:dyDescent="0.2">
      <c r="A441" s="407"/>
      <c r="B441" s="403"/>
      <c r="C441" s="404"/>
      <c r="D441" s="404"/>
      <c r="E441" s="405"/>
      <c r="F441" s="403"/>
      <c r="G441" s="404"/>
      <c r="H441" s="404"/>
      <c r="I441" s="404"/>
      <c r="J441" s="404"/>
      <c r="K441" s="406"/>
      <c r="L441" s="123"/>
      <c r="M441" s="402" t="str">
        <f t="shared" si="6"/>
        <v/>
      </c>
    </row>
    <row r="442" spans="1:13" ht="14.45" customHeight="1" x14ac:dyDescent="0.2">
      <c r="A442" s="407"/>
      <c r="B442" s="403"/>
      <c r="C442" s="404"/>
      <c r="D442" s="404"/>
      <c r="E442" s="405"/>
      <c r="F442" s="403"/>
      <c r="G442" s="404"/>
      <c r="H442" s="404"/>
      <c r="I442" s="404"/>
      <c r="J442" s="404"/>
      <c r="K442" s="406"/>
      <c r="L442" s="123"/>
      <c r="M442" s="402" t="str">
        <f t="shared" si="6"/>
        <v/>
      </c>
    </row>
    <row r="443" spans="1:13" ht="14.45" customHeight="1" x14ac:dyDescent="0.2">
      <c r="A443" s="407"/>
      <c r="B443" s="403"/>
      <c r="C443" s="404"/>
      <c r="D443" s="404"/>
      <c r="E443" s="405"/>
      <c r="F443" s="403"/>
      <c r="G443" s="404"/>
      <c r="H443" s="404"/>
      <c r="I443" s="404"/>
      <c r="J443" s="404"/>
      <c r="K443" s="406"/>
      <c r="L443" s="123"/>
      <c r="M443" s="402" t="str">
        <f t="shared" si="6"/>
        <v/>
      </c>
    </row>
    <row r="444" spans="1:13" ht="14.45" customHeight="1" x14ac:dyDescent="0.2">
      <c r="A444" s="407"/>
      <c r="B444" s="403"/>
      <c r="C444" s="404"/>
      <c r="D444" s="404"/>
      <c r="E444" s="405"/>
      <c r="F444" s="403"/>
      <c r="G444" s="404"/>
      <c r="H444" s="404"/>
      <c r="I444" s="404"/>
      <c r="J444" s="404"/>
      <c r="K444" s="406"/>
      <c r="L444" s="123"/>
      <c r="M444" s="402" t="str">
        <f t="shared" si="6"/>
        <v/>
      </c>
    </row>
    <row r="445" spans="1:13" ht="14.45" customHeight="1" x14ac:dyDescent="0.2">
      <c r="A445" s="407"/>
      <c r="B445" s="403"/>
      <c r="C445" s="404"/>
      <c r="D445" s="404"/>
      <c r="E445" s="405"/>
      <c r="F445" s="403"/>
      <c r="G445" s="404"/>
      <c r="H445" s="404"/>
      <c r="I445" s="404"/>
      <c r="J445" s="404"/>
      <c r="K445" s="406"/>
      <c r="L445" s="123"/>
      <c r="M445" s="402" t="str">
        <f t="shared" si="6"/>
        <v/>
      </c>
    </row>
    <row r="446" spans="1:13" ht="14.45" customHeight="1" x14ac:dyDescent="0.2">
      <c r="A446" s="407"/>
      <c r="B446" s="403"/>
      <c r="C446" s="404"/>
      <c r="D446" s="404"/>
      <c r="E446" s="405"/>
      <c r="F446" s="403"/>
      <c r="G446" s="404"/>
      <c r="H446" s="404"/>
      <c r="I446" s="404"/>
      <c r="J446" s="404"/>
      <c r="K446" s="406"/>
      <c r="L446" s="123"/>
      <c r="M446" s="402" t="str">
        <f t="shared" si="6"/>
        <v/>
      </c>
    </row>
    <row r="447" spans="1:13" ht="14.45" customHeight="1" x14ac:dyDescent="0.2">
      <c r="A447" s="407"/>
      <c r="B447" s="403"/>
      <c r="C447" s="404"/>
      <c r="D447" s="404"/>
      <c r="E447" s="405"/>
      <c r="F447" s="403"/>
      <c r="G447" s="404"/>
      <c r="H447" s="404"/>
      <c r="I447" s="404"/>
      <c r="J447" s="404"/>
      <c r="K447" s="406"/>
      <c r="L447" s="123"/>
      <c r="M447" s="402" t="str">
        <f t="shared" si="6"/>
        <v/>
      </c>
    </row>
    <row r="448" spans="1:13" ht="14.45" customHeight="1" x14ac:dyDescent="0.2">
      <c r="A448" s="407"/>
      <c r="B448" s="403"/>
      <c r="C448" s="404"/>
      <c r="D448" s="404"/>
      <c r="E448" s="405"/>
      <c r="F448" s="403"/>
      <c r="G448" s="404"/>
      <c r="H448" s="404"/>
      <c r="I448" s="404"/>
      <c r="J448" s="404"/>
      <c r="K448" s="406"/>
      <c r="L448" s="123"/>
      <c r="M448" s="402" t="str">
        <f t="shared" si="6"/>
        <v/>
      </c>
    </row>
    <row r="449" spans="1:13" ht="14.45" customHeight="1" x14ac:dyDescent="0.2">
      <c r="A449" s="407"/>
      <c r="B449" s="403"/>
      <c r="C449" s="404"/>
      <c r="D449" s="404"/>
      <c r="E449" s="405"/>
      <c r="F449" s="403"/>
      <c r="G449" s="404"/>
      <c r="H449" s="404"/>
      <c r="I449" s="404"/>
      <c r="J449" s="404"/>
      <c r="K449" s="406"/>
      <c r="L449" s="123"/>
      <c r="M449" s="402" t="str">
        <f t="shared" si="6"/>
        <v/>
      </c>
    </row>
    <row r="450" spans="1:13" ht="14.45" customHeight="1" x14ac:dyDescent="0.2">
      <c r="A450" s="407"/>
      <c r="B450" s="403"/>
      <c r="C450" s="404"/>
      <c r="D450" s="404"/>
      <c r="E450" s="405"/>
      <c r="F450" s="403"/>
      <c r="G450" s="404"/>
      <c r="H450" s="404"/>
      <c r="I450" s="404"/>
      <c r="J450" s="404"/>
      <c r="K450" s="406"/>
      <c r="L450" s="123"/>
      <c r="M450" s="402" t="str">
        <f t="shared" si="6"/>
        <v/>
      </c>
    </row>
    <row r="451" spans="1:13" ht="14.45" customHeight="1" x14ac:dyDescent="0.2">
      <c r="A451" s="407"/>
      <c r="B451" s="403"/>
      <c r="C451" s="404"/>
      <c r="D451" s="404"/>
      <c r="E451" s="405"/>
      <c r="F451" s="403"/>
      <c r="G451" s="404"/>
      <c r="H451" s="404"/>
      <c r="I451" s="404"/>
      <c r="J451" s="404"/>
      <c r="K451" s="406"/>
      <c r="L451" s="123"/>
      <c r="M451" s="402" t="str">
        <f t="shared" si="6"/>
        <v/>
      </c>
    </row>
    <row r="452" spans="1:13" ht="14.45" customHeight="1" x14ac:dyDescent="0.2">
      <c r="A452" s="407"/>
      <c r="B452" s="403"/>
      <c r="C452" s="404"/>
      <c r="D452" s="404"/>
      <c r="E452" s="405"/>
      <c r="F452" s="403"/>
      <c r="G452" s="404"/>
      <c r="H452" s="404"/>
      <c r="I452" s="404"/>
      <c r="J452" s="404"/>
      <c r="K452" s="406"/>
      <c r="L452" s="123"/>
      <c r="M452" s="402" t="str">
        <f t="shared" si="6"/>
        <v/>
      </c>
    </row>
    <row r="453" spans="1:13" ht="14.45" customHeight="1" x14ac:dyDescent="0.2">
      <c r="A453" s="407"/>
      <c r="B453" s="403"/>
      <c r="C453" s="404"/>
      <c r="D453" s="404"/>
      <c r="E453" s="405"/>
      <c r="F453" s="403"/>
      <c r="G453" s="404"/>
      <c r="H453" s="404"/>
      <c r="I453" s="404"/>
      <c r="J453" s="404"/>
      <c r="K453" s="406"/>
      <c r="L453" s="123"/>
      <c r="M453" s="402" t="str">
        <f t="shared" si="6"/>
        <v/>
      </c>
    </row>
    <row r="454" spans="1:13" ht="14.45" customHeight="1" x14ac:dyDescent="0.2">
      <c r="A454" s="407"/>
      <c r="B454" s="403"/>
      <c r="C454" s="404"/>
      <c r="D454" s="404"/>
      <c r="E454" s="405"/>
      <c r="F454" s="403"/>
      <c r="G454" s="404"/>
      <c r="H454" s="404"/>
      <c r="I454" s="404"/>
      <c r="J454" s="404"/>
      <c r="K454" s="406"/>
      <c r="L454" s="123"/>
      <c r="M454" s="402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07"/>
      <c r="B455" s="403"/>
      <c r="C455" s="404"/>
      <c r="D455" s="404"/>
      <c r="E455" s="405"/>
      <c r="F455" s="403"/>
      <c r="G455" s="404"/>
      <c r="H455" s="404"/>
      <c r="I455" s="404"/>
      <c r="J455" s="404"/>
      <c r="K455" s="406"/>
      <c r="L455" s="123"/>
      <c r="M455" s="402" t="str">
        <f t="shared" si="7"/>
        <v/>
      </c>
    </row>
    <row r="456" spans="1:13" ht="14.45" customHeight="1" x14ac:dyDescent="0.2">
      <c r="A456" s="407"/>
      <c r="B456" s="403"/>
      <c r="C456" s="404"/>
      <c r="D456" s="404"/>
      <c r="E456" s="405"/>
      <c r="F456" s="403"/>
      <c r="G456" s="404"/>
      <c r="H456" s="404"/>
      <c r="I456" s="404"/>
      <c r="J456" s="404"/>
      <c r="K456" s="406"/>
      <c r="L456" s="123"/>
      <c r="M456" s="402" t="str">
        <f t="shared" si="7"/>
        <v/>
      </c>
    </row>
    <row r="457" spans="1:13" ht="14.45" customHeight="1" x14ac:dyDescent="0.2">
      <c r="A457" s="407"/>
      <c r="B457" s="403"/>
      <c r="C457" s="404"/>
      <c r="D457" s="404"/>
      <c r="E457" s="405"/>
      <c r="F457" s="403"/>
      <c r="G457" s="404"/>
      <c r="H457" s="404"/>
      <c r="I457" s="404"/>
      <c r="J457" s="404"/>
      <c r="K457" s="406"/>
      <c r="L457" s="123"/>
      <c r="M457" s="402" t="str">
        <f t="shared" si="7"/>
        <v/>
      </c>
    </row>
    <row r="458" spans="1:13" ht="14.45" customHeight="1" x14ac:dyDescent="0.2">
      <c r="A458" s="407"/>
      <c r="B458" s="403"/>
      <c r="C458" s="404"/>
      <c r="D458" s="404"/>
      <c r="E458" s="405"/>
      <c r="F458" s="403"/>
      <c r="G458" s="404"/>
      <c r="H458" s="404"/>
      <c r="I458" s="404"/>
      <c r="J458" s="404"/>
      <c r="K458" s="406"/>
      <c r="L458" s="123"/>
      <c r="M458" s="402" t="str">
        <f t="shared" si="7"/>
        <v/>
      </c>
    </row>
    <row r="459" spans="1:13" ht="14.45" customHeight="1" x14ac:dyDescent="0.2">
      <c r="A459" s="407"/>
      <c r="B459" s="403"/>
      <c r="C459" s="404"/>
      <c r="D459" s="404"/>
      <c r="E459" s="405"/>
      <c r="F459" s="403"/>
      <c r="G459" s="404"/>
      <c r="H459" s="404"/>
      <c r="I459" s="404"/>
      <c r="J459" s="404"/>
      <c r="K459" s="406"/>
      <c r="L459" s="123"/>
      <c r="M459" s="402" t="str">
        <f t="shared" si="7"/>
        <v/>
      </c>
    </row>
    <row r="460" spans="1:13" ht="14.45" customHeight="1" x14ac:dyDescent="0.2">
      <c r="A460" s="407"/>
      <c r="B460" s="403"/>
      <c r="C460" s="404"/>
      <c r="D460" s="404"/>
      <c r="E460" s="405"/>
      <c r="F460" s="403"/>
      <c r="G460" s="404"/>
      <c r="H460" s="404"/>
      <c r="I460" s="404"/>
      <c r="J460" s="404"/>
      <c r="K460" s="406"/>
      <c r="L460" s="123"/>
      <c r="M460" s="402" t="str">
        <f t="shared" si="7"/>
        <v/>
      </c>
    </row>
    <row r="461" spans="1:13" ht="14.45" customHeight="1" x14ac:dyDescent="0.2">
      <c r="A461" s="407"/>
      <c r="B461" s="403"/>
      <c r="C461" s="404"/>
      <c r="D461" s="404"/>
      <c r="E461" s="405"/>
      <c r="F461" s="403"/>
      <c r="G461" s="404"/>
      <c r="H461" s="404"/>
      <c r="I461" s="404"/>
      <c r="J461" s="404"/>
      <c r="K461" s="406"/>
      <c r="L461" s="123"/>
      <c r="M461" s="402" t="str">
        <f t="shared" si="7"/>
        <v/>
      </c>
    </row>
    <row r="462" spans="1:13" ht="14.45" customHeight="1" x14ac:dyDescent="0.2">
      <c r="A462" s="407"/>
      <c r="B462" s="403"/>
      <c r="C462" s="404"/>
      <c r="D462" s="404"/>
      <c r="E462" s="405"/>
      <c r="F462" s="403"/>
      <c r="G462" s="404"/>
      <c r="H462" s="404"/>
      <c r="I462" s="404"/>
      <c r="J462" s="404"/>
      <c r="K462" s="406"/>
      <c r="L462" s="123"/>
      <c r="M462" s="402" t="str">
        <f t="shared" si="7"/>
        <v/>
      </c>
    </row>
    <row r="463" spans="1:13" ht="14.45" customHeight="1" x14ac:dyDescent="0.2">
      <c r="A463" s="407"/>
      <c r="B463" s="403"/>
      <c r="C463" s="404"/>
      <c r="D463" s="404"/>
      <c r="E463" s="405"/>
      <c r="F463" s="403"/>
      <c r="G463" s="404"/>
      <c r="H463" s="404"/>
      <c r="I463" s="404"/>
      <c r="J463" s="404"/>
      <c r="K463" s="406"/>
      <c r="L463" s="123"/>
      <c r="M463" s="402" t="str">
        <f t="shared" si="7"/>
        <v/>
      </c>
    </row>
    <row r="464" spans="1:13" ht="14.45" customHeight="1" x14ac:dyDescent="0.2">
      <c r="A464" s="407"/>
      <c r="B464" s="403"/>
      <c r="C464" s="404"/>
      <c r="D464" s="404"/>
      <c r="E464" s="405"/>
      <c r="F464" s="403"/>
      <c r="G464" s="404"/>
      <c r="H464" s="404"/>
      <c r="I464" s="404"/>
      <c r="J464" s="404"/>
      <c r="K464" s="406"/>
      <c r="L464" s="123"/>
      <c r="M464" s="402" t="str">
        <f t="shared" si="7"/>
        <v/>
      </c>
    </row>
    <row r="465" spans="1:13" ht="14.45" customHeight="1" x14ac:dyDescent="0.2">
      <c r="A465" s="407"/>
      <c r="B465" s="403"/>
      <c r="C465" s="404"/>
      <c r="D465" s="404"/>
      <c r="E465" s="405"/>
      <c r="F465" s="403"/>
      <c r="G465" s="404"/>
      <c r="H465" s="404"/>
      <c r="I465" s="404"/>
      <c r="J465" s="404"/>
      <c r="K465" s="406"/>
      <c r="L465" s="123"/>
      <c r="M465" s="402" t="str">
        <f t="shared" si="7"/>
        <v/>
      </c>
    </row>
    <row r="466" spans="1:13" ht="14.45" customHeight="1" x14ac:dyDescent="0.2">
      <c r="A466" s="407"/>
      <c r="B466" s="403"/>
      <c r="C466" s="404"/>
      <c r="D466" s="404"/>
      <c r="E466" s="405"/>
      <c r="F466" s="403"/>
      <c r="G466" s="404"/>
      <c r="H466" s="404"/>
      <c r="I466" s="404"/>
      <c r="J466" s="404"/>
      <c r="K466" s="406"/>
      <c r="L466" s="123"/>
      <c r="M466" s="402" t="str">
        <f t="shared" si="7"/>
        <v/>
      </c>
    </row>
    <row r="467" spans="1:13" ht="14.45" customHeight="1" x14ac:dyDescent="0.2">
      <c r="A467" s="407"/>
      <c r="B467" s="403"/>
      <c r="C467" s="404"/>
      <c r="D467" s="404"/>
      <c r="E467" s="405"/>
      <c r="F467" s="403"/>
      <c r="G467" s="404"/>
      <c r="H467" s="404"/>
      <c r="I467" s="404"/>
      <c r="J467" s="404"/>
      <c r="K467" s="406"/>
      <c r="L467" s="123"/>
      <c r="M467" s="402" t="str">
        <f t="shared" si="7"/>
        <v/>
      </c>
    </row>
    <row r="468" spans="1:13" ht="14.45" customHeight="1" x14ac:dyDescent="0.2">
      <c r="A468" s="407"/>
      <c r="B468" s="403"/>
      <c r="C468" s="404"/>
      <c r="D468" s="404"/>
      <c r="E468" s="405"/>
      <c r="F468" s="403"/>
      <c r="G468" s="404"/>
      <c r="H468" s="404"/>
      <c r="I468" s="404"/>
      <c r="J468" s="404"/>
      <c r="K468" s="406"/>
      <c r="L468" s="123"/>
      <c r="M468" s="402" t="str">
        <f t="shared" si="7"/>
        <v/>
      </c>
    </row>
    <row r="469" spans="1:13" ht="14.45" customHeight="1" x14ac:dyDescent="0.2">
      <c r="A469" s="407"/>
      <c r="B469" s="403"/>
      <c r="C469" s="404"/>
      <c r="D469" s="404"/>
      <c r="E469" s="405"/>
      <c r="F469" s="403"/>
      <c r="G469" s="404"/>
      <c r="H469" s="404"/>
      <c r="I469" s="404"/>
      <c r="J469" s="404"/>
      <c r="K469" s="406"/>
      <c r="L469" s="123"/>
      <c r="M469" s="402" t="str">
        <f t="shared" si="7"/>
        <v/>
      </c>
    </row>
    <row r="470" spans="1:13" ht="14.45" customHeight="1" x14ac:dyDescent="0.2">
      <c r="A470" s="407"/>
      <c r="B470" s="403"/>
      <c r="C470" s="404"/>
      <c r="D470" s="404"/>
      <c r="E470" s="405"/>
      <c r="F470" s="403"/>
      <c r="G470" s="404"/>
      <c r="H470" s="404"/>
      <c r="I470" s="404"/>
      <c r="J470" s="404"/>
      <c r="K470" s="406"/>
      <c r="L470" s="123"/>
      <c r="M470" s="402" t="str">
        <f t="shared" si="7"/>
        <v/>
      </c>
    </row>
    <row r="471" spans="1:13" ht="14.45" customHeight="1" x14ac:dyDescent="0.2">
      <c r="A471" s="407"/>
      <c r="B471" s="403"/>
      <c r="C471" s="404"/>
      <c r="D471" s="404"/>
      <c r="E471" s="405"/>
      <c r="F471" s="403"/>
      <c r="G471" s="404"/>
      <c r="H471" s="404"/>
      <c r="I471" s="404"/>
      <c r="J471" s="404"/>
      <c r="K471" s="406"/>
      <c r="L471" s="123"/>
      <c r="M471" s="402" t="str">
        <f t="shared" si="7"/>
        <v/>
      </c>
    </row>
    <row r="472" spans="1:13" ht="14.45" customHeight="1" x14ac:dyDescent="0.2">
      <c r="A472" s="407"/>
      <c r="B472" s="403"/>
      <c r="C472" s="404"/>
      <c r="D472" s="404"/>
      <c r="E472" s="405"/>
      <c r="F472" s="403"/>
      <c r="G472" s="404"/>
      <c r="H472" s="404"/>
      <c r="I472" s="404"/>
      <c r="J472" s="404"/>
      <c r="K472" s="406"/>
      <c r="L472" s="123"/>
      <c r="M472" s="402" t="str">
        <f t="shared" si="7"/>
        <v/>
      </c>
    </row>
    <row r="473" spans="1:13" ht="14.45" customHeight="1" x14ac:dyDescent="0.2">
      <c r="A473" s="407"/>
      <c r="B473" s="403"/>
      <c r="C473" s="404"/>
      <c r="D473" s="404"/>
      <c r="E473" s="405"/>
      <c r="F473" s="403"/>
      <c r="G473" s="404"/>
      <c r="H473" s="404"/>
      <c r="I473" s="404"/>
      <c r="J473" s="404"/>
      <c r="K473" s="406"/>
      <c r="L473" s="123"/>
      <c r="M473" s="402" t="str">
        <f t="shared" si="7"/>
        <v/>
      </c>
    </row>
    <row r="474" spans="1:13" ht="14.45" customHeight="1" x14ac:dyDescent="0.2">
      <c r="A474" s="407"/>
      <c r="B474" s="403"/>
      <c r="C474" s="404"/>
      <c r="D474" s="404"/>
      <c r="E474" s="405"/>
      <c r="F474" s="403"/>
      <c r="G474" s="404"/>
      <c r="H474" s="404"/>
      <c r="I474" s="404"/>
      <c r="J474" s="404"/>
      <c r="K474" s="406"/>
      <c r="L474" s="123"/>
      <c r="M474" s="402" t="str">
        <f t="shared" si="7"/>
        <v/>
      </c>
    </row>
    <row r="475" spans="1:13" ht="14.45" customHeight="1" x14ac:dyDescent="0.2">
      <c r="A475" s="407"/>
      <c r="B475" s="403"/>
      <c r="C475" s="404"/>
      <c r="D475" s="404"/>
      <c r="E475" s="405"/>
      <c r="F475" s="403"/>
      <c r="G475" s="404"/>
      <c r="H475" s="404"/>
      <c r="I475" s="404"/>
      <c r="J475" s="404"/>
      <c r="K475" s="406"/>
      <c r="L475" s="123"/>
      <c r="M475" s="402" t="str">
        <f t="shared" si="7"/>
        <v/>
      </c>
    </row>
    <row r="476" spans="1:13" ht="14.45" customHeight="1" x14ac:dyDescent="0.2">
      <c r="A476" s="407"/>
      <c r="B476" s="403"/>
      <c r="C476" s="404"/>
      <c r="D476" s="404"/>
      <c r="E476" s="405"/>
      <c r="F476" s="403"/>
      <c r="G476" s="404"/>
      <c r="H476" s="404"/>
      <c r="I476" s="404"/>
      <c r="J476" s="404"/>
      <c r="K476" s="406"/>
      <c r="L476" s="123"/>
      <c r="M476" s="402" t="str">
        <f t="shared" si="7"/>
        <v/>
      </c>
    </row>
    <row r="477" spans="1:13" ht="14.45" customHeight="1" x14ac:dyDescent="0.2">
      <c r="A477" s="407"/>
      <c r="B477" s="403"/>
      <c r="C477" s="404"/>
      <c r="D477" s="404"/>
      <c r="E477" s="405"/>
      <c r="F477" s="403"/>
      <c r="G477" s="404"/>
      <c r="H477" s="404"/>
      <c r="I477" s="404"/>
      <c r="J477" s="404"/>
      <c r="K477" s="406"/>
      <c r="L477" s="123"/>
      <c r="M477" s="402" t="str">
        <f t="shared" si="7"/>
        <v/>
      </c>
    </row>
    <row r="478" spans="1:13" ht="14.45" customHeight="1" x14ac:dyDescent="0.2">
      <c r="A478" s="407"/>
      <c r="B478" s="403"/>
      <c r="C478" s="404"/>
      <c r="D478" s="404"/>
      <c r="E478" s="405"/>
      <c r="F478" s="403"/>
      <c r="G478" s="404"/>
      <c r="H478" s="404"/>
      <c r="I478" s="404"/>
      <c r="J478" s="404"/>
      <c r="K478" s="406"/>
      <c r="L478" s="123"/>
      <c r="M478" s="402" t="str">
        <f t="shared" si="7"/>
        <v/>
      </c>
    </row>
    <row r="479" spans="1:13" ht="14.45" customHeight="1" x14ac:dyDescent="0.2">
      <c r="A479" s="407"/>
      <c r="B479" s="403"/>
      <c r="C479" s="404"/>
      <c r="D479" s="404"/>
      <c r="E479" s="405"/>
      <c r="F479" s="403"/>
      <c r="G479" s="404"/>
      <c r="H479" s="404"/>
      <c r="I479" s="404"/>
      <c r="J479" s="404"/>
      <c r="K479" s="406"/>
      <c r="L479" s="123"/>
      <c r="M479" s="402" t="str">
        <f t="shared" si="7"/>
        <v/>
      </c>
    </row>
    <row r="480" spans="1:13" ht="14.45" customHeight="1" x14ac:dyDescent="0.2">
      <c r="A480" s="407"/>
      <c r="B480" s="403"/>
      <c r="C480" s="404"/>
      <c r="D480" s="404"/>
      <c r="E480" s="405"/>
      <c r="F480" s="403"/>
      <c r="G480" s="404"/>
      <c r="H480" s="404"/>
      <c r="I480" s="404"/>
      <c r="J480" s="404"/>
      <c r="K480" s="406"/>
      <c r="L480" s="123"/>
      <c r="M480" s="402" t="str">
        <f t="shared" si="7"/>
        <v/>
      </c>
    </row>
    <row r="481" spans="1:13" ht="14.45" customHeight="1" x14ac:dyDescent="0.2">
      <c r="A481" s="407"/>
      <c r="B481" s="403"/>
      <c r="C481" s="404"/>
      <c r="D481" s="404"/>
      <c r="E481" s="405"/>
      <c r="F481" s="403"/>
      <c r="G481" s="404"/>
      <c r="H481" s="404"/>
      <c r="I481" s="404"/>
      <c r="J481" s="404"/>
      <c r="K481" s="406"/>
      <c r="L481" s="123"/>
      <c r="M481" s="402" t="str">
        <f t="shared" si="7"/>
        <v/>
      </c>
    </row>
    <row r="482" spans="1:13" ht="14.45" customHeight="1" x14ac:dyDescent="0.2">
      <c r="A482" s="407"/>
      <c r="B482" s="403"/>
      <c r="C482" s="404"/>
      <c r="D482" s="404"/>
      <c r="E482" s="405"/>
      <c r="F482" s="403"/>
      <c r="G482" s="404"/>
      <c r="H482" s="404"/>
      <c r="I482" s="404"/>
      <c r="J482" s="404"/>
      <c r="K482" s="406"/>
      <c r="L482" s="123"/>
      <c r="M482" s="402" t="str">
        <f t="shared" si="7"/>
        <v/>
      </c>
    </row>
    <row r="483" spans="1:13" ht="14.45" customHeight="1" x14ac:dyDescent="0.2">
      <c r="A483" s="407"/>
      <c r="B483" s="403"/>
      <c r="C483" s="404"/>
      <c r="D483" s="404"/>
      <c r="E483" s="405"/>
      <c r="F483" s="403"/>
      <c r="G483" s="404"/>
      <c r="H483" s="404"/>
      <c r="I483" s="404"/>
      <c r="J483" s="404"/>
      <c r="K483" s="406"/>
      <c r="L483" s="123"/>
      <c r="M483" s="402" t="str">
        <f t="shared" si="7"/>
        <v/>
      </c>
    </row>
    <row r="484" spans="1:13" ht="14.45" customHeight="1" x14ac:dyDescent="0.2">
      <c r="A484" s="407"/>
      <c r="B484" s="403"/>
      <c r="C484" s="404"/>
      <c r="D484" s="404"/>
      <c r="E484" s="405"/>
      <c r="F484" s="403"/>
      <c r="G484" s="404"/>
      <c r="H484" s="404"/>
      <c r="I484" s="404"/>
      <c r="J484" s="404"/>
      <c r="K484" s="406"/>
      <c r="L484" s="123"/>
      <c r="M484" s="402" t="str">
        <f t="shared" si="7"/>
        <v/>
      </c>
    </row>
    <row r="485" spans="1:13" ht="14.45" customHeight="1" x14ac:dyDescent="0.2">
      <c r="A485" s="407"/>
      <c r="B485" s="403"/>
      <c r="C485" s="404"/>
      <c r="D485" s="404"/>
      <c r="E485" s="405"/>
      <c r="F485" s="403"/>
      <c r="G485" s="404"/>
      <c r="H485" s="404"/>
      <c r="I485" s="404"/>
      <c r="J485" s="404"/>
      <c r="K485" s="406"/>
      <c r="L485" s="123"/>
      <c r="M485" s="402" t="str">
        <f t="shared" si="7"/>
        <v/>
      </c>
    </row>
    <row r="486" spans="1:13" ht="14.45" customHeight="1" x14ac:dyDescent="0.2">
      <c r="A486" s="407"/>
      <c r="B486" s="403"/>
      <c r="C486" s="404"/>
      <c r="D486" s="404"/>
      <c r="E486" s="405"/>
      <c r="F486" s="403"/>
      <c r="G486" s="404"/>
      <c r="H486" s="404"/>
      <c r="I486" s="404"/>
      <c r="J486" s="404"/>
      <c r="K486" s="406"/>
      <c r="L486" s="123"/>
      <c r="M486" s="402" t="str">
        <f t="shared" si="7"/>
        <v/>
      </c>
    </row>
    <row r="487" spans="1:13" ht="14.45" customHeight="1" x14ac:dyDescent="0.2">
      <c r="A487" s="407"/>
      <c r="B487" s="403"/>
      <c r="C487" s="404"/>
      <c r="D487" s="404"/>
      <c r="E487" s="405"/>
      <c r="F487" s="403"/>
      <c r="G487" s="404"/>
      <c r="H487" s="404"/>
      <c r="I487" s="404"/>
      <c r="J487" s="404"/>
      <c r="K487" s="406"/>
      <c r="L487" s="123"/>
      <c r="M487" s="402" t="str">
        <f t="shared" si="7"/>
        <v/>
      </c>
    </row>
    <row r="488" spans="1:13" ht="14.45" customHeight="1" x14ac:dyDescent="0.2">
      <c r="A488" s="407"/>
      <c r="B488" s="403"/>
      <c r="C488" s="404"/>
      <c r="D488" s="404"/>
      <c r="E488" s="405"/>
      <c r="F488" s="403"/>
      <c r="G488" s="404"/>
      <c r="H488" s="404"/>
      <c r="I488" s="404"/>
      <c r="J488" s="404"/>
      <c r="K488" s="406"/>
      <c r="L488" s="123"/>
      <c r="M488" s="402" t="str">
        <f t="shared" si="7"/>
        <v/>
      </c>
    </row>
    <row r="489" spans="1:13" ht="14.45" customHeight="1" x14ac:dyDescent="0.2">
      <c r="A489" s="407"/>
      <c r="B489" s="403"/>
      <c r="C489" s="404"/>
      <c r="D489" s="404"/>
      <c r="E489" s="405"/>
      <c r="F489" s="403"/>
      <c r="G489" s="404"/>
      <c r="H489" s="404"/>
      <c r="I489" s="404"/>
      <c r="J489" s="404"/>
      <c r="K489" s="406"/>
      <c r="L489" s="123"/>
      <c r="M489" s="402" t="str">
        <f t="shared" si="7"/>
        <v/>
      </c>
    </row>
    <row r="490" spans="1:13" ht="14.45" customHeight="1" x14ac:dyDescent="0.2">
      <c r="A490" s="407"/>
      <c r="B490" s="403"/>
      <c r="C490" s="404"/>
      <c r="D490" s="404"/>
      <c r="E490" s="405"/>
      <c r="F490" s="403"/>
      <c r="G490" s="404"/>
      <c r="H490" s="404"/>
      <c r="I490" s="404"/>
      <c r="J490" s="404"/>
      <c r="K490" s="406"/>
      <c r="L490" s="123"/>
      <c r="M490" s="402" t="str">
        <f t="shared" si="7"/>
        <v/>
      </c>
    </row>
    <row r="491" spans="1:13" ht="14.45" customHeight="1" x14ac:dyDescent="0.2">
      <c r="A491" s="407"/>
      <c r="B491" s="403"/>
      <c r="C491" s="404"/>
      <c r="D491" s="404"/>
      <c r="E491" s="405"/>
      <c r="F491" s="403"/>
      <c r="G491" s="404"/>
      <c r="H491" s="404"/>
      <c r="I491" s="404"/>
      <c r="J491" s="404"/>
      <c r="K491" s="406"/>
      <c r="L491" s="123"/>
      <c r="M491" s="402" t="str">
        <f t="shared" si="7"/>
        <v/>
      </c>
    </row>
    <row r="492" spans="1:13" ht="14.45" customHeight="1" x14ac:dyDescent="0.2">
      <c r="A492" s="407"/>
      <c r="B492" s="403"/>
      <c r="C492" s="404"/>
      <c r="D492" s="404"/>
      <c r="E492" s="405"/>
      <c r="F492" s="403"/>
      <c r="G492" s="404"/>
      <c r="H492" s="404"/>
      <c r="I492" s="404"/>
      <c r="J492" s="404"/>
      <c r="K492" s="406"/>
      <c r="L492" s="123"/>
      <c r="M492" s="402" t="str">
        <f t="shared" si="7"/>
        <v/>
      </c>
    </row>
    <row r="493" spans="1:13" ht="14.45" customHeight="1" x14ac:dyDescent="0.2">
      <c r="A493" s="407"/>
      <c r="B493" s="403"/>
      <c r="C493" s="404"/>
      <c r="D493" s="404"/>
      <c r="E493" s="405"/>
      <c r="F493" s="403"/>
      <c r="G493" s="404"/>
      <c r="H493" s="404"/>
      <c r="I493" s="404"/>
      <c r="J493" s="404"/>
      <c r="K493" s="406"/>
      <c r="L493" s="123"/>
      <c r="M493" s="402" t="str">
        <f t="shared" si="7"/>
        <v/>
      </c>
    </row>
    <row r="494" spans="1:13" ht="14.45" customHeight="1" x14ac:dyDescent="0.2">
      <c r="A494" s="407"/>
      <c r="B494" s="403"/>
      <c r="C494" s="404"/>
      <c r="D494" s="404"/>
      <c r="E494" s="405"/>
      <c r="F494" s="403"/>
      <c r="G494" s="404"/>
      <c r="H494" s="404"/>
      <c r="I494" s="404"/>
      <c r="J494" s="404"/>
      <c r="K494" s="406"/>
      <c r="L494" s="123"/>
      <c r="M494" s="402" t="str">
        <f t="shared" si="7"/>
        <v/>
      </c>
    </row>
    <row r="495" spans="1:13" ht="14.45" customHeight="1" x14ac:dyDescent="0.2">
      <c r="A495" s="407"/>
      <c r="B495" s="403"/>
      <c r="C495" s="404"/>
      <c r="D495" s="404"/>
      <c r="E495" s="405"/>
      <c r="F495" s="403"/>
      <c r="G495" s="404"/>
      <c r="H495" s="404"/>
      <c r="I495" s="404"/>
      <c r="J495" s="404"/>
      <c r="K495" s="406"/>
      <c r="L495" s="123"/>
      <c r="M495" s="402" t="str">
        <f t="shared" si="7"/>
        <v/>
      </c>
    </row>
    <row r="496" spans="1:13" ht="14.45" customHeight="1" x14ac:dyDescent="0.2">
      <c r="A496" s="407"/>
      <c r="B496" s="403"/>
      <c r="C496" s="404"/>
      <c r="D496" s="404"/>
      <c r="E496" s="405"/>
      <c r="F496" s="403"/>
      <c r="G496" s="404"/>
      <c r="H496" s="404"/>
      <c r="I496" s="404"/>
      <c r="J496" s="404"/>
      <c r="K496" s="406"/>
      <c r="L496" s="123"/>
      <c r="M496" s="402" t="str">
        <f t="shared" si="7"/>
        <v/>
      </c>
    </row>
    <row r="497" spans="1:13" ht="14.45" customHeight="1" x14ac:dyDescent="0.2">
      <c r="A497" s="407"/>
      <c r="B497" s="403"/>
      <c r="C497" s="404"/>
      <c r="D497" s="404"/>
      <c r="E497" s="405"/>
      <c r="F497" s="403"/>
      <c r="G497" s="404"/>
      <c r="H497" s="404"/>
      <c r="I497" s="404"/>
      <c r="J497" s="404"/>
      <c r="K497" s="406"/>
      <c r="L497" s="123"/>
      <c r="M497" s="402" t="str">
        <f t="shared" si="7"/>
        <v/>
      </c>
    </row>
    <row r="498" spans="1:13" ht="14.45" customHeight="1" x14ac:dyDescent="0.2">
      <c r="A498" s="407"/>
      <c r="B498" s="403"/>
      <c r="C498" s="404"/>
      <c r="D498" s="404"/>
      <c r="E498" s="405"/>
      <c r="F498" s="403"/>
      <c r="G498" s="404"/>
      <c r="H498" s="404"/>
      <c r="I498" s="404"/>
      <c r="J498" s="404"/>
      <c r="K498" s="406"/>
      <c r="L498" s="123"/>
      <c r="M498" s="402" t="str">
        <f t="shared" si="7"/>
        <v/>
      </c>
    </row>
    <row r="499" spans="1:13" ht="14.45" customHeight="1" x14ac:dyDescent="0.2">
      <c r="A499" s="407"/>
      <c r="B499" s="403"/>
      <c r="C499" s="404"/>
      <c r="D499" s="404"/>
      <c r="E499" s="405"/>
      <c r="F499" s="403"/>
      <c r="G499" s="404"/>
      <c r="H499" s="404"/>
      <c r="I499" s="404"/>
      <c r="J499" s="404"/>
      <c r="K499" s="406"/>
      <c r="L499" s="123"/>
      <c r="M499" s="402" t="str">
        <f t="shared" si="7"/>
        <v/>
      </c>
    </row>
    <row r="500" spans="1:13" ht="14.45" customHeight="1" x14ac:dyDescent="0.2">
      <c r="A500" s="407"/>
      <c r="B500" s="403"/>
      <c r="C500" s="404"/>
      <c r="D500" s="404"/>
      <c r="E500" s="405"/>
      <c r="F500" s="403"/>
      <c r="G500" s="404"/>
      <c r="H500" s="404"/>
      <c r="I500" s="404"/>
      <c r="J500" s="404"/>
      <c r="K500" s="406"/>
      <c r="L500" s="123"/>
      <c r="M500" s="402" t="str">
        <f t="shared" si="7"/>
        <v/>
      </c>
    </row>
    <row r="501" spans="1:13" ht="14.45" customHeight="1" x14ac:dyDescent="0.2">
      <c r="A501" s="407"/>
      <c r="B501" s="403"/>
      <c r="C501" s="404"/>
      <c r="D501" s="404"/>
      <c r="E501" s="405"/>
      <c r="F501" s="403"/>
      <c r="G501" s="404"/>
      <c r="H501" s="404"/>
      <c r="I501" s="404"/>
      <c r="J501" s="404"/>
      <c r="K501" s="406"/>
      <c r="L501" s="123"/>
      <c r="M501" s="402" t="str">
        <f t="shared" si="7"/>
        <v/>
      </c>
    </row>
    <row r="502" spans="1:13" ht="14.45" customHeight="1" x14ac:dyDescent="0.2">
      <c r="A502" s="407"/>
      <c r="B502" s="403"/>
      <c r="C502" s="404"/>
      <c r="D502" s="404"/>
      <c r="E502" s="405"/>
      <c r="F502" s="403"/>
      <c r="G502" s="404"/>
      <c r="H502" s="404"/>
      <c r="I502" s="404"/>
      <c r="J502" s="404"/>
      <c r="K502" s="406"/>
      <c r="L502" s="123"/>
      <c r="M502" s="402" t="str">
        <f t="shared" si="7"/>
        <v/>
      </c>
    </row>
    <row r="503" spans="1:13" ht="14.45" customHeight="1" x14ac:dyDescent="0.2">
      <c r="A503" s="407"/>
      <c r="B503" s="403"/>
      <c r="C503" s="404"/>
      <c r="D503" s="404"/>
      <c r="E503" s="405"/>
      <c r="F503" s="403"/>
      <c r="G503" s="404"/>
      <c r="H503" s="404"/>
      <c r="I503" s="404"/>
      <c r="J503" s="404"/>
      <c r="K503" s="406"/>
      <c r="L503" s="123"/>
      <c r="M503" s="402" t="str">
        <f t="shared" si="7"/>
        <v/>
      </c>
    </row>
    <row r="504" spans="1:13" ht="14.45" customHeight="1" x14ac:dyDescent="0.2">
      <c r="A504" s="407"/>
      <c r="B504" s="403"/>
      <c r="C504" s="404"/>
      <c r="D504" s="404"/>
      <c r="E504" s="405"/>
      <c r="F504" s="403"/>
      <c r="G504" s="404"/>
      <c r="H504" s="404"/>
      <c r="I504" s="404"/>
      <c r="J504" s="404"/>
      <c r="K504" s="406"/>
      <c r="L504" s="123"/>
      <c r="M504" s="402" t="str">
        <f t="shared" si="7"/>
        <v/>
      </c>
    </row>
    <row r="505" spans="1:13" ht="14.45" customHeight="1" x14ac:dyDescent="0.2">
      <c r="A505" s="407"/>
      <c r="B505" s="403"/>
      <c r="C505" s="404"/>
      <c r="D505" s="404"/>
      <c r="E505" s="405"/>
      <c r="F505" s="403"/>
      <c r="G505" s="404"/>
      <c r="H505" s="404"/>
      <c r="I505" s="404"/>
      <c r="J505" s="404"/>
      <c r="K505" s="406"/>
      <c r="L505" s="123"/>
      <c r="M505" s="402" t="str">
        <f t="shared" si="7"/>
        <v/>
      </c>
    </row>
    <row r="506" spans="1:13" ht="14.45" customHeight="1" x14ac:dyDescent="0.2">
      <c r="A506" s="407"/>
      <c r="B506" s="403"/>
      <c r="C506" s="404"/>
      <c r="D506" s="404"/>
      <c r="E506" s="405"/>
      <c r="F506" s="403"/>
      <c r="G506" s="404"/>
      <c r="H506" s="404"/>
      <c r="I506" s="404"/>
      <c r="J506" s="404"/>
      <c r="K506" s="406"/>
      <c r="L506" s="123"/>
      <c r="M506" s="402" t="str">
        <f t="shared" si="7"/>
        <v/>
      </c>
    </row>
    <row r="507" spans="1:13" ht="14.45" customHeight="1" x14ac:dyDescent="0.2">
      <c r="A507" s="407"/>
      <c r="B507" s="403"/>
      <c r="C507" s="404"/>
      <c r="D507" s="404"/>
      <c r="E507" s="405"/>
      <c r="F507" s="403"/>
      <c r="G507" s="404"/>
      <c r="H507" s="404"/>
      <c r="I507" s="404"/>
      <c r="J507" s="404"/>
      <c r="K507" s="406"/>
      <c r="L507" s="123"/>
      <c r="M507" s="402" t="str">
        <f t="shared" si="7"/>
        <v/>
      </c>
    </row>
    <row r="508" spans="1:13" ht="14.45" customHeight="1" x14ac:dyDescent="0.2">
      <c r="A508" s="407"/>
      <c r="B508" s="403"/>
      <c r="C508" s="404"/>
      <c r="D508" s="404"/>
      <c r="E508" s="405"/>
      <c r="F508" s="403"/>
      <c r="G508" s="404"/>
      <c r="H508" s="404"/>
      <c r="I508" s="404"/>
      <c r="J508" s="404"/>
      <c r="K508" s="406"/>
      <c r="L508" s="123"/>
      <c r="M508" s="402" t="str">
        <f t="shared" si="7"/>
        <v/>
      </c>
    </row>
    <row r="509" spans="1:13" ht="14.45" customHeight="1" x14ac:dyDescent="0.2">
      <c r="A509" s="407"/>
      <c r="B509" s="403"/>
      <c r="C509" s="404"/>
      <c r="D509" s="404"/>
      <c r="E509" s="405"/>
      <c r="F509" s="403"/>
      <c r="G509" s="404"/>
      <c r="H509" s="404"/>
      <c r="I509" s="404"/>
      <c r="J509" s="404"/>
      <c r="K509" s="406"/>
      <c r="L509" s="123"/>
      <c r="M509" s="402" t="str">
        <f t="shared" si="7"/>
        <v/>
      </c>
    </row>
    <row r="510" spans="1:13" ht="14.45" customHeight="1" x14ac:dyDescent="0.2">
      <c r="A510" s="407"/>
      <c r="B510" s="403"/>
      <c r="C510" s="404"/>
      <c r="D510" s="404"/>
      <c r="E510" s="405"/>
      <c r="F510" s="403"/>
      <c r="G510" s="404"/>
      <c r="H510" s="404"/>
      <c r="I510" s="404"/>
      <c r="J510" s="404"/>
      <c r="K510" s="406"/>
      <c r="L510" s="123"/>
      <c r="M510" s="402" t="str">
        <f t="shared" si="7"/>
        <v/>
      </c>
    </row>
    <row r="511" spans="1:13" ht="14.45" customHeight="1" x14ac:dyDescent="0.2">
      <c r="A511" s="407"/>
      <c r="B511" s="403"/>
      <c r="C511" s="404"/>
      <c r="D511" s="404"/>
      <c r="E511" s="405"/>
      <c r="F511" s="403"/>
      <c r="G511" s="404"/>
      <c r="H511" s="404"/>
      <c r="I511" s="404"/>
      <c r="J511" s="404"/>
      <c r="K511" s="406"/>
      <c r="L511" s="123"/>
      <c r="M511" s="402" t="str">
        <f t="shared" si="7"/>
        <v/>
      </c>
    </row>
    <row r="512" spans="1:13" ht="14.45" customHeight="1" x14ac:dyDescent="0.2">
      <c r="A512" s="407"/>
      <c r="B512" s="403"/>
      <c r="C512" s="404"/>
      <c r="D512" s="404"/>
      <c r="E512" s="405"/>
      <c r="F512" s="403"/>
      <c r="G512" s="404"/>
      <c r="H512" s="404"/>
      <c r="I512" s="404"/>
      <c r="J512" s="404"/>
      <c r="K512" s="406"/>
      <c r="L512" s="123"/>
      <c r="M512" s="402" t="str">
        <f t="shared" si="7"/>
        <v/>
      </c>
    </row>
    <row r="513" spans="1:13" ht="14.45" customHeight="1" x14ac:dyDescent="0.2">
      <c r="A513" s="407"/>
      <c r="B513" s="403"/>
      <c r="C513" s="404"/>
      <c r="D513" s="404"/>
      <c r="E513" s="405"/>
      <c r="F513" s="403"/>
      <c r="G513" s="404"/>
      <c r="H513" s="404"/>
      <c r="I513" s="404"/>
      <c r="J513" s="404"/>
      <c r="K513" s="406"/>
      <c r="L513" s="123"/>
      <c r="M513" s="402" t="str">
        <f t="shared" si="7"/>
        <v/>
      </c>
    </row>
    <row r="514" spans="1:13" ht="14.45" customHeight="1" x14ac:dyDescent="0.2">
      <c r="A514" s="407"/>
      <c r="B514" s="403"/>
      <c r="C514" s="404"/>
      <c r="D514" s="404"/>
      <c r="E514" s="405"/>
      <c r="F514" s="403"/>
      <c r="G514" s="404"/>
      <c r="H514" s="404"/>
      <c r="I514" s="404"/>
      <c r="J514" s="404"/>
      <c r="K514" s="406"/>
      <c r="L514" s="123"/>
      <c r="M514" s="402" t="str">
        <f t="shared" si="7"/>
        <v/>
      </c>
    </row>
    <row r="515" spans="1:13" ht="14.45" customHeight="1" x14ac:dyDescent="0.2">
      <c r="A515" s="407"/>
      <c r="B515" s="403"/>
      <c r="C515" s="404"/>
      <c r="D515" s="404"/>
      <c r="E515" s="405"/>
      <c r="F515" s="403"/>
      <c r="G515" s="404"/>
      <c r="H515" s="404"/>
      <c r="I515" s="404"/>
      <c r="J515" s="404"/>
      <c r="K515" s="406"/>
      <c r="L515" s="123"/>
      <c r="M515" s="402" t="str">
        <f t="shared" si="7"/>
        <v/>
      </c>
    </row>
    <row r="516" spans="1:13" ht="14.45" customHeight="1" x14ac:dyDescent="0.2">
      <c r="A516" s="407"/>
      <c r="B516" s="403"/>
      <c r="C516" s="404"/>
      <c r="D516" s="404"/>
      <c r="E516" s="405"/>
      <c r="F516" s="403"/>
      <c r="G516" s="404"/>
      <c r="H516" s="404"/>
      <c r="I516" s="404"/>
      <c r="J516" s="404"/>
      <c r="K516" s="406"/>
      <c r="L516" s="123"/>
      <c r="M516" s="402" t="str">
        <f t="shared" si="7"/>
        <v/>
      </c>
    </row>
    <row r="517" spans="1:13" ht="14.45" customHeight="1" x14ac:dyDescent="0.2">
      <c r="A517" s="407"/>
      <c r="B517" s="403"/>
      <c r="C517" s="404"/>
      <c r="D517" s="404"/>
      <c r="E517" s="405"/>
      <c r="F517" s="403"/>
      <c r="G517" s="404"/>
      <c r="H517" s="404"/>
      <c r="I517" s="404"/>
      <c r="J517" s="404"/>
      <c r="K517" s="406"/>
      <c r="L517" s="123"/>
      <c r="M517" s="402" t="str">
        <f t="shared" si="7"/>
        <v/>
      </c>
    </row>
    <row r="518" spans="1:13" ht="14.45" customHeight="1" x14ac:dyDescent="0.2">
      <c r="A518" s="407"/>
      <c r="B518" s="403"/>
      <c r="C518" s="404"/>
      <c r="D518" s="404"/>
      <c r="E518" s="405"/>
      <c r="F518" s="403"/>
      <c r="G518" s="404"/>
      <c r="H518" s="404"/>
      <c r="I518" s="404"/>
      <c r="J518" s="404"/>
      <c r="K518" s="406"/>
      <c r="L518" s="123"/>
      <c r="M518" s="402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07"/>
      <c r="B519" s="403"/>
      <c r="C519" s="404"/>
      <c r="D519" s="404"/>
      <c r="E519" s="405"/>
      <c r="F519" s="403"/>
      <c r="G519" s="404"/>
      <c r="H519" s="404"/>
      <c r="I519" s="404"/>
      <c r="J519" s="404"/>
      <c r="K519" s="406"/>
      <c r="L519" s="123"/>
      <c r="M519" s="402" t="str">
        <f t="shared" si="8"/>
        <v/>
      </c>
    </row>
    <row r="520" spans="1:13" ht="14.45" customHeight="1" x14ac:dyDescent="0.2">
      <c r="A520" s="407"/>
      <c r="B520" s="403"/>
      <c r="C520" s="404"/>
      <c r="D520" s="404"/>
      <c r="E520" s="405"/>
      <c r="F520" s="403"/>
      <c r="G520" s="404"/>
      <c r="H520" s="404"/>
      <c r="I520" s="404"/>
      <c r="J520" s="404"/>
      <c r="K520" s="406"/>
      <c r="L520" s="123"/>
      <c r="M520" s="402" t="str">
        <f t="shared" si="8"/>
        <v/>
      </c>
    </row>
    <row r="521" spans="1:13" ht="14.45" customHeight="1" x14ac:dyDescent="0.2">
      <c r="A521" s="407"/>
      <c r="B521" s="403"/>
      <c r="C521" s="404"/>
      <c r="D521" s="404"/>
      <c r="E521" s="405"/>
      <c r="F521" s="403"/>
      <c r="G521" s="404"/>
      <c r="H521" s="404"/>
      <c r="I521" s="404"/>
      <c r="J521" s="404"/>
      <c r="K521" s="406"/>
      <c r="L521" s="123"/>
      <c r="M521" s="402" t="str">
        <f t="shared" si="8"/>
        <v/>
      </c>
    </row>
    <row r="522" spans="1:13" ht="14.45" customHeight="1" x14ac:dyDescent="0.2">
      <c r="A522" s="407"/>
      <c r="B522" s="403"/>
      <c r="C522" s="404"/>
      <c r="D522" s="404"/>
      <c r="E522" s="405"/>
      <c r="F522" s="403"/>
      <c r="G522" s="404"/>
      <c r="H522" s="404"/>
      <c r="I522" s="404"/>
      <c r="J522" s="404"/>
      <c r="K522" s="406"/>
      <c r="L522" s="123"/>
      <c r="M522" s="402" t="str">
        <f t="shared" si="8"/>
        <v/>
      </c>
    </row>
    <row r="523" spans="1:13" ht="14.45" customHeight="1" x14ac:dyDescent="0.2">
      <c r="A523" s="407"/>
      <c r="B523" s="403"/>
      <c r="C523" s="404"/>
      <c r="D523" s="404"/>
      <c r="E523" s="405"/>
      <c r="F523" s="403"/>
      <c r="G523" s="404"/>
      <c r="H523" s="404"/>
      <c r="I523" s="404"/>
      <c r="J523" s="404"/>
      <c r="K523" s="406"/>
      <c r="L523" s="123"/>
      <c r="M523" s="402" t="str">
        <f t="shared" si="8"/>
        <v/>
      </c>
    </row>
    <row r="524" spans="1:13" ht="14.45" customHeight="1" x14ac:dyDescent="0.2">
      <c r="A524" s="407"/>
      <c r="B524" s="403"/>
      <c r="C524" s="404"/>
      <c r="D524" s="404"/>
      <c r="E524" s="405"/>
      <c r="F524" s="403"/>
      <c r="G524" s="404"/>
      <c r="H524" s="404"/>
      <c r="I524" s="404"/>
      <c r="J524" s="404"/>
      <c r="K524" s="406"/>
      <c r="L524" s="123"/>
      <c r="M524" s="402" t="str">
        <f t="shared" si="8"/>
        <v/>
      </c>
    </row>
    <row r="525" spans="1:13" ht="14.45" customHeight="1" x14ac:dyDescent="0.2">
      <c r="A525" s="407"/>
      <c r="B525" s="403"/>
      <c r="C525" s="404"/>
      <c r="D525" s="404"/>
      <c r="E525" s="405"/>
      <c r="F525" s="403"/>
      <c r="G525" s="404"/>
      <c r="H525" s="404"/>
      <c r="I525" s="404"/>
      <c r="J525" s="404"/>
      <c r="K525" s="406"/>
      <c r="L525" s="123"/>
      <c r="M525" s="402" t="str">
        <f t="shared" si="8"/>
        <v/>
      </c>
    </row>
    <row r="526" spans="1:13" ht="14.45" customHeight="1" x14ac:dyDescent="0.2">
      <c r="A526" s="407"/>
      <c r="B526" s="403"/>
      <c r="C526" s="404"/>
      <c r="D526" s="404"/>
      <c r="E526" s="405"/>
      <c r="F526" s="403"/>
      <c r="G526" s="404"/>
      <c r="H526" s="404"/>
      <c r="I526" s="404"/>
      <c r="J526" s="404"/>
      <c r="K526" s="406"/>
      <c r="L526" s="123"/>
      <c r="M526" s="402" t="str">
        <f t="shared" si="8"/>
        <v/>
      </c>
    </row>
    <row r="527" spans="1:13" ht="14.45" customHeight="1" x14ac:dyDescent="0.2">
      <c r="A527" s="407"/>
      <c r="B527" s="403"/>
      <c r="C527" s="404"/>
      <c r="D527" s="404"/>
      <c r="E527" s="405"/>
      <c r="F527" s="403"/>
      <c r="G527" s="404"/>
      <c r="H527" s="404"/>
      <c r="I527" s="404"/>
      <c r="J527" s="404"/>
      <c r="K527" s="406"/>
      <c r="L527" s="123"/>
      <c r="M527" s="402" t="str">
        <f t="shared" si="8"/>
        <v/>
      </c>
    </row>
    <row r="528" spans="1:13" ht="14.45" customHeight="1" x14ac:dyDescent="0.2">
      <c r="A528" s="407"/>
      <c r="B528" s="403"/>
      <c r="C528" s="404"/>
      <c r="D528" s="404"/>
      <c r="E528" s="405"/>
      <c r="F528" s="403"/>
      <c r="G528" s="404"/>
      <c r="H528" s="404"/>
      <c r="I528" s="404"/>
      <c r="J528" s="404"/>
      <c r="K528" s="406"/>
      <c r="L528" s="123"/>
      <c r="M528" s="402" t="str">
        <f t="shared" si="8"/>
        <v/>
      </c>
    </row>
    <row r="529" spans="1:13" ht="14.45" customHeight="1" x14ac:dyDescent="0.2">
      <c r="A529" s="407"/>
      <c r="B529" s="403"/>
      <c r="C529" s="404"/>
      <c r="D529" s="404"/>
      <c r="E529" s="405"/>
      <c r="F529" s="403"/>
      <c r="G529" s="404"/>
      <c r="H529" s="404"/>
      <c r="I529" s="404"/>
      <c r="J529" s="404"/>
      <c r="K529" s="406"/>
      <c r="L529" s="123"/>
      <c r="M529" s="402" t="str">
        <f t="shared" si="8"/>
        <v/>
      </c>
    </row>
    <row r="530" spans="1:13" ht="14.45" customHeight="1" x14ac:dyDescent="0.2">
      <c r="A530" s="407"/>
      <c r="B530" s="403"/>
      <c r="C530" s="404"/>
      <c r="D530" s="404"/>
      <c r="E530" s="405"/>
      <c r="F530" s="403"/>
      <c r="G530" s="404"/>
      <c r="H530" s="404"/>
      <c r="I530" s="404"/>
      <c r="J530" s="404"/>
      <c r="K530" s="406"/>
      <c r="L530" s="123"/>
      <c r="M530" s="402" t="str">
        <f t="shared" si="8"/>
        <v/>
      </c>
    </row>
    <row r="531" spans="1:13" ht="14.45" customHeight="1" x14ac:dyDescent="0.2">
      <c r="A531" s="407"/>
      <c r="B531" s="403"/>
      <c r="C531" s="404"/>
      <c r="D531" s="404"/>
      <c r="E531" s="405"/>
      <c r="F531" s="403"/>
      <c r="G531" s="404"/>
      <c r="H531" s="404"/>
      <c r="I531" s="404"/>
      <c r="J531" s="404"/>
      <c r="K531" s="406"/>
      <c r="L531" s="123"/>
      <c r="M531" s="402" t="str">
        <f t="shared" si="8"/>
        <v/>
      </c>
    </row>
    <row r="532" spans="1:13" ht="14.45" customHeight="1" x14ac:dyDescent="0.2">
      <c r="A532" s="407"/>
      <c r="B532" s="403"/>
      <c r="C532" s="404"/>
      <c r="D532" s="404"/>
      <c r="E532" s="405"/>
      <c r="F532" s="403"/>
      <c r="G532" s="404"/>
      <c r="H532" s="404"/>
      <c r="I532" s="404"/>
      <c r="J532" s="404"/>
      <c r="K532" s="406"/>
      <c r="L532" s="123"/>
      <c r="M532" s="402" t="str">
        <f t="shared" si="8"/>
        <v/>
      </c>
    </row>
    <row r="533" spans="1:13" ht="14.45" customHeight="1" x14ac:dyDescent="0.2">
      <c r="A533" s="407"/>
      <c r="B533" s="403"/>
      <c r="C533" s="404"/>
      <c r="D533" s="404"/>
      <c r="E533" s="405"/>
      <c r="F533" s="403"/>
      <c r="G533" s="404"/>
      <c r="H533" s="404"/>
      <c r="I533" s="404"/>
      <c r="J533" s="404"/>
      <c r="K533" s="406"/>
      <c r="L533" s="123"/>
      <c r="M533" s="402" t="str">
        <f t="shared" si="8"/>
        <v/>
      </c>
    </row>
    <row r="534" spans="1:13" ht="14.45" customHeight="1" x14ac:dyDescent="0.2">
      <c r="A534" s="407"/>
      <c r="B534" s="403"/>
      <c r="C534" s="404"/>
      <c r="D534" s="404"/>
      <c r="E534" s="405"/>
      <c r="F534" s="403"/>
      <c r="G534" s="404"/>
      <c r="H534" s="404"/>
      <c r="I534" s="404"/>
      <c r="J534" s="404"/>
      <c r="K534" s="406"/>
      <c r="L534" s="123"/>
      <c r="M534" s="402" t="str">
        <f t="shared" si="8"/>
        <v/>
      </c>
    </row>
    <row r="535" spans="1:13" ht="14.45" customHeight="1" x14ac:dyDescent="0.2">
      <c r="A535" s="407"/>
      <c r="B535" s="403"/>
      <c r="C535" s="404"/>
      <c r="D535" s="404"/>
      <c r="E535" s="405"/>
      <c r="F535" s="403"/>
      <c r="G535" s="404"/>
      <c r="H535" s="404"/>
      <c r="I535" s="404"/>
      <c r="J535" s="404"/>
      <c r="K535" s="406"/>
      <c r="L535" s="123"/>
      <c r="M535" s="402" t="str">
        <f t="shared" si="8"/>
        <v/>
      </c>
    </row>
    <row r="536" spans="1:13" ht="14.45" customHeight="1" x14ac:dyDescent="0.2">
      <c r="A536" s="407"/>
      <c r="B536" s="403"/>
      <c r="C536" s="404"/>
      <c r="D536" s="404"/>
      <c r="E536" s="405"/>
      <c r="F536" s="403"/>
      <c r="G536" s="404"/>
      <c r="H536" s="404"/>
      <c r="I536" s="404"/>
      <c r="J536" s="404"/>
      <c r="K536" s="406"/>
      <c r="L536" s="123"/>
      <c r="M536" s="402" t="str">
        <f t="shared" si="8"/>
        <v/>
      </c>
    </row>
    <row r="537" spans="1:13" ht="14.45" customHeight="1" x14ac:dyDescent="0.2">
      <c r="A537" s="407"/>
      <c r="B537" s="403"/>
      <c r="C537" s="404"/>
      <c r="D537" s="404"/>
      <c r="E537" s="405"/>
      <c r="F537" s="403"/>
      <c r="G537" s="404"/>
      <c r="H537" s="404"/>
      <c r="I537" s="404"/>
      <c r="J537" s="404"/>
      <c r="K537" s="406"/>
      <c r="L537" s="123"/>
      <c r="M537" s="402" t="str">
        <f t="shared" si="8"/>
        <v/>
      </c>
    </row>
    <row r="538" spans="1:13" ht="14.45" customHeight="1" x14ac:dyDescent="0.2">
      <c r="A538" s="407"/>
      <c r="B538" s="403"/>
      <c r="C538" s="404"/>
      <c r="D538" s="404"/>
      <c r="E538" s="405"/>
      <c r="F538" s="403"/>
      <c r="G538" s="404"/>
      <c r="H538" s="404"/>
      <c r="I538" s="404"/>
      <c r="J538" s="404"/>
      <c r="K538" s="406"/>
      <c r="L538" s="123"/>
      <c r="M538" s="402" t="str">
        <f t="shared" si="8"/>
        <v/>
      </c>
    </row>
    <row r="539" spans="1:13" ht="14.45" customHeight="1" x14ac:dyDescent="0.2">
      <c r="A539" s="407"/>
      <c r="B539" s="403"/>
      <c r="C539" s="404"/>
      <c r="D539" s="404"/>
      <c r="E539" s="405"/>
      <c r="F539" s="403"/>
      <c r="G539" s="404"/>
      <c r="H539" s="404"/>
      <c r="I539" s="404"/>
      <c r="J539" s="404"/>
      <c r="K539" s="406"/>
      <c r="L539" s="123"/>
      <c r="M539" s="402" t="str">
        <f t="shared" si="8"/>
        <v/>
      </c>
    </row>
    <row r="540" spans="1:13" ht="14.45" customHeight="1" x14ac:dyDescent="0.2">
      <c r="A540" s="407"/>
      <c r="B540" s="403"/>
      <c r="C540" s="404"/>
      <c r="D540" s="404"/>
      <c r="E540" s="405"/>
      <c r="F540" s="403"/>
      <c r="G540" s="404"/>
      <c r="H540" s="404"/>
      <c r="I540" s="404"/>
      <c r="J540" s="404"/>
      <c r="K540" s="406"/>
      <c r="L540" s="123"/>
      <c r="M540" s="402" t="str">
        <f t="shared" si="8"/>
        <v/>
      </c>
    </row>
    <row r="541" spans="1:13" ht="14.45" customHeight="1" x14ac:dyDescent="0.2">
      <c r="A541" s="407"/>
      <c r="B541" s="403"/>
      <c r="C541" s="404"/>
      <c r="D541" s="404"/>
      <c r="E541" s="405"/>
      <c r="F541" s="403"/>
      <c r="G541" s="404"/>
      <c r="H541" s="404"/>
      <c r="I541" s="404"/>
      <c r="J541" s="404"/>
      <c r="K541" s="406"/>
      <c r="L541" s="123"/>
      <c r="M541" s="402" t="str">
        <f t="shared" si="8"/>
        <v/>
      </c>
    </row>
    <row r="542" spans="1:13" ht="14.45" customHeight="1" x14ac:dyDescent="0.2">
      <c r="A542" s="407"/>
      <c r="B542" s="403"/>
      <c r="C542" s="404"/>
      <c r="D542" s="404"/>
      <c r="E542" s="405"/>
      <c r="F542" s="403"/>
      <c r="G542" s="404"/>
      <c r="H542" s="404"/>
      <c r="I542" s="404"/>
      <c r="J542" s="404"/>
      <c r="K542" s="406"/>
      <c r="L542" s="123"/>
      <c r="M542" s="402" t="str">
        <f t="shared" si="8"/>
        <v/>
      </c>
    </row>
    <row r="543" spans="1:13" ht="14.45" customHeight="1" x14ac:dyDescent="0.2">
      <c r="A543" s="407"/>
      <c r="B543" s="403"/>
      <c r="C543" s="404"/>
      <c r="D543" s="404"/>
      <c r="E543" s="405"/>
      <c r="F543" s="403"/>
      <c r="G543" s="404"/>
      <c r="H543" s="404"/>
      <c r="I543" s="404"/>
      <c r="J543" s="404"/>
      <c r="K543" s="406"/>
      <c r="L543" s="123"/>
      <c r="M543" s="402" t="str">
        <f t="shared" si="8"/>
        <v/>
      </c>
    </row>
    <row r="544" spans="1:13" ht="14.45" customHeight="1" x14ac:dyDescent="0.2">
      <c r="A544" s="407"/>
      <c r="B544" s="403"/>
      <c r="C544" s="404"/>
      <c r="D544" s="404"/>
      <c r="E544" s="405"/>
      <c r="F544" s="403"/>
      <c r="G544" s="404"/>
      <c r="H544" s="404"/>
      <c r="I544" s="404"/>
      <c r="J544" s="404"/>
      <c r="K544" s="406"/>
      <c r="L544" s="123"/>
      <c r="M544" s="402" t="str">
        <f t="shared" si="8"/>
        <v/>
      </c>
    </row>
    <row r="545" spans="1:13" ht="14.45" customHeight="1" x14ac:dyDescent="0.2">
      <c r="A545" s="407"/>
      <c r="B545" s="403"/>
      <c r="C545" s="404"/>
      <c r="D545" s="404"/>
      <c r="E545" s="405"/>
      <c r="F545" s="403"/>
      <c r="G545" s="404"/>
      <c r="H545" s="404"/>
      <c r="I545" s="404"/>
      <c r="J545" s="404"/>
      <c r="K545" s="406"/>
      <c r="L545" s="123"/>
      <c r="M545" s="402" t="str">
        <f t="shared" si="8"/>
        <v/>
      </c>
    </row>
    <row r="546" spans="1:13" ht="14.45" customHeight="1" x14ac:dyDescent="0.2">
      <c r="A546" s="407"/>
      <c r="B546" s="403"/>
      <c r="C546" s="404"/>
      <c r="D546" s="404"/>
      <c r="E546" s="405"/>
      <c r="F546" s="403"/>
      <c r="G546" s="404"/>
      <c r="H546" s="404"/>
      <c r="I546" s="404"/>
      <c r="J546" s="404"/>
      <c r="K546" s="406"/>
      <c r="L546" s="123"/>
      <c r="M546" s="402" t="str">
        <f t="shared" si="8"/>
        <v/>
      </c>
    </row>
    <row r="547" spans="1:13" ht="14.45" customHeight="1" x14ac:dyDescent="0.2">
      <c r="A547" s="407"/>
      <c r="B547" s="403"/>
      <c r="C547" s="404"/>
      <c r="D547" s="404"/>
      <c r="E547" s="405"/>
      <c r="F547" s="403"/>
      <c r="G547" s="404"/>
      <c r="H547" s="404"/>
      <c r="I547" s="404"/>
      <c r="J547" s="404"/>
      <c r="K547" s="406"/>
      <c r="L547" s="123"/>
      <c r="M547" s="402" t="str">
        <f t="shared" si="8"/>
        <v/>
      </c>
    </row>
    <row r="548" spans="1:13" ht="14.45" customHeight="1" x14ac:dyDescent="0.2">
      <c r="A548" s="407"/>
      <c r="B548" s="403"/>
      <c r="C548" s="404"/>
      <c r="D548" s="404"/>
      <c r="E548" s="405"/>
      <c r="F548" s="403"/>
      <c r="G548" s="404"/>
      <c r="H548" s="404"/>
      <c r="I548" s="404"/>
      <c r="J548" s="404"/>
      <c r="K548" s="406"/>
      <c r="L548" s="123"/>
      <c r="M548" s="402" t="str">
        <f t="shared" si="8"/>
        <v/>
      </c>
    </row>
    <row r="549" spans="1:13" ht="14.45" customHeight="1" x14ac:dyDescent="0.2">
      <c r="A549" s="407"/>
      <c r="B549" s="403"/>
      <c r="C549" s="404"/>
      <c r="D549" s="404"/>
      <c r="E549" s="405"/>
      <c r="F549" s="403"/>
      <c r="G549" s="404"/>
      <c r="H549" s="404"/>
      <c r="I549" s="404"/>
      <c r="J549" s="404"/>
      <c r="K549" s="406"/>
      <c r="L549" s="123"/>
      <c r="M549" s="402" t="str">
        <f t="shared" si="8"/>
        <v/>
      </c>
    </row>
    <row r="550" spans="1:13" ht="14.45" customHeight="1" x14ac:dyDescent="0.2">
      <c r="A550" s="407"/>
      <c r="B550" s="403"/>
      <c r="C550" s="404"/>
      <c r="D550" s="404"/>
      <c r="E550" s="405"/>
      <c r="F550" s="403"/>
      <c r="G550" s="404"/>
      <c r="H550" s="404"/>
      <c r="I550" s="404"/>
      <c r="J550" s="404"/>
      <c r="K550" s="406"/>
      <c r="L550" s="123"/>
      <c r="M550" s="402" t="str">
        <f t="shared" si="8"/>
        <v/>
      </c>
    </row>
    <row r="551" spans="1:13" ht="14.45" customHeight="1" x14ac:dyDescent="0.2">
      <c r="A551" s="407"/>
      <c r="B551" s="403"/>
      <c r="C551" s="404"/>
      <c r="D551" s="404"/>
      <c r="E551" s="405"/>
      <c r="F551" s="403"/>
      <c r="G551" s="404"/>
      <c r="H551" s="404"/>
      <c r="I551" s="404"/>
      <c r="J551" s="404"/>
      <c r="K551" s="406"/>
      <c r="L551" s="123"/>
      <c r="M551" s="402" t="str">
        <f t="shared" si="8"/>
        <v/>
      </c>
    </row>
    <row r="552" spans="1:13" ht="14.45" customHeight="1" x14ac:dyDescent="0.2">
      <c r="A552" s="407"/>
      <c r="B552" s="403"/>
      <c r="C552" s="404"/>
      <c r="D552" s="404"/>
      <c r="E552" s="405"/>
      <c r="F552" s="403"/>
      <c r="G552" s="404"/>
      <c r="H552" s="404"/>
      <c r="I552" s="404"/>
      <c r="J552" s="404"/>
      <c r="K552" s="406"/>
      <c r="L552" s="123"/>
      <c r="M552" s="402" t="str">
        <f t="shared" si="8"/>
        <v/>
      </c>
    </row>
    <row r="553" spans="1:13" ht="14.45" customHeight="1" x14ac:dyDescent="0.2">
      <c r="A553" s="407"/>
      <c r="B553" s="403"/>
      <c r="C553" s="404"/>
      <c r="D553" s="404"/>
      <c r="E553" s="405"/>
      <c r="F553" s="403"/>
      <c r="G553" s="404"/>
      <c r="H553" s="404"/>
      <c r="I553" s="404"/>
      <c r="J553" s="404"/>
      <c r="K553" s="406"/>
      <c r="L553" s="123"/>
      <c r="M553" s="402" t="str">
        <f t="shared" si="8"/>
        <v/>
      </c>
    </row>
    <row r="554" spans="1:13" ht="14.45" customHeight="1" x14ac:dyDescent="0.2">
      <c r="A554" s="407"/>
      <c r="B554" s="403"/>
      <c r="C554" s="404"/>
      <c r="D554" s="404"/>
      <c r="E554" s="405"/>
      <c r="F554" s="403"/>
      <c r="G554" s="404"/>
      <c r="H554" s="404"/>
      <c r="I554" s="404"/>
      <c r="J554" s="404"/>
      <c r="K554" s="406"/>
      <c r="L554" s="123"/>
      <c r="M554" s="402" t="str">
        <f t="shared" si="8"/>
        <v/>
      </c>
    </row>
    <row r="555" spans="1:13" ht="14.45" customHeight="1" x14ac:dyDescent="0.2">
      <c r="A555" s="407"/>
      <c r="B555" s="403"/>
      <c r="C555" s="404"/>
      <c r="D555" s="404"/>
      <c r="E555" s="405"/>
      <c r="F555" s="403"/>
      <c r="G555" s="404"/>
      <c r="H555" s="404"/>
      <c r="I555" s="404"/>
      <c r="J555" s="404"/>
      <c r="K555" s="406"/>
      <c r="L555" s="123"/>
      <c r="M555" s="402" t="str">
        <f t="shared" si="8"/>
        <v/>
      </c>
    </row>
    <row r="556" spans="1:13" ht="14.45" customHeight="1" x14ac:dyDescent="0.2">
      <c r="A556" s="407"/>
      <c r="B556" s="403"/>
      <c r="C556" s="404"/>
      <c r="D556" s="404"/>
      <c r="E556" s="405"/>
      <c r="F556" s="403"/>
      <c r="G556" s="404"/>
      <c r="H556" s="404"/>
      <c r="I556" s="404"/>
      <c r="J556" s="404"/>
      <c r="K556" s="406"/>
      <c r="L556" s="123"/>
      <c r="M556" s="402" t="str">
        <f t="shared" si="8"/>
        <v/>
      </c>
    </row>
    <row r="557" spans="1:13" ht="14.45" customHeight="1" x14ac:dyDescent="0.2">
      <c r="A557" s="407"/>
      <c r="B557" s="403"/>
      <c r="C557" s="404"/>
      <c r="D557" s="404"/>
      <c r="E557" s="405"/>
      <c r="F557" s="403"/>
      <c r="G557" s="404"/>
      <c r="H557" s="404"/>
      <c r="I557" s="404"/>
      <c r="J557" s="404"/>
      <c r="K557" s="406"/>
      <c r="L557" s="123"/>
      <c r="M557" s="402" t="str">
        <f t="shared" si="8"/>
        <v/>
      </c>
    </row>
    <row r="558" spans="1:13" ht="14.45" customHeight="1" x14ac:dyDescent="0.2">
      <c r="A558" s="407"/>
      <c r="B558" s="403"/>
      <c r="C558" s="404"/>
      <c r="D558" s="404"/>
      <c r="E558" s="405"/>
      <c r="F558" s="403"/>
      <c r="G558" s="404"/>
      <c r="H558" s="404"/>
      <c r="I558" s="404"/>
      <c r="J558" s="404"/>
      <c r="K558" s="406"/>
      <c r="L558" s="123"/>
      <c r="M558" s="402" t="str">
        <f t="shared" si="8"/>
        <v/>
      </c>
    </row>
    <row r="559" spans="1:13" ht="14.45" customHeight="1" x14ac:dyDescent="0.2">
      <c r="A559" s="407"/>
      <c r="B559" s="403"/>
      <c r="C559" s="404"/>
      <c r="D559" s="404"/>
      <c r="E559" s="405"/>
      <c r="F559" s="403"/>
      <c r="G559" s="404"/>
      <c r="H559" s="404"/>
      <c r="I559" s="404"/>
      <c r="J559" s="404"/>
      <c r="K559" s="406"/>
      <c r="L559" s="123"/>
      <c r="M559" s="402" t="str">
        <f t="shared" si="8"/>
        <v/>
      </c>
    </row>
    <row r="560" spans="1:13" ht="14.45" customHeight="1" x14ac:dyDescent="0.2">
      <c r="A560" s="407"/>
      <c r="B560" s="403"/>
      <c r="C560" s="404"/>
      <c r="D560" s="404"/>
      <c r="E560" s="405"/>
      <c r="F560" s="403"/>
      <c r="G560" s="404"/>
      <c r="H560" s="404"/>
      <c r="I560" s="404"/>
      <c r="J560" s="404"/>
      <c r="K560" s="406"/>
      <c r="L560" s="123"/>
      <c r="M560" s="402" t="str">
        <f t="shared" si="8"/>
        <v/>
      </c>
    </row>
    <row r="561" spans="1:13" ht="14.45" customHeight="1" x14ac:dyDescent="0.2">
      <c r="A561" s="407"/>
      <c r="B561" s="403"/>
      <c r="C561" s="404"/>
      <c r="D561" s="404"/>
      <c r="E561" s="405"/>
      <c r="F561" s="403"/>
      <c r="G561" s="404"/>
      <c r="H561" s="404"/>
      <c r="I561" s="404"/>
      <c r="J561" s="404"/>
      <c r="K561" s="406"/>
      <c r="L561" s="123"/>
      <c r="M561" s="402" t="str">
        <f t="shared" si="8"/>
        <v/>
      </c>
    </row>
    <row r="562" spans="1:13" ht="14.45" customHeight="1" x14ac:dyDescent="0.2">
      <c r="A562" s="407"/>
      <c r="B562" s="403"/>
      <c r="C562" s="404"/>
      <c r="D562" s="404"/>
      <c r="E562" s="405"/>
      <c r="F562" s="403"/>
      <c r="G562" s="404"/>
      <c r="H562" s="404"/>
      <c r="I562" s="404"/>
      <c r="J562" s="404"/>
      <c r="K562" s="406"/>
      <c r="L562" s="123"/>
      <c r="M562" s="402" t="str">
        <f t="shared" si="8"/>
        <v/>
      </c>
    </row>
    <row r="563" spans="1:13" ht="14.45" customHeight="1" x14ac:dyDescent="0.2">
      <c r="A563" s="407"/>
      <c r="B563" s="403"/>
      <c r="C563" s="404"/>
      <c r="D563" s="404"/>
      <c r="E563" s="405"/>
      <c r="F563" s="403"/>
      <c r="G563" s="404"/>
      <c r="H563" s="404"/>
      <c r="I563" s="404"/>
      <c r="J563" s="404"/>
      <c r="K563" s="406"/>
      <c r="L563" s="123"/>
      <c r="M563" s="402" t="str">
        <f t="shared" si="8"/>
        <v/>
      </c>
    </row>
    <row r="564" spans="1:13" ht="14.45" customHeight="1" x14ac:dyDescent="0.2">
      <c r="A564" s="407"/>
      <c r="B564" s="403"/>
      <c r="C564" s="404"/>
      <c r="D564" s="404"/>
      <c r="E564" s="405"/>
      <c r="F564" s="403"/>
      <c r="G564" s="404"/>
      <c r="H564" s="404"/>
      <c r="I564" s="404"/>
      <c r="J564" s="404"/>
      <c r="K564" s="406"/>
      <c r="L564" s="123"/>
      <c r="M564" s="402" t="str">
        <f t="shared" si="8"/>
        <v/>
      </c>
    </row>
    <row r="565" spans="1:13" ht="14.45" customHeight="1" x14ac:dyDescent="0.2">
      <c r="A565" s="407"/>
      <c r="B565" s="403"/>
      <c r="C565" s="404"/>
      <c r="D565" s="404"/>
      <c r="E565" s="405"/>
      <c r="F565" s="403"/>
      <c r="G565" s="404"/>
      <c r="H565" s="404"/>
      <c r="I565" s="404"/>
      <c r="J565" s="404"/>
      <c r="K565" s="406"/>
      <c r="L565" s="123"/>
      <c r="M565" s="402" t="str">
        <f t="shared" si="8"/>
        <v/>
      </c>
    </row>
    <row r="566" spans="1:13" ht="14.45" customHeight="1" x14ac:dyDescent="0.2">
      <c r="A566" s="407"/>
      <c r="B566" s="403"/>
      <c r="C566" s="404"/>
      <c r="D566" s="404"/>
      <c r="E566" s="405"/>
      <c r="F566" s="403"/>
      <c r="G566" s="404"/>
      <c r="H566" s="404"/>
      <c r="I566" s="404"/>
      <c r="J566" s="404"/>
      <c r="K566" s="406"/>
      <c r="L566" s="123"/>
      <c r="M566" s="402" t="str">
        <f t="shared" si="8"/>
        <v/>
      </c>
    </row>
    <row r="567" spans="1:13" ht="14.45" customHeight="1" x14ac:dyDescent="0.2">
      <c r="A567" s="407"/>
      <c r="B567" s="403"/>
      <c r="C567" s="404"/>
      <c r="D567" s="404"/>
      <c r="E567" s="405"/>
      <c r="F567" s="403"/>
      <c r="G567" s="404"/>
      <c r="H567" s="404"/>
      <c r="I567" s="404"/>
      <c r="J567" s="404"/>
      <c r="K567" s="406"/>
      <c r="L567" s="123"/>
      <c r="M567" s="402" t="str">
        <f t="shared" si="8"/>
        <v/>
      </c>
    </row>
    <row r="568" spans="1:13" ht="14.45" customHeight="1" x14ac:dyDescent="0.2">
      <c r="A568" s="407"/>
      <c r="B568" s="403"/>
      <c r="C568" s="404"/>
      <c r="D568" s="404"/>
      <c r="E568" s="405"/>
      <c r="F568" s="403"/>
      <c r="G568" s="404"/>
      <c r="H568" s="404"/>
      <c r="I568" s="404"/>
      <c r="J568" s="404"/>
      <c r="K568" s="406"/>
      <c r="L568" s="123"/>
      <c r="M568" s="402" t="str">
        <f t="shared" si="8"/>
        <v/>
      </c>
    </row>
    <row r="569" spans="1:13" ht="14.45" customHeight="1" x14ac:dyDescent="0.2">
      <c r="A569" s="407"/>
      <c r="B569" s="403"/>
      <c r="C569" s="404"/>
      <c r="D569" s="404"/>
      <c r="E569" s="405"/>
      <c r="F569" s="403"/>
      <c r="G569" s="404"/>
      <c r="H569" s="404"/>
      <c r="I569" s="404"/>
      <c r="J569" s="404"/>
      <c r="K569" s="406"/>
      <c r="L569" s="123"/>
      <c r="M569" s="402" t="str">
        <f t="shared" si="8"/>
        <v/>
      </c>
    </row>
    <row r="570" spans="1:13" ht="14.45" customHeight="1" x14ac:dyDescent="0.2">
      <c r="A570" s="407"/>
      <c r="B570" s="403"/>
      <c r="C570" s="404"/>
      <c r="D570" s="404"/>
      <c r="E570" s="405"/>
      <c r="F570" s="403"/>
      <c r="G570" s="404"/>
      <c r="H570" s="404"/>
      <c r="I570" s="404"/>
      <c r="J570" s="404"/>
      <c r="K570" s="406"/>
      <c r="L570" s="123"/>
      <c r="M570" s="402" t="str">
        <f t="shared" si="8"/>
        <v/>
      </c>
    </row>
    <row r="571" spans="1:13" ht="14.45" customHeight="1" x14ac:dyDescent="0.2">
      <c r="A571" s="407"/>
      <c r="B571" s="403"/>
      <c r="C571" s="404"/>
      <c r="D571" s="404"/>
      <c r="E571" s="405"/>
      <c r="F571" s="403"/>
      <c r="G571" s="404"/>
      <c r="H571" s="404"/>
      <c r="I571" s="404"/>
      <c r="J571" s="404"/>
      <c r="K571" s="406"/>
      <c r="L571" s="123"/>
      <c r="M571" s="402" t="str">
        <f t="shared" si="8"/>
        <v/>
      </c>
    </row>
    <row r="572" spans="1:13" ht="14.45" customHeight="1" x14ac:dyDescent="0.2">
      <c r="A572" s="407"/>
      <c r="B572" s="403"/>
      <c r="C572" s="404"/>
      <c r="D572" s="404"/>
      <c r="E572" s="405"/>
      <c r="F572" s="403"/>
      <c r="G572" s="404"/>
      <c r="H572" s="404"/>
      <c r="I572" s="404"/>
      <c r="J572" s="404"/>
      <c r="K572" s="406"/>
      <c r="L572" s="123"/>
      <c r="M572" s="402" t="str">
        <f t="shared" si="8"/>
        <v/>
      </c>
    </row>
    <row r="573" spans="1:13" ht="14.45" customHeight="1" x14ac:dyDescent="0.2">
      <c r="A573" s="407"/>
      <c r="B573" s="403"/>
      <c r="C573" s="404"/>
      <c r="D573" s="404"/>
      <c r="E573" s="405"/>
      <c r="F573" s="403"/>
      <c r="G573" s="404"/>
      <c r="H573" s="404"/>
      <c r="I573" s="404"/>
      <c r="J573" s="404"/>
      <c r="K573" s="406"/>
      <c r="L573" s="123"/>
      <c r="M573" s="402" t="str">
        <f t="shared" si="8"/>
        <v/>
      </c>
    </row>
    <row r="574" spans="1:13" ht="14.45" customHeight="1" x14ac:dyDescent="0.2">
      <c r="A574" s="407"/>
      <c r="B574" s="403"/>
      <c r="C574" s="404"/>
      <c r="D574" s="404"/>
      <c r="E574" s="405"/>
      <c r="F574" s="403"/>
      <c r="G574" s="404"/>
      <c r="H574" s="404"/>
      <c r="I574" s="404"/>
      <c r="J574" s="404"/>
      <c r="K574" s="406"/>
      <c r="L574" s="123"/>
      <c r="M574" s="402" t="str">
        <f t="shared" si="8"/>
        <v/>
      </c>
    </row>
    <row r="575" spans="1:13" ht="14.45" customHeight="1" x14ac:dyDescent="0.2">
      <c r="A575" s="407"/>
      <c r="B575" s="403"/>
      <c r="C575" s="404"/>
      <c r="D575" s="404"/>
      <c r="E575" s="405"/>
      <c r="F575" s="403"/>
      <c r="G575" s="404"/>
      <c r="H575" s="404"/>
      <c r="I575" s="404"/>
      <c r="J575" s="404"/>
      <c r="K575" s="406"/>
      <c r="L575" s="123"/>
      <c r="M575" s="402" t="str">
        <f t="shared" si="8"/>
        <v/>
      </c>
    </row>
    <row r="576" spans="1:13" ht="14.45" customHeight="1" x14ac:dyDescent="0.2">
      <c r="A576" s="407"/>
      <c r="B576" s="403"/>
      <c r="C576" s="404"/>
      <c r="D576" s="404"/>
      <c r="E576" s="405"/>
      <c r="F576" s="403"/>
      <c r="G576" s="404"/>
      <c r="H576" s="404"/>
      <c r="I576" s="404"/>
      <c r="J576" s="404"/>
      <c r="K576" s="406"/>
      <c r="L576" s="123"/>
      <c r="M576" s="402" t="str">
        <f t="shared" si="8"/>
        <v/>
      </c>
    </row>
    <row r="577" spans="1:13" ht="14.45" customHeight="1" x14ac:dyDescent="0.2">
      <c r="A577" s="407"/>
      <c r="B577" s="403"/>
      <c r="C577" s="404"/>
      <c r="D577" s="404"/>
      <c r="E577" s="405"/>
      <c r="F577" s="403"/>
      <c r="G577" s="404"/>
      <c r="H577" s="404"/>
      <c r="I577" s="404"/>
      <c r="J577" s="404"/>
      <c r="K577" s="406"/>
      <c r="L577" s="123"/>
      <c r="M577" s="402" t="str">
        <f t="shared" si="8"/>
        <v/>
      </c>
    </row>
    <row r="578" spans="1:13" ht="14.45" customHeight="1" x14ac:dyDescent="0.2">
      <c r="A578" s="407"/>
      <c r="B578" s="403"/>
      <c r="C578" s="404"/>
      <c r="D578" s="404"/>
      <c r="E578" s="405"/>
      <c r="F578" s="403"/>
      <c r="G578" s="404"/>
      <c r="H578" s="404"/>
      <c r="I578" s="404"/>
      <c r="J578" s="404"/>
      <c r="K578" s="406"/>
      <c r="L578" s="123"/>
      <c r="M578" s="402" t="str">
        <f t="shared" si="8"/>
        <v/>
      </c>
    </row>
    <row r="579" spans="1:13" ht="14.45" customHeight="1" x14ac:dyDescent="0.2">
      <c r="A579" s="407"/>
      <c r="B579" s="403"/>
      <c r="C579" s="404"/>
      <c r="D579" s="404"/>
      <c r="E579" s="405"/>
      <c r="F579" s="403"/>
      <c r="G579" s="404"/>
      <c r="H579" s="404"/>
      <c r="I579" s="404"/>
      <c r="J579" s="404"/>
      <c r="K579" s="406"/>
      <c r="L579" s="123"/>
      <c r="M579" s="402" t="str">
        <f t="shared" si="8"/>
        <v/>
      </c>
    </row>
    <row r="580" spans="1:13" ht="14.45" customHeight="1" x14ac:dyDescent="0.2">
      <c r="A580" s="407"/>
      <c r="B580" s="403"/>
      <c r="C580" s="404"/>
      <c r="D580" s="404"/>
      <c r="E580" s="405"/>
      <c r="F580" s="403"/>
      <c r="G580" s="404"/>
      <c r="H580" s="404"/>
      <c r="I580" s="404"/>
      <c r="J580" s="404"/>
      <c r="K580" s="406"/>
      <c r="L580" s="123"/>
      <c r="M580" s="402" t="str">
        <f t="shared" si="8"/>
        <v/>
      </c>
    </row>
    <row r="581" spans="1:13" ht="14.45" customHeight="1" x14ac:dyDescent="0.2">
      <c r="A581" s="407"/>
      <c r="B581" s="403"/>
      <c r="C581" s="404"/>
      <c r="D581" s="404"/>
      <c r="E581" s="405"/>
      <c r="F581" s="403"/>
      <c r="G581" s="404"/>
      <c r="H581" s="404"/>
      <c r="I581" s="404"/>
      <c r="J581" s="404"/>
      <c r="K581" s="406"/>
      <c r="L581" s="123"/>
      <c r="M581" s="402" t="str">
        <f t="shared" si="8"/>
        <v/>
      </c>
    </row>
    <row r="582" spans="1:13" ht="14.45" customHeight="1" x14ac:dyDescent="0.2">
      <c r="A582" s="407"/>
      <c r="B582" s="403"/>
      <c r="C582" s="404"/>
      <c r="D582" s="404"/>
      <c r="E582" s="405"/>
      <c r="F582" s="403"/>
      <c r="G582" s="404"/>
      <c r="H582" s="404"/>
      <c r="I582" s="404"/>
      <c r="J582" s="404"/>
      <c r="K582" s="406"/>
      <c r="L582" s="123"/>
      <c r="M582" s="402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07"/>
      <c r="B583" s="403"/>
      <c r="C583" s="404"/>
      <c r="D583" s="404"/>
      <c r="E583" s="405"/>
      <c r="F583" s="403"/>
      <c r="G583" s="404"/>
      <c r="H583" s="404"/>
      <c r="I583" s="404"/>
      <c r="J583" s="404"/>
      <c r="K583" s="406"/>
      <c r="L583" s="123"/>
      <c r="M583" s="402" t="str">
        <f t="shared" si="9"/>
        <v/>
      </c>
    </row>
    <row r="584" spans="1:13" ht="14.45" customHeight="1" x14ac:dyDescent="0.2">
      <c r="A584" s="407"/>
      <c r="B584" s="403"/>
      <c r="C584" s="404"/>
      <c r="D584" s="404"/>
      <c r="E584" s="405"/>
      <c r="F584" s="403"/>
      <c r="G584" s="404"/>
      <c r="H584" s="404"/>
      <c r="I584" s="404"/>
      <c r="J584" s="404"/>
      <c r="K584" s="406"/>
      <c r="L584" s="123"/>
      <c r="M584" s="402" t="str">
        <f t="shared" si="9"/>
        <v/>
      </c>
    </row>
    <row r="585" spans="1:13" ht="14.45" customHeight="1" x14ac:dyDescent="0.2">
      <c r="A585" s="407"/>
      <c r="B585" s="403"/>
      <c r="C585" s="404"/>
      <c r="D585" s="404"/>
      <c r="E585" s="405"/>
      <c r="F585" s="403"/>
      <c r="G585" s="404"/>
      <c r="H585" s="404"/>
      <c r="I585" s="404"/>
      <c r="J585" s="404"/>
      <c r="K585" s="406"/>
      <c r="L585" s="123"/>
      <c r="M585" s="402" t="str">
        <f t="shared" si="9"/>
        <v/>
      </c>
    </row>
    <row r="586" spans="1:13" ht="14.45" customHeight="1" x14ac:dyDescent="0.2">
      <c r="A586" s="407"/>
      <c r="B586" s="403"/>
      <c r="C586" s="404"/>
      <c r="D586" s="404"/>
      <c r="E586" s="405"/>
      <c r="F586" s="403"/>
      <c r="G586" s="404"/>
      <c r="H586" s="404"/>
      <c r="I586" s="404"/>
      <c r="J586" s="404"/>
      <c r="K586" s="406"/>
      <c r="L586" s="123"/>
      <c r="M586" s="402" t="str">
        <f t="shared" si="9"/>
        <v/>
      </c>
    </row>
    <row r="587" spans="1:13" ht="14.45" customHeight="1" x14ac:dyDescent="0.2">
      <c r="A587" s="407"/>
      <c r="B587" s="403"/>
      <c r="C587" s="404"/>
      <c r="D587" s="404"/>
      <c r="E587" s="405"/>
      <c r="F587" s="403"/>
      <c r="G587" s="404"/>
      <c r="H587" s="404"/>
      <c r="I587" s="404"/>
      <c r="J587" s="404"/>
      <c r="K587" s="406"/>
      <c r="L587" s="123"/>
      <c r="M587" s="402" t="str">
        <f t="shared" si="9"/>
        <v/>
      </c>
    </row>
    <row r="588" spans="1:13" ht="14.45" customHeight="1" x14ac:dyDescent="0.2">
      <c r="A588" s="407"/>
      <c r="B588" s="403"/>
      <c r="C588" s="404"/>
      <c r="D588" s="404"/>
      <c r="E588" s="405"/>
      <c r="F588" s="403"/>
      <c r="G588" s="404"/>
      <c r="H588" s="404"/>
      <c r="I588" s="404"/>
      <c r="J588" s="404"/>
      <c r="K588" s="406"/>
      <c r="L588" s="123"/>
      <c r="M588" s="402" t="str">
        <f t="shared" si="9"/>
        <v/>
      </c>
    </row>
    <row r="589" spans="1:13" ht="14.45" customHeight="1" x14ac:dyDescent="0.2">
      <c r="A589" s="407"/>
      <c r="B589" s="403"/>
      <c r="C589" s="404"/>
      <c r="D589" s="404"/>
      <c r="E589" s="405"/>
      <c r="F589" s="403"/>
      <c r="G589" s="404"/>
      <c r="H589" s="404"/>
      <c r="I589" s="404"/>
      <c r="J589" s="404"/>
      <c r="K589" s="406"/>
      <c r="L589" s="123"/>
      <c r="M589" s="402" t="str">
        <f t="shared" si="9"/>
        <v/>
      </c>
    </row>
    <row r="590" spans="1:13" ht="14.45" customHeight="1" x14ac:dyDescent="0.2">
      <c r="A590" s="407"/>
      <c r="B590" s="403"/>
      <c r="C590" s="404"/>
      <c r="D590" s="404"/>
      <c r="E590" s="405"/>
      <c r="F590" s="403"/>
      <c r="G590" s="404"/>
      <c r="H590" s="404"/>
      <c r="I590" s="404"/>
      <c r="J590" s="404"/>
      <c r="K590" s="406"/>
      <c r="L590" s="123"/>
      <c r="M590" s="402" t="str">
        <f t="shared" si="9"/>
        <v/>
      </c>
    </row>
    <row r="591" spans="1:13" ht="14.45" customHeight="1" x14ac:dyDescent="0.2">
      <c r="A591" s="407"/>
      <c r="B591" s="403"/>
      <c r="C591" s="404"/>
      <c r="D591" s="404"/>
      <c r="E591" s="405"/>
      <c r="F591" s="403"/>
      <c r="G591" s="404"/>
      <c r="H591" s="404"/>
      <c r="I591" s="404"/>
      <c r="J591" s="404"/>
      <c r="K591" s="406"/>
      <c r="L591" s="123"/>
      <c r="M591" s="402" t="str">
        <f t="shared" si="9"/>
        <v/>
      </c>
    </row>
    <row r="592" spans="1:13" ht="14.45" customHeight="1" x14ac:dyDescent="0.2">
      <c r="A592" s="407"/>
      <c r="B592" s="403"/>
      <c r="C592" s="404"/>
      <c r="D592" s="404"/>
      <c r="E592" s="405"/>
      <c r="F592" s="403"/>
      <c r="G592" s="404"/>
      <c r="H592" s="404"/>
      <c r="I592" s="404"/>
      <c r="J592" s="404"/>
      <c r="K592" s="406"/>
      <c r="L592" s="123"/>
      <c r="M592" s="402" t="str">
        <f t="shared" si="9"/>
        <v/>
      </c>
    </row>
    <row r="593" spans="1:13" ht="14.45" customHeight="1" x14ac:dyDescent="0.2">
      <c r="A593" s="407"/>
      <c r="B593" s="403"/>
      <c r="C593" s="404"/>
      <c r="D593" s="404"/>
      <c r="E593" s="405"/>
      <c r="F593" s="403"/>
      <c r="G593" s="404"/>
      <c r="H593" s="404"/>
      <c r="I593" s="404"/>
      <c r="J593" s="404"/>
      <c r="K593" s="406"/>
      <c r="L593" s="123"/>
      <c r="M593" s="402" t="str">
        <f t="shared" si="9"/>
        <v/>
      </c>
    </row>
    <row r="594" spans="1:13" ht="14.45" customHeight="1" x14ac:dyDescent="0.2">
      <c r="A594" s="407"/>
      <c r="B594" s="403"/>
      <c r="C594" s="404"/>
      <c r="D594" s="404"/>
      <c r="E594" s="405"/>
      <c r="F594" s="403"/>
      <c r="G594" s="404"/>
      <c r="H594" s="404"/>
      <c r="I594" s="404"/>
      <c r="J594" s="404"/>
      <c r="K594" s="406"/>
      <c r="L594" s="123"/>
      <c r="M594" s="402" t="str">
        <f t="shared" si="9"/>
        <v/>
      </c>
    </row>
    <row r="595" spans="1:13" ht="14.45" customHeight="1" x14ac:dyDescent="0.2">
      <c r="A595" s="407"/>
      <c r="B595" s="403"/>
      <c r="C595" s="404"/>
      <c r="D595" s="404"/>
      <c r="E595" s="405"/>
      <c r="F595" s="403"/>
      <c r="G595" s="404"/>
      <c r="H595" s="404"/>
      <c r="I595" s="404"/>
      <c r="J595" s="404"/>
      <c r="K595" s="406"/>
      <c r="L595" s="123"/>
      <c r="M595" s="402" t="str">
        <f t="shared" si="9"/>
        <v/>
      </c>
    </row>
    <row r="596" spans="1:13" ht="14.45" customHeight="1" x14ac:dyDescent="0.2">
      <c r="A596" s="407"/>
      <c r="B596" s="403"/>
      <c r="C596" s="404"/>
      <c r="D596" s="404"/>
      <c r="E596" s="405"/>
      <c r="F596" s="403"/>
      <c r="G596" s="404"/>
      <c r="H596" s="404"/>
      <c r="I596" s="404"/>
      <c r="J596" s="404"/>
      <c r="K596" s="406"/>
      <c r="L596" s="123"/>
      <c r="M596" s="402" t="str">
        <f t="shared" si="9"/>
        <v/>
      </c>
    </row>
    <row r="597" spans="1:13" ht="14.45" customHeight="1" x14ac:dyDescent="0.2">
      <c r="A597" s="407"/>
      <c r="B597" s="403"/>
      <c r="C597" s="404"/>
      <c r="D597" s="404"/>
      <c r="E597" s="405"/>
      <c r="F597" s="403"/>
      <c r="G597" s="404"/>
      <c r="H597" s="404"/>
      <c r="I597" s="404"/>
      <c r="J597" s="404"/>
      <c r="K597" s="406"/>
      <c r="L597" s="123"/>
      <c r="M597" s="402" t="str">
        <f t="shared" si="9"/>
        <v/>
      </c>
    </row>
    <row r="598" spans="1:13" ht="14.45" customHeight="1" x14ac:dyDescent="0.2">
      <c r="A598" s="407"/>
      <c r="B598" s="403"/>
      <c r="C598" s="404"/>
      <c r="D598" s="404"/>
      <c r="E598" s="405"/>
      <c r="F598" s="403"/>
      <c r="G598" s="404"/>
      <c r="H598" s="404"/>
      <c r="I598" s="404"/>
      <c r="J598" s="404"/>
      <c r="K598" s="406"/>
      <c r="L598" s="123"/>
      <c r="M598" s="402" t="str">
        <f t="shared" si="9"/>
        <v/>
      </c>
    </row>
    <row r="599" spans="1:13" ht="14.45" customHeight="1" x14ac:dyDescent="0.2">
      <c r="A599" s="407"/>
      <c r="B599" s="403"/>
      <c r="C599" s="404"/>
      <c r="D599" s="404"/>
      <c r="E599" s="405"/>
      <c r="F599" s="403"/>
      <c r="G599" s="404"/>
      <c r="H599" s="404"/>
      <c r="I599" s="404"/>
      <c r="J599" s="404"/>
      <c r="K599" s="406"/>
      <c r="L599" s="123"/>
      <c r="M599" s="402" t="str">
        <f t="shared" si="9"/>
        <v/>
      </c>
    </row>
    <row r="600" spans="1:13" ht="14.45" customHeight="1" x14ac:dyDescent="0.2">
      <c r="A600" s="407"/>
      <c r="B600" s="403"/>
      <c r="C600" s="404"/>
      <c r="D600" s="404"/>
      <c r="E600" s="405"/>
      <c r="F600" s="403"/>
      <c r="G600" s="404"/>
      <c r="H600" s="404"/>
      <c r="I600" s="404"/>
      <c r="J600" s="404"/>
      <c r="K600" s="406"/>
      <c r="L600" s="123"/>
      <c r="M600" s="402" t="str">
        <f t="shared" si="9"/>
        <v/>
      </c>
    </row>
    <row r="601" spans="1:13" ht="14.45" customHeight="1" x14ac:dyDescent="0.2">
      <c r="A601" s="407"/>
      <c r="B601" s="403"/>
      <c r="C601" s="404"/>
      <c r="D601" s="404"/>
      <c r="E601" s="405"/>
      <c r="F601" s="403"/>
      <c r="G601" s="404"/>
      <c r="H601" s="404"/>
      <c r="I601" s="404"/>
      <c r="J601" s="404"/>
      <c r="K601" s="406"/>
      <c r="L601" s="123"/>
      <c r="M601" s="402" t="str">
        <f t="shared" si="9"/>
        <v/>
      </c>
    </row>
    <row r="602" spans="1:13" ht="14.45" customHeight="1" x14ac:dyDescent="0.2">
      <c r="A602" s="407"/>
      <c r="B602" s="403"/>
      <c r="C602" s="404"/>
      <c r="D602" s="404"/>
      <c r="E602" s="405"/>
      <c r="F602" s="403"/>
      <c r="G602" s="404"/>
      <c r="H602" s="404"/>
      <c r="I602" s="404"/>
      <c r="J602" s="404"/>
      <c r="K602" s="406"/>
      <c r="L602" s="123"/>
      <c r="M602" s="402" t="str">
        <f t="shared" si="9"/>
        <v/>
      </c>
    </row>
    <row r="603" spans="1:13" ht="14.45" customHeight="1" x14ac:dyDescent="0.2">
      <c r="A603" s="407"/>
      <c r="B603" s="403"/>
      <c r="C603" s="404"/>
      <c r="D603" s="404"/>
      <c r="E603" s="405"/>
      <c r="F603" s="403"/>
      <c r="G603" s="404"/>
      <c r="H603" s="404"/>
      <c r="I603" s="404"/>
      <c r="J603" s="404"/>
      <c r="K603" s="406"/>
      <c r="L603" s="123"/>
      <c r="M603" s="402" t="str">
        <f t="shared" si="9"/>
        <v/>
      </c>
    </row>
    <row r="604" spans="1:13" ht="14.45" customHeight="1" x14ac:dyDescent="0.2">
      <c r="A604" s="407"/>
      <c r="B604" s="403"/>
      <c r="C604" s="404"/>
      <c r="D604" s="404"/>
      <c r="E604" s="405"/>
      <c r="F604" s="403"/>
      <c r="G604" s="404"/>
      <c r="H604" s="404"/>
      <c r="I604" s="404"/>
      <c r="J604" s="404"/>
      <c r="K604" s="406"/>
      <c r="L604" s="123"/>
      <c r="M604" s="402" t="str">
        <f t="shared" si="9"/>
        <v/>
      </c>
    </row>
    <row r="605" spans="1:13" ht="14.45" customHeight="1" x14ac:dyDescent="0.2">
      <c r="A605" s="407"/>
      <c r="B605" s="403"/>
      <c r="C605" s="404"/>
      <c r="D605" s="404"/>
      <c r="E605" s="405"/>
      <c r="F605" s="403"/>
      <c r="G605" s="404"/>
      <c r="H605" s="404"/>
      <c r="I605" s="404"/>
      <c r="J605" s="404"/>
      <c r="K605" s="406"/>
      <c r="L605" s="123"/>
      <c r="M605" s="402" t="str">
        <f t="shared" si="9"/>
        <v/>
      </c>
    </row>
    <row r="606" spans="1:13" ht="14.45" customHeight="1" x14ac:dyDescent="0.2">
      <c r="A606" s="407"/>
      <c r="B606" s="403"/>
      <c r="C606" s="404"/>
      <c r="D606" s="404"/>
      <c r="E606" s="405"/>
      <c r="F606" s="403"/>
      <c r="G606" s="404"/>
      <c r="H606" s="404"/>
      <c r="I606" s="404"/>
      <c r="J606" s="404"/>
      <c r="K606" s="406"/>
      <c r="L606" s="123"/>
      <c r="M606" s="402" t="str">
        <f t="shared" si="9"/>
        <v/>
      </c>
    </row>
    <row r="607" spans="1:13" ht="14.45" customHeight="1" x14ac:dyDescent="0.2">
      <c r="A607" s="407"/>
      <c r="B607" s="403"/>
      <c r="C607" s="404"/>
      <c r="D607" s="404"/>
      <c r="E607" s="405"/>
      <c r="F607" s="403"/>
      <c r="G607" s="404"/>
      <c r="H607" s="404"/>
      <c r="I607" s="404"/>
      <c r="J607" s="404"/>
      <c r="K607" s="406"/>
      <c r="L607" s="123"/>
      <c r="M607" s="402" t="str">
        <f t="shared" si="9"/>
        <v/>
      </c>
    </row>
    <row r="608" spans="1:13" ht="14.45" customHeight="1" x14ac:dyDescent="0.2">
      <c r="A608" s="407"/>
      <c r="B608" s="403"/>
      <c r="C608" s="404"/>
      <c r="D608" s="404"/>
      <c r="E608" s="405"/>
      <c r="F608" s="403"/>
      <c r="G608" s="404"/>
      <c r="H608" s="404"/>
      <c r="I608" s="404"/>
      <c r="J608" s="404"/>
      <c r="K608" s="406"/>
      <c r="L608" s="123"/>
      <c r="M608" s="402" t="str">
        <f t="shared" si="9"/>
        <v/>
      </c>
    </row>
    <row r="609" spans="1:13" ht="14.45" customHeight="1" x14ac:dyDescent="0.2">
      <c r="A609" s="407"/>
      <c r="B609" s="403"/>
      <c r="C609" s="404"/>
      <c r="D609" s="404"/>
      <c r="E609" s="405"/>
      <c r="F609" s="403"/>
      <c r="G609" s="404"/>
      <c r="H609" s="404"/>
      <c r="I609" s="404"/>
      <c r="J609" s="404"/>
      <c r="K609" s="406"/>
      <c r="L609" s="123"/>
      <c r="M609" s="402" t="str">
        <f t="shared" si="9"/>
        <v/>
      </c>
    </row>
    <row r="610" spans="1:13" ht="14.45" customHeight="1" x14ac:dyDescent="0.2">
      <c r="A610" s="407"/>
      <c r="B610" s="403"/>
      <c r="C610" s="404"/>
      <c r="D610" s="404"/>
      <c r="E610" s="405"/>
      <c r="F610" s="403"/>
      <c r="G610" s="404"/>
      <c r="H610" s="404"/>
      <c r="I610" s="404"/>
      <c r="J610" s="404"/>
      <c r="K610" s="406"/>
      <c r="L610" s="123"/>
      <c r="M610" s="402" t="str">
        <f t="shared" si="9"/>
        <v/>
      </c>
    </row>
    <row r="611" spans="1:13" ht="14.45" customHeight="1" x14ac:dyDescent="0.2">
      <c r="A611" s="407"/>
      <c r="B611" s="403"/>
      <c r="C611" s="404"/>
      <c r="D611" s="404"/>
      <c r="E611" s="405"/>
      <c r="F611" s="403"/>
      <c r="G611" s="404"/>
      <c r="H611" s="404"/>
      <c r="I611" s="404"/>
      <c r="J611" s="404"/>
      <c r="K611" s="406"/>
      <c r="L611" s="123"/>
      <c r="M611" s="402" t="str">
        <f t="shared" si="9"/>
        <v/>
      </c>
    </row>
    <row r="612" spans="1:13" ht="14.45" customHeight="1" x14ac:dyDescent="0.2">
      <c r="A612" s="407"/>
      <c r="B612" s="403"/>
      <c r="C612" s="404"/>
      <c r="D612" s="404"/>
      <c r="E612" s="405"/>
      <c r="F612" s="403"/>
      <c r="G612" s="404"/>
      <c r="H612" s="404"/>
      <c r="I612" s="404"/>
      <c r="J612" s="404"/>
      <c r="K612" s="406"/>
      <c r="L612" s="123"/>
      <c r="M612" s="402" t="str">
        <f t="shared" si="9"/>
        <v/>
      </c>
    </row>
    <row r="613" spans="1:13" ht="14.45" customHeight="1" x14ac:dyDescent="0.2">
      <c r="A613" s="407"/>
      <c r="B613" s="403"/>
      <c r="C613" s="404"/>
      <c r="D613" s="404"/>
      <c r="E613" s="405"/>
      <c r="F613" s="403"/>
      <c r="G613" s="404"/>
      <c r="H613" s="404"/>
      <c r="I613" s="404"/>
      <c r="J613" s="404"/>
      <c r="K613" s="406"/>
      <c r="L613" s="123"/>
      <c r="M613" s="402" t="str">
        <f t="shared" si="9"/>
        <v/>
      </c>
    </row>
    <row r="614" spans="1:13" ht="14.45" customHeight="1" x14ac:dyDescent="0.2">
      <c r="A614" s="407"/>
      <c r="B614" s="403"/>
      <c r="C614" s="404"/>
      <c r="D614" s="404"/>
      <c r="E614" s="405"/>
      <c r="F614" s="403"/>
      <c r="G614" s="404"/>
      <c r="H614" s="404"/>
      <c r="I614" s="404"/>
      <c r="J614" s="404"/>
      <c r="K614" s="406"/>
      <c r="L614" s="123"/>
      <c r="M614" s="402" t="str">
        <f t="shared" si="9"/>
        <v/>
      </c>
    </row>
    <row r="615" spans="1:13" ht="14.45" customHeight="1" x14ac:dyDescent="0.2">
      <c r="A615" s="407"/>
      <c r="B615" s="403"/>
      <c r="C615" s="404"/>
      <c r="D615" s="404"/>
      <c r="E615" s="405"/>
      <c r="F615" s="403"/>
      <c r="G615" s="404"/>
      <c r="H615" s="404"/>
      <c r="I615" s="404"/>
      <c r="J615" s="404"/>
      <c r="K615" s="406"/>
      <c r="L615" s="123"/>
      <c r="M615" s="402" t="str">
        <f t="shared" si="9"/>
        <v/>
      </c>
    </row>
    <row r="616" spans="1:13" ht="14.45" customHeight="1" x14ac:dyDescent="0.2">
      <c r="A616" s="407"/>
      <c r="B616" s="403"/>
      <c r="C616" s="404"/>
      <c r="D616" s="404"/>
      <c r="E616" s="405"/>
      <c r="F616" s="403"/>
      <c r="G616" s="404"/>
      <c r="H616" s="404"/>
      <c r="I616" s="404"/>
      <c r="J616" s="404"/>
      <c r="K616" s="406"/>
      <c r="L616" s="123"/>
      <c r="M616" s="402" t="str">
        <f t="shared" si="9"/>
        <v/>
      </c>
    </row>
    <row r="617" spans="1:13" ht="14.45" customHeight="1" x14ac:dyDescent="0.2">
      <c r="A617" s="407"/>
      <c r="B617" s="403"/>
      <c r="C617" s="404"/>
      <c r="D617" s="404"/>
      <c r="E617" s="405"/>
      <c r="F617" s="403"/>
      <c r="G617" s="404"/>
      <c r="H617" s="404"/>
      <c r="I617" s="404"/>
      <c r="J617" s="404"/>
      <c r="K617" s="406"/>
      <c r="L617" s="123"/>
      <c r="M617" s="402" t="str">
        <f t="shared" si="9"/>
        <v/>
      </c>
    </row>
    <row r="618" spans="1:13" ht="14.45" customHeight="1" x14ac:dyDescent="0.2">
      <c r="A618" s="407"/>
      <c r="B618" s="403"/>
      <c r="C618" s="404"/>
      <c r="D618" s="404"/>
      <c r="E618" s="405"/>
      <c r="F618" s="403"/>
      <c r="G618" s="404"/>
      <c r="H618" s="404"/>
      <c r="I618" s="404"/>
      <c r="J618" s="404"/>
      <c r="K618" s="406"/>
      <c r="L618" s="123"/>
      <c r="M618" s="402" t="str">
        <f t="shared" si="9"/>
        <v/>
      </c>
    </row>
    <row r="619" spans="1:13" ht="14.45" customHeight="1" x14ac:dyDescent="0.2">
      <c r="A619" s="407"/>
      <c r="B619" s="403"/>
      <c r="C619" s="404"/>
      <c r="D619" s="404"/>
      <c r="E619" s="405"/>
      <c r="F619" s="403"/>
      <c r="G619" s="404"/>
      <c r="H619" s="404"/>
      <c r="I619" s="404"/>
      <c r="J619" s="404"/>
      <c r="K619" s="406"/>
      <c r="L619" s="123"/>
      <c r="M619" s="402" t="str">
        <f t="shared" si="9"/>
        <v/>
      </c>
    </row>
    <row r="620" spans="1:13" ht="14.45" customHeight="1" x14ac:dyDescent="0.2">
      <c r="A620" s="407"/>
      <c r="B620" s="403"/>
      <c r="C620" s="404"/>
      <c r="D620" s="404"/>
      <c r="E620" s="405"/>
      <c r="F620" s="403"/>
      <c r="G620" s="404"/>
      <c r="H620" s="404"/>
      <c r="I620" s="404"/>
      <c r="J620" s="404"/>
      <c r="K620" s="406"/>
      <c r="L620" s="123"/>
      <c r="M620" s="402" t="str">
        <f t="shared" si="9"/>
        <v/>
      </c>
    </row>
    <row r="621" spans="1:13" ht="14.45" customHeight="1" x14ac:dyDescent="0.2">
      <c r="A621" s="407"/>
      <c r="B621" s="403"/>
      <c r="C621" s="404"/>
      <c r="D621" s="404"/>
      <c r="E621" s="405"/>
      <c r="F621" s="403"/>
      <c r="G621" s="404"/>
      <c r="H621" s="404"/>
      <c r="I621" s="404"/>
      <c r="J621" s="404"/>
      <c r="K621" s="406"/>
      <c r="L621" s="123"/>
      <c r="M621" s="402" t="str">
        <f t="shared" si="9"/>
        <v/>
      </c>
    </row>
    <row r="622" spans="1:13" ht="14.45" customHeight="1" x14ac:dyDescent="0.2">
      <c r="A622" s="407"/>
      <c r="B622" s="403"/>
      <c r="C622" s="404"/>
      <c r="D622" s="404"/>
      <c r="E622" s="405"/>
      <c r="F622" s="403"/>
      <c r="G622" s="404"/>
      <c r="H622" s="404"/>
      <c r="I622" s="404"/>
      <c r="J622" s="404"/>
      <c r="K622" s="406"/>
      <c r="L622" s="123"/>
      <c r="M622" s="402" t="str">
        <f t="shared" si="9"/>
        <v/>
      </c>
    </row>
    <row r="623" spans="1:13" ht="14.45" customHeight="1" x14ac:dyDescent="0.2">
      <c r="A623" s="407"/>
      <c r="B623" s="403"/>
      <c r="C623" s="404"/>
      <c r="D623" s="404"/>
      <c r="E623" s="405"/>
      <c r="F623" s="403"/>
      <c r="G623" s="404"/>
      <c r="H623" s="404"/>
      <c r="I623" s="404"/>
      <c r="J623" s="404"/>
      <c r="K623" s="406"/>
      <c r="L623" s="123"/>
      <c r="M623" s="402" t="str">
        <f t="shared" si="9"/>
        <v/>
      </c>
    </row>
    <row r="624" spans="1:13" ht="14.45" customHeight="1" x14ac:dyDescent="0.2">
      <c r="A624" s="407"/>
      <c r="B624" s="403"/>
      <c r="C624" s="404"/>
      <c r="D624" s="404"/>
      <c r="E624" s="405"/>
      <c r="F624" s="403"/>
      <c r="G624" s="404"/>
      <c r="H624" s="404"/>
      <c r="I624" s="404"/>
      <c r="J624" s="404"/>
      <c r="K624" s="406"/>
      <c r="L624" s="123"/>
      <c r="M624" s="402" t="str">
        <f t="shared" si="9"/>
        <v/>
      </c>
    </row>
    <row r="625" spans="1:13" ht="14.45" customHeight="1" x14ac:dyDescent="0.2">
      <c r="A625" s="407"/>
      <c r="B625" s="403"/>
      <c r="C625" s="404"/>
      <c r="D625" s="404"/>
      <c r="E625" s="405"/>
      <c r="F625" s="403"/>
      <c r="G625" s="404"/>
      <c r="H625" s="404"/>
      <c r="I625" s="404"/>
      <c r="J625" s="404"/>
      <c r="K625" s="406"/>
      <c r="L625" s="123"/>
      <c r="M625" s="402" t="str">
        <f t="shared" si="9"/>
        <v/>
      </c>
    </row>
    <row r="626" spans="1:13" ht="14.45" customHeight="1" x14ac:dyDescent="0.2">
      <c r="A626" s="407"/>
      <c r="B626" s="403"/>
      <c r="C626" s="404"/>
      <c r="D626" s="404"/>
      <c r="E626" s="405"/>
      <c r="F626" s="403"/>
      <c r="G626" s="404"/>
      <c r="H626" s="404"/>
      <c r="I626" s="404"/>
      <c r="J626" s="404"/>
      <c r="K626" s="406"/>
      <c r="L626" s="123"/>
      <c r="M626" s="402" t="str">
        <f t="shared" si="9"/>
        <v/>
      </c>
    </row>
    <row r="627" spans="1:13" ht="14.45" customHeight="1" x14ac:dyDescent="0.2">
      <c r="A627" s="407"/>
      <c r="B627" s="403"/>
      <c r="C627" s="404"/>
      <c r="D627" s="404"/>
      <c r="E627" s="405"/>
      <c r="F627" s="403"/>
      <c r="G627" s="404"/>
      <c r="H627" s="404"/>
      <c r="I627" s="404"/>
      <c r="J627" s="404"/>
      <c r="K627" s="406"/>
      <c r="L627" s="123"/>
      <c r="M627" s="402" t="str">
        <f t="shared" si="9"/>
        <v/>
      </c>
    </row>
    <row r="628" spans="1:13" ht="14.45" customHeight="1" x14ac:dyDescent="0.2">
      <c r="A628" s="407"/>
      <c r="B628" s="403"/>
      <c r="C628" s="404"/>
      <c r="D628" s="404"/>
      <c r="E628" s="405"/>
      <c r="F628" s="403"/>
      <c r="G628" s="404"/>
      <c r="H628" s="404"/>
      <c r="I628" s="404"/>
      <c r="J628" s="404"/>
      <c r="K628" s="406"/>
      <c r="L628" s="123"/>
      <c r="M628" s="402" t="str">
        <f t="shared" si="9"/>
        <v/>
      </c>
    </row>
    <row r="629" spans="1:13" ht="14.45" customHeight="1" x14ac:dyDescent="0.2">
      <c r="A629" s="407"/>
      <c r="B629" s="403"/>
      <c r="C629" s="404"/>
      <c r="D629" s="404"/>
      <c r="E629" s="405"/>
      <c r="F629" s="403"/>
      <c r="G629" s="404"/>
      <c r="H629" s="404"/>
      <c r="I629" s="404"/>
      <c r="J629" s="404"/>
      <c r="K629" s="406"/>
      <c r="L629" s="123"/>
      <c r="M629" s="402" t="str">
        <f t="shared" si="9"/>
        <v/>
      </c>
    </row>
    <row r="630" spans="1:13" ht="14.45" customHeight="1" x14ac:dyDescent="0.2">
      <c r="A630" s="407"/>
      <c r="B630" s="403"/>
      <c r="C630" s="404"/>
      <c r="D630" s="404"/>
      <c r="E630" s="405"/>
      <c r="F630" s="403"/>
      <c r="G630" s="404"/>
      <c r="H630" s="404"/>
      <c r="I630" s="404"/>
      <c r="J630" s="404"/>
      <c r="K630" s="406"/>
      <c r="L630" s="123"/>
      <c r="M630" s="402" t="str">
        <f t="shared" si="9"/>
        <v/>
      </c>
    </row>
    <row r="631" spans="1:13" ht="14.45" customHeight="1" x14ac:dyDescent="0.2">
      <c r="A631" s="407"/>
      <c r="B631" s="403"/>
      <c r="C631" s="404"/>
      <c r="D631" s="404"/>
      <c r="E631" s="405"/>
      <c r="F631" s="403"/>
      <c r="G631" s="404"/>
      <c r="H631" s="404"/>
      <c r="I631" s="404"/>
      <c r="J631" s="404"/>
      <c r="K631" s="406"/>
      <c r="L631" s="123"/>
      <c r="M631" s="402" t="str">
        <f t="shared" si="9"/>
        <v/>
      </c>
    </row>
    <row r="632" spans="1:13" ht="14.45" customHeight="1" x14ac:dyDescent="0.2">
      <c r="A632" s="407"/>
      <c r="B632" s="403"/>
      <c r="C632" s="404"/>
      <c r="D632" s="404"/>
      <c r="E632" s="405"/>
      <c r="F632" s="403"/>
      <c r="G632" s="404"/>
      <c r="H632" s="404"/>
      <c r="I632" s="404"/>
      <c r="J632" s="404"/>
      <c r="K632" s="406"/>
      <c r="L632" s="123"/>
      <c r="M632" s="402" t="str">
        <f t="shared" si="9"/>
        <v/>
      </c>
    </row>
    <row r="633" spans="1:13" ht="14.45" customHeight="1" x14ac:dyDescent="0.2">
      <c r="A633" s="407"/>
      <c r="B633" s="403"/>
      <c r="C633" s="404"/>
      <c r="D633" s="404"/>
      <c r="E633" s="405"/>
      <c r="F633" s="403"/>
      <c r="G633" s="404"/>
      <c r="H633" s="404"/>
      <c r="I633" s="404"/>
      <c r="J633" s="404"/>
      <c r="K633" s="406"/>
      <c r="L633" s="123"/>
      <c r="M633" s="402" t="str">
        <f t="shared" si="9"/>
        <v/>
      </c>
    </row>
    <row r="634" spans="1:13" ht="14.45" customHeight="1" x14ac:dyDescent="0.2">
      <c r="A634" s="407"/>
      <c r="B634" s="403"/>
      <c r="C634" s="404"/>
      <c r="D634" s="404"/>
      <c r="E634" s="405"/>
      <c r="F634" s="403"/>
      <c r="G634" s="404"/>
      <c r="H634" s="404"/>
      <c r="I634" s="404"/>
      <c r="J634" s="404"/>
      <c r="K634" s="406"/>
      <c r="L634" s="123"/>
      <c r="M634" s="402" t="str">
        <f t="shared" si="9"/>
        <v/>
      </c>
    </row>
    <row r="635" spans="1:13" ht="14.45" customHeight="1" x14ac:dyDescent="0.2">
      <c r="A635" s="407"/>
      <c r="B635" s="403"/>
      <c r="C635" s="404"/>
      <c r="D635" s="404"/>
      <c r="E635" s="405"/>
      <c r="F635" s="403"/>
      <c r="G635" s="404"/>
      <c r="H635" s="404"/>
      <c r="I635" s="404"/>
      <c r="J635" s="404"/>
      <c r="K635" s="406"/>
      <c r="L635" s="123"/>
      <c r="M635" s="402" t="str">
        <f t="shared" si="9"/>
        <v/>
      </c>
    </row>
    <row r="636" spans="1:13" ht="14.45" customHeight="1" x14ac:dyDescent="0.2">
      <c r="A636" s="407"/>
      <c r="B636" s="403"/>
      <c r="C636" s="404"/>
      <c r="D636" s="404"/>
      <c r="E636" s="405"/>
      <c r="F636" s="403"/>
      <c r="G636" s="404"/>
      <c r="H636" s="404"/>
      <c r="I636" s="404"/>
      <c r="J636" s="404"/>
      <c r="K636" s="406"/>
      <c r="L636" s="123"/>
      <c r="M636" s="402" t="str">
        <f t="shared" si="9"/>
        <v/>
      </c>
    </row>
    <row r="637" spans="1:13" ht="14.45" customHeight="1" x14ac:dyDescent="0.2">
      <c r="A637" s="407"/>
      <c r="B637" s="403"/>
      <c r="C637" s="404"/>
      <c r="D637" s="404"/>
      <c r="E637" s="405"/>
      <c r="F637" s="403"/>
      <c r="G637" s="404"/>
      <c r="H637" s="404"/>
      <c r="I637" s="404"/>
      <c r="J637" s="404"/>
      <c r="K637" s="406"/>
      <c r="L637" s="123"/>
      <c r="M637" s="402" t="str">
        <f t="shared" si="9"/>
        <v/>
      </c>
    </row>
    <row r="638" spans="1:13" ht="14.45" customHeight="1" x14ac:dyDescent="0.2">
      <c r="A638" s="407"/>
      <c r="B638" s="403"/>
      <c r="C638" s="404"/>
      <c r="D638" s="404"/>
      <c r="E638" s="405"/>
      <c r="F638" s="403"/>
      <c r="G638" s="404"/>
      <c r="H638" s="404"/>
      <c r="I638" s="404"/>
      <c r="J638" s="404"/>
      <c r="K638" s="406"/>
      <c r="L638" s="123"/>
      <c r="M638" s="402" t="str">
        <f t="shared" si="9"/>
        <v/>
      </c>
    </row>
    <row r="639" spans="1:13" ht="14.45" customHeight="1" x14ac:dyDescent="0.2">
      <c r="A639" s="407"/>
      <c r="B639" s="403"/>
      <c r="C639" s="404"/>
      <c r="D639" s="404"/>
      <c r="E639" s="405"/>
      <c r="F639" s="403"/>
      <c r="G639" s="404"/>
      <c r="H639" s="404"/>
      <c r="I639" s="404"/>
      <c r="J639" s="404"/>
      <c r="K639" s="406"/>
      <c r="L639" s="123"/>
      <c r="M639" s="402" t="str">
        <f t="shared" si="9"/>
        <v/>
      </c>
    </row>
    <row r="640" spans="1:13" ht="14.45" customHeight="1" x14ac:dyDescent="0.2">
      <c r="A640" s="407"/>
      <c r="B640" s="403"/>
      <c r="C640" s="404"/>
      <c r="D640" s="404"/>
      <c r="E640" s="405"/>
      <c r="F640" s="403"/>
      <c r="G640" s="404"/>
      <c r="H640" s="404"/>
      <c r="I640" s="404"/>
      <c r="J640" s="404"/>
      <c r="K640" s="406"/>
      <c r="L640" s="123"/>
      <c r="M640" s="402" t="str">
        <f t="shared" si="9"/>
        <v/>
      </c>
    </row>
    <row r="641" spans="1:13" ht="14.45" customHeight="1" x14ac:dyDescent="0.2">
      <c r="A641" s="407"/>
      <c r="B641" s="403"/>
      <c r="C641" s="404"/>
      <c r="D641" s="404"/>
      <c r="E641" s="405"/>
      <c r="F641" s="403"/>
      <c r="G641" s="404"/>
      <c r="H641" s="404"/>
      <c r="I641" s="404"/>
      <c r="J641" s="404"/>
      <c r="K641" s="406"/>
      <c r="L641" s="123"/>
      <c r="M641" s="402" t="str">
        <f t="shared" si="9"/>
        <v/>
      </c>
    </row>
    <row r="642" spans="1:13" ht="14.45" customHeight="1" x14ac:dyDescent="0.2">
      <c r="A642" s="407"/>
      <c r="B642" s="403"/>
      <c r="C642" s="404"/>
      <c r="D642" s="404"/>
      <c r="E642" s="405"/>
      <c r="F642" s="403"/>
      <c r="G642" s="404"/>
      <c r="H642" s="404"/>
      <c r="I642" s="404"/>
      <c r="J642" s="404"/>
      <c r="K642" s="406"/>
      <c r="L642" s="123"/>
      <c r="M642" s="402" t="str">
        <f t="shared" si="9"/>
        <v/>
      </c>
    </row>
    <row r="643" spans="1:13" ht="14.45" customHeight="1" x14ac:dyDescent="0.2">
      <c r="A643" s="407"/>
      <c r="B643" s="403"/>
      <c r="C643" s="404"/>
      <c r="D643" s="404"/>
      <c r="E643" s="405"/>
      <c r="F643" s="403"/>
      <c r="G643" s="404"/>
      <c r="H643" s="404"/>
      <c r="I643" s="404"/>
      <c r="J643" s="404"/>
      <c r="K643" s="406"/>
      <c r="L643" s="123"/>
      <c r="M643" s="402" t="str">
        <f t="shared" si="9"/>
        <v/>
      </c>
    </row>
    <row r="644" spans="1:13" ht="14.45" customHeight="1" x14ac:dyDescent="0.2">
      <c r="A644" s="407"/>
      <c r="B644" s="403"/>
      <c r="C644" s="404"/>
      <c r="D644" s="404"/>
      <c r="E644" s="405"/>
      <c r="F644" s="403"/>
      <c r="G644" s="404"/>
      <c r="H644" s="404"/>
      <c r="I644" s="404"/>
      <c r="J644" s="404"/>
      <c r="K644" s="406"/>
      <c r="L644" s="123"/>
      <c r="M644" s="402" t="str">
        <f t="shared" si="9"/>
        <v/>
      </c>
    </row>
    <row r="645" spans="1:13" ht="14.45" customHeight="1" x14ac:dyDescent="0.2">
      <c r="A645" s="407"/>
      <c r="B645" s="403"/>
      <c r="C645" s="404"/>
      <c r="D645" s="404"/>
      <c r="E645" s="405"/>
      <c r="F645" s="403"/>
      <c r="G645" s="404"/>
      <c r="H645" s="404"/>
      <c r="I645" s="404"/>
      <c r="J645" s="404"/>
      <c r="K645" s="406"/>
      <c r="L645" s="123"/>
      <c r="M645" s="402" t="str">
        <f t="shared" si="9"/>
        <v/>
      </c>
    </row>
    <row r="646" spans="1:13" ht="14.45" customHeight="1" x14ac:dyDescent="0.2">
      <c r="A646" s="407"/>
      <c r="B646" s="403"/>
      <c r="C646" s="404"/>
      <c r="D646" s="404"/>
      <c r="E646" s="405"/>
      <c r="F646" s="403"/>
      <c r="G646" s="404"/>
      <c r="H646" s="404"/>
      <c r="I646" s="404"/>
      <c r="J646" s="404"/>
      <c r="K646" s="406"/>
      <c r="L646" s="123"/>
      <c r="M646" s="402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07"/>
      <c r="B647" s="403"/>
      <c r="C647" s="404"/>
      <c r="D647" s="404"/>
      <c r="E647" s="405"/>
      <c r="F647" s="403"/>
      <c r="G647" s="404"/>
      <c r="H647" s="404"/>
      <c r="I647" s="404"/>
      <c r="J647" s="404"/>
      <c r="K647" s="406"/>
      <c r="L647" s="123"/>
      <c r="M647" s="402" t="str">
        <f t="shared" si="10"/>
        <v/>
      </c>
    </row>
    <row r="648" spans="1:13" ht="14.45" customHeight="1" x14ac:dyDescent="0.2">
      <c r="A648" s="407"/>
      <c r="B648" s="403"/>
      <c r="C648" s="404"/>
      <c r="D648" s="404"/>
      <c r="E648" s="405"/>
      <c r="F648" s="403"/>
      <c r="G648" s="404"/>
      <c r="H648" s="404"/>
      <c r="I648" s="404"/>
      <c r="J648" s="404"/>
      <c r="K648" s="406"/>
      <c r="L648" s="123"/>
      <c r="M648" s="402" t="str">
        <f t="shared" si="10"/>
        <v/>
      </c>
    </row>
    <row r="649" spans="1:13" ht="14.45" customHeight="1" x14ac:dyDescent="0.2">
      <c r="A649" s="407"/>
      <c r="B649" s="403"/>
      <c r="C649" s="404"/>
      <c r="D649" s="404"/>
      <c r="E649" s="405"/>
      <c r="F649" s="403"/>
      <c r="G649" s="404"/>
      <c r="H649" s="404"/>
      <c r="I649" s="404"/>
      <c r="J649" s="404"/>
      <c r="K649" s="406"/>
      <c r="L649" s="123"/>
      <c r="M649" s="402" t="str">
        <f t="shared" si="10"/>
        <v/>
      </c>
    </row>
    <row r="650" spans="1:13" ht="14.45" customHeight="1" x14ac:dyDescent="0.2">
      <c r="A650" s="407"/>
      <c r="B650" s="403"/>
      <c r="C650" s="404"/>
      <c r="D650" s="404"/>
      <c r="E650" s="405"/>
      <c r="F650" s="403"/>
      <c r="G650" s="404"/>
      <c r="H650" s="404"/>
      <c r="I650" s="404"/>
      <c r="J650" s="404"/>
      <c r="K650" s="406"/>
      <c r="L650" s="123"/>
      <c r="M650" s="402" t="str">
        <f t="shared" si="10"/>
        <v/>
      </c>
    </row>
    <row r="651" spans="1:13" ht="14.45" customHeight="1" x14ac:dyDescent="0.2">
      <c r="A651" s="407"/>
      <c r="B651" s="403"/>
      <c r="C651" s="404"/>
      <c r="D651" s="404"/>
      <c r="E651" s="405"/>
      <c r="F651" s="403"/>
      <c r="G651" s="404"/>
      <c r="H651" s="404"/>
      <c r="I651" s="404"/>
      <c r="J651" s="404"/>
      <c r="K651" s="406"/>
      <c r="L651" s="123"/>
      <c r="M651" s="402" t="str">
        <f t="shared" si="10"/>
        <v/>
      </c>
    </row>
    <row r="652" spans="1:13" ht="14.45" customHeight="1" x14ac:dyDescent="0.2">
      <c r="A652" s="407"/>
      <c r="B652" s="403"/>
      <c r="C652" s="404"/>
      <c r="D652" s="404"/>
      <c r="E652" s="405"/>
      <c r="F652" s="403"/>
      <c r="G652" s="404"/>
      <c r="H652" s="404"/>
      <c r="I652" s="404"/>
      <c r="J652" s="404"/>
      <c r="K652" s="406"/>
      <c r="L652" s="123"/>
      <c r="M652" s="402" t="str">
        <f t="shared" si="10"/>
        <v/>
      </c>
    </row>
    <row r="653" spans="1:13" ht="14.45" customHeight="1" x14ac:dyDescent="0.2">
      <c r="A653" s="407"/>
      <c r="B653" s="403"/>
      <c r="C653" s="404"/>
      <c r="D653" s="404"/>
      <c r="E653" s="405"/>
      <c r="F653" s="403"/>
      <c r="G653" s="404"/>
      <c r="H653" s="404"/>
      <c r="I653" s="404"/>
      <c r="J653" s="404"/>
      <c r="K653" s="406"/>
      <c r="L653" s="123"/>
      <c r="M653" s="402" t="str">
        <f t="shared" si="10"/>
        <v/>
      </c>
    </row>
    <row r="654" spans="1:13" ht="14.45" customHeight="1" x14ac:dyDescent="0.2">
      <c r="A654" s="407"/>
      <c r="B654" s="403"/>
      <c r="C654" s="404"/>
      <c r="D654" s="404"/>
      <c r="E654" s="405"/>
      <c r="F654" s="403"/>
      <c r="G654" s="404"/>
      <c r="H654" s="404"/>
      <c r="I654" s="404"/>
      <c r="J654" s="404"/>
      <c r="K654" s="406"/>
      <c r="L654" s="123"/>
      <c r="M654" s="402" t="str">
        <f t="shared" si="10"/>
        <v/>
      </c>
    </row>
    <row r="655" spans="1:13" ht="14.45" customHeight="1" x14ac:dyDescent="0.2">
      <c r="A655" s="407"/>
      <c r="B655" s="403"/>
      <c r="C655" s="404"/>
      <c r="D655" s="404"/>
      <c r="E655" s="405"/>
      <c r="F655" s="403"/>
      <c r="G655" s="404"/>
      <c r="H655" s="404"/>
      <c r="I655" s="404"/>
      <c r="J655" s="404"/>
      <c r="K655" s="406"/>
      <c r="L655" s="123"/>
      <c r="M655" s="402" t="str">
        <f t="shared" si="10"/>
        <v/>
      </c>
    </row>
    <row r="656" spans="1:13" ht="14.45" customHeight="1" x14ac:dyDescent="0.2">
      <c r="A656" s="407"/>
      <c r="B656" s="403"/>
      <c r="C656" s="404"/>
      <c r="D656" s="404"/>
      <c r="E656" s="405"/>
      <c r="F656" s="403"/>
      <c r="G656" s="404"/>
      <c r="H656" s="404"/>
      <c r="I656" s="404"/>
      <c r="J656" s="404"/>
      <c r="K656" s="406"/>
      <c r="L656" s="123"/>
      <c r="M656" s="402" t="str">
        <f t="shared" si="10"/>
        <v/>
      </c>
    </row>
    <row r="657" spans="1:13" ht="14.45" customHeight="1" x14ac:dyDescent="0.2">
      <c r="A657" s="407"/>
      <c r="B657" s="403"/>
      <c r="C657" s="404"/>
      <c r="D657" s="404"/>
      <c r="E657" s="405"/>
      <c r="F657" s="403"/>
      <c r="G657" s="404"/>
      <c r="H657" s="404"/>
      <c r="I657" s="404"/>
      <c r="J657" s="404"/>
      <c r="K657" s="406"/>
      <c r="L657" s="123"/>
      <c r="M657" s="402" t="str">
        <f t="shared" si="10"/>
        <v/>
      </c>
    </row>
    <row r="658" spans="1:13" ht="14.45" customHeight="1" x14ac:dyDescent="0.2">
      <c r="A658" s="407"/>
      <c r="B658" s="403"/>
      <c r="C658" s="404"/>
      <c r="D658" s="404"/>
      <c r="E658" s="405"/>
      <c r="F658" s="403"/>
      <c r="G658" s="404"/>
      <c r="H658" s="404"/>
      <c r="I658" s="404"/>
      <c r="J658" s="404"/>
      <c r="K658" s="406"/>
      <c r="L658" s="123"/>
      <c r="M658" s="402" t="str">
        <f t="shared" si="10"/>
        <v/>
      </c>
    </row>
    <row r="659" spans="1:13" ht="14.45" customHeight="1" x14ac:dyDescent="0.2">
      <c r="A659" s="407"/>
      <c r="B659" s="403"/>
      <c r="C659" s="404"/>
      <c r="D659" s="404"/>
      <c r="E659" s="405"/>
      <c r="F659" s="403"/>
      <c r="G659" s="404"/>
      <c r="H659" s="404"/>
      <c r="I659" s="404"/>
      <c r="J659" s="404"/>
      <c r="K659" s="406"/>
      <c r="L659" s="123"/>
      <c r="M659" s="402" t="str">
        <f t="shared" si="10"/>
        <v/>
      </c>
    </row>
    <row r="660" spans="1:13" ht="14.45" customHeight="1" x14ac:dyDescent="0.2">
      <c r="A660" s="407"/>
      <c r="B660" s="403"/>
      <c r="C660" s="404"/>
      <c r="D660" s="404"/>
      <c r="E660" s="405"/>
      <c r="F660" s="403"/>
      <c r="G660" s="404"/>
      <c r="H660" s="404"/>
      <c r="I660" s="404"/>
      <c r="J660" s="404"/>
      <c r="K660" s="406"/>
      <c r="L660" s="123"/>
      <c r="M660" s="402" t="str">
        <f t="shared" si="10"/>
        <v/>
      </c>
    </row>
    <row r="661" spans="1:13" ht="14.45" customHeight="1" x14ac:dyDescent="0.2">
      <c r="A661" s="407"/>
      <c r="B661" s="403"/>
      <c r="C661" s="404"/>
      <c r="D661" s="404"/>
      <c r="E661" s="405"/>
      <c r="F661" s="403"/>
      <c r="G661" s="404"/>
      <c r="H661" s="404"/>
      <c r="I661" s="404"/>
      <c r="J661" s="404"/>
      <c r="K661" s="406"/>
      <c r="L661" s="123"/>
      <c r="M661" s="402" t="str">
        <f t="shared" si="10"/>
        <v/>
      </c>
    </row>
    <row r="662" spans="1:13" ht="14.45" customHeight="1" x14ac:dyDescent="0.2">
      <c r="A662" s="407"/>
      <c r="B662" s="403"/>
      <c r="C662" s="404"/>
      <c r="D662" s="404"/>
      <c r="E662" s="405"/>
      <c r="F662" s="403"/>
      <c r="G662" s="404"/>
      <c r="H662" s="404"/>
      <c r="I662" s="404"/>
      <c r="J662" s="404"/>
      <c r="K662" s="406"/>
      <c r="L662" s="123"/>
      <c r="M662" s="402" t="str">
        <f t="shared" si="10"/>
        <v/>
      </c>
    </row>
    <row r="663" spans="1:13" ht="14.45" customHeight="1" x14ac:dyDescent="0.2">
      <c r="A663" s="407"/>
      <c r="B663" s="403"/>
      <c r="C663" s="404"/>
      <c r="D663" s="404"/>
      <c r="E663" s="405"/>
      <c r="F663" s="403"/>
      <c r="G663" s="404"/>
      <c r="H663" s="404"/>
      <c r="I663" s="404"/>
      <c r="J663" s="404"/>
      <c r="K663" s="406"/>
      <c r="L663" s="123"/>
      <c r="M663" s="402" t="str">
        <f t="shared" si="10"/>
        <v/>
      </c>
    </row>
    <row r="664" spans="1:13" ht="14.45" customHeight="1" x14ac:dyDescent="0.2">
      <c r="A664" s="407"/>
      <c r="B664" s="403"/>
      <c r="C664" s="404"/>
      <c r="D664" s="404"/>
      <c r="E664" s="405"/>
      <c r="F664" s="403"/>
      <c r="G664" s="404"/>
      <c r="H664" s="404"/>
      <c r="I664" s="404"/>
      <c r="J664" s="404"/>
      <c r="K664" s="406"/>
      <c r="L664" s="123"/>
      <c r="M664" s="402" t="str">
        <f t="shared" si="10"/>
        <v/>
      </c>
    </row>
    <row r="665" spans="1:13" ht="14.45" customHeight="1" x14ac:dyDescent="0.2">
      <c r="A665" s="407"/>
      <c r="B665" s="403"/>
      <c r="C665" s="404"/>
      <c r="D665" s="404"/>
      <c r="E665" s="405"/>
      <c r="F665" s="403"/>
      <c r="G665" s="404"/>
      <c r="H665" s="404"/>
      <c r="I665" s="404"/>
      <c r="J665" s="404"/>
      <c r="K665" s="406"/>
      <c r="L665" s="123"/>
      <c r="M665" s="402" t="str">
        <f t="shared" si="10"/>
        <v/>
      </c>
    </row>
    <row r="666" spans="1:13" ht="14.45" customHeight="1" x14ac:dyDescent="0.2">
      <c r="A666" s="407"/>
      <c r="B666" s="403"/>
      <c r="C666" s="404"/>
      <c r="D666" s="404"/>
      <c r="E666" s="405"/>
      <c r="F666" s="403"/>
      <c r="G666" s="404"/>
      <c r="H666" s="404"/>
      <c r="I666" s="404"/>
      <c r="J666" s="404"/>
      <c r="K666" s="406"/>
      <c r="L666" s="123"/>
      <c r="M666" s="402" t="str">
        <f t="shared" si="10"/>
        <v/>
      </c>
    </row>
    <row r="667" spans="1:13" ht="14.45" customHeight="1" x14ac:dyDescent="0.2">
      <c r="A667" s="407"/>
      <c r="B667" s="403"/>
      <c r="C667" s="404"/>
      <c r="D667" s="404"/>
      <c r="E667" s="405"/>
      <c r="F667" s="403"/>
      <c r="G667" s="404"/>
      <c r="H667" s="404"/>
      <c r="I667" s="404"/>
      <c r="J667" s="404"/>
      <c r="K667" s="406"/>
      <c r="L667" s="123"/>
      <c r="M667" s="402" t="str">
        <f t="shared" si="10"/>
        <v/>
      </c>
    </row>
    <row r="668" spans="1:13" ht="14.45" customHeight="1" x14ac:dyDescent="0.2">
      <c r="A668" s="407"/>
      <c r="B668" s="403"/>
      <c r="C668" s="404"/>
      <c r="D668" s="404"/>
      <c r="E668" s="405"/>
      <c r="F668" s="403"/>
      <c r="G668" s="404"/>
      <c r="H668" s="404"/>
      <c r="I668" s="404"/>
      <c r="J668" s="404"/>
      <c r="K668" s="406"/>
      <c r="L668" s="123"/>
      <c r="M668" s="402" t="str">
        <f t="shared" si="10"/>
        <v/>
      </c>
    </row>
    <row r="669" spans="1:13" ht="14.45" customHeight="1" x14ac:dyDescent="0.2">
      <c r="A669" s="407"/>
      <c r="B669" s="403"/>
      <c r="C669" s="404"/>
      <c r="D669" s="404"/>
      <c r="E669" s="405"/>
      <c r="F669" s="403"/>
      <c r="G669" s="404"/>
      <c r="H669" s="404"/>
      <c r="I669" s="404"/>
      <c r="J669" s="404"/>
      <c r="K669" s="406"/>
      <c r="L669" s="123"/>
      <c r="M669" s="402" t="str">
        <f t="shared" si="10"/>
        <v/>
      </c>
    </row>
    <row r="670" spans="1:13" ht="14.45" customHeight="1" x14ac:dyDescent="0.2">
      <c r="A670" s="407"/>
      <c r="B670" s="403"/>
      <c r="C670" s="404"/>
      <c r="D670" s="404"/>
      <c r="E670" s="405"/>
      <c r="F670" s="403"/>
      <c r="G670" s="404"/>
      <c r="H670" s="404"/>
      <c r="I670" s="404"/>
      <c r="J670" s="404"/>
      <c r="K670" s="406"/>
      <c r="L670" s="123"/>
      <c r="M670" s="402" t="str">
        <f t="shared" si="10"/>
        <v/>
      </c>
    </row>
    <row r="671" spans="1:13" ht="14.45" customHeight="1" x14ac:dyDescent="0.2">
      <c r="A671" s="407"/>
      <c r="B671" s="403"/>
      <c r="C671" s="404"/>
      <c r="D671" s="404"/>
      <c r="E671" s="405"/>
      <c r="F671" s="403"/>
      <c r="G671" s="404"/>
      <c r="H671" s="404"/>
      <c r="I671" s="404"/>
      <c r="J671" s="404"/>
      <c r="K671" s="406"/>
      <c r="L671" s="123"/>
      <c r="M671" s="402" t="str">
        <f t="shared" si="10"/>
        <v/>
      </c>
    </row>
    <row r="672" spans="1:13" ht="14.45" customHeight="1" x14ac:dyDescent="0.2">
      <c r="A672" s="407"/>
      <c r="B672" s="403"/>
      <c r="C672" s="404"/>
      <c r="D672" s="404"/>
      <c r="E672" s="405"/>
      <c r="F672" s="403"/>
      <c r="G672" s="404"/>
      <c r="H672" s="404"/>
      <c r="I672" s="404"/>
      <c r="J672" s="404"/>
      <c r="K672" s="406"/>
      <c r="L672" s="123"/>
      <c r="M672" s="402" t="str">
        <f t="shared" si="10"/>
        <v/>
      </c>
    </row>
    <row r="673" spans="1:13" ht="14.45" customHeight="1" x14ac:dyDescent="0.2">
      <c r="A673" s="407"/>
      <c r="B673" s="403"/>
      <c r="C673" s="404"/>
      <c r="D673" s="404"/>
      <c r="E673" s="405"/>
      <c r="F673" s="403"/>
      <c r="G673" s="404"/>
      <c r="H673" s="404"/>
      <c r="I673" s="404"/>
      <c r="J673" s="404"/>
      <c r="K673" s="406"/>
      <c r="L673" s="123"/>
      <c r="M673" s="402" t="str">
        <f t="shared" si="10"/>
        <v/>
      </c>
    </row>
    <row r="674" spans="1:13" ht="14.45" customHeight="1" x14ac:dyDescent="0.2">
      <c r="A674" s="407"/>
      <c r="B674" s="403"/>
      <c r="C674" s="404"/>
      <c r="D674" s="404"/>
      <c r="E674" s="405"/>
      <c r="F674" s="403"/>
      <c r="G674" s="404"/>
      <c r="H674" s="404"/>
      <c r="I674" s="404"/>
      <c r="J674" s="404"/>
      <c r="K674" s="406"/>
      <c r="L674" s="123"/>
      <c r="M674" s="402" t="str">
        <f t="shared" si="10"/>
        <v/>
      </c>
    </row>
    <row r="675" spans="1:13" ht="14.45" customHeight="1" x14ac:dyDescent="0.2">
      <c r="A675" s="407"/>
      <c r="B675" s="403"/>
      <c r="C675" s="404"/>
      <c r="D675" s="404"/>
      <c r="E675" s="405"/>
      <c r="F675" s="403"/>
      <c r="G675" s="404"/>
      <c r="H675" s="404"/>
      <c r="I675" s="404"/>
      <c r="J675" s="404"/>
      <c r="K675" s="406"/>
      <c r="L675" s="123"/>
      <c r="M675" s="402" t="str">
        <f t="shared" si="10"/>
        <v/>
      </c>
    </row>
    <row r="676" spans="1:13" ht="14.45" customHeight="1" x14ac:dyDescent="0.2">
      <c r="A676" s="407"/>
      <c r="B676" s="403"/>
      <c r="C676" s="404"/>
      <c r="D676" s="404"/>
      <c r="E676" s="405"/>
      <c r="F676" s="403"/>
      <c r="G676" s="404"/>
      <c r="H676" s="404"/>
      <c r="I676" s="404"/>
      <c r="J676" s="404"/>
      <c r="K676" s="406"/>
      <c r="L676" s="123"/>
      <c r="M676" s="402" t="str">
        <f t="shared" si="10"/>
        <v/>
      </c>
    </row>
    <row r="677" spans="1:13" ht="14.45" customHeight="1" x14ac:dyDescent="0.2">
      <c r="A677" s="407"/>
      <c r="B677" s="403"/>
      <c r="C677" s="404"/>
      <c r="D677" s="404"/>
      <c r="E677" s="405"/>
      <c r="F677" s="403"/>
      <c r="G677" s="404"/>
      <c r="H677" s="404"/>
      <c r="I677" s="404"/>
      <c r="J677" s="404"/>
      <c r="K677" s="406"/>
      <c r="L677" s="123"/>
      <c r="M677" s="402" t="str">
        <f t="shared" si="10"/>
        <v/>
      </c>
    </row>
    <row r="678" spans="1:13" ht="14.45" customHeight="1" x14ac:dyDescent="0.2">
      <c r="A678" s="407"/>
      <c r="B678" s="403"/>
      <c r="C678" s="404"/>
      <c r="D678" s="404"/>
      <c r="E678" s="405"/>
      <c r="F678" s="403"/>
      <c r="G678" s="404"/>
      <c r="H678" s="404"/>
      <c r="I678" s="404"/>
      <c r="J678" s="404"/>
      <c r="K678" s="406"/>
      <c r="L678" s="123"/>
      <c r="M678" s="402" t="str">
        <f t="shared" si="10"/>
        <v/>
      </c>
    </row>
    <row r="679" spans="1:13" ht="14.45" customHeight="1" x14ac:dyDescent="0.2">
      <c r="A679" s="407"/>
      <c r="B679" s="403"/>
      <c r="C679" s="404"/>
      <c r="D679" s="404"/>
      <c r="E679" s="405"/>
      <c r="F679" s="403"/>
      <c r="G679" s="404"/>
      <c r="H679" s="404"/>
      <c r="I679" s="404"/>
      <c r="J679" s="404"/>
      <c r="K679" s="406"/>
      <c r="L679" s="123"/>
      <c r="M679" s="402" t="str">
        <f t="shared" si="10"/>
        <v/>
      </c>
    </row>
    <row r="680" spans="1:13" ht="14.45" customHeight="1" x14ac:dyDescent="0.2">
      <c r="A680" s="407"/>
      <c r="B680" s="403"/>
      <c r="C680" s="404"/>
      <c r="D680" s="404"/>
      <c r="E680" s="405"/>
      <c r="F680" s="403"/>
      <c r="G680" s="404"/>
      <c r="H680" s="404"/>
      <c r="I680" s="404"/>
      <c r="J680" s="404"/>
      <c r="K680" s="406"/>
      <c r="L680" s="123"/>
      <c r="M680" s="402" t="str">
        <f t="shared" si="10"/>
        <v/>
      </c>
    </row>
    <row r="681" spans="1:13" ht="14.45" customHeight="1" x14ac:dyDescent="0.2">
      <c r="A681" s="407"/>
      <c r="B681" s="403"/>
      <c r="C681" s="404"/>
      <c r="D681" s="404"/>
      <c r="E681" s="405"/>
      <c r="F681" s="403"/>
      <c r="G681" s="404"/>
      <c r="H681" s="404"/>
      <c r="I681" s="404"/>
      <c r="J681" s="404"/>
      <c r="K681" s="406"/>
      <c r="L681" s="123"/>
      <c r="M681" s="402" t="str">
        <f t="shared" si="10"/>
        <v/>
      </c>
    </row>
    <row r="682" spans="1:13" ht="14.45" customHeight="1" x14ac:dyDescent="0.2">
      <c r="A682" s="407"/>
      <c r="B682" s="403"/>
      <c r="C682" s="404"/>
      <c r="D682" s="404"/>
      <c r="E682" s="405"/>
      <c r="F682" s="403"/>
      <c r="G682" s="404"/>
      <c r="H682" s="404"/>
      <c r="I682" s="404"/>
      <c r="J682" s="404"/>
      <c r="K682" s="406"/>
      <c r="L682" s="123"/>
      <c r="M682" s="402" t="str">
        <f t="shared" si="10"/>
        <v/>
      </c>
    </row>
    <row r="683" spans="1:13" ht="14.45" customHeight="1" x14ac:dyDescent="0.2">
      <c r="A683" s="407"/>
      <c r="B683" s="403"/>
      <c r="C683" s="404"/>
      <c r="D683" s="404"/>
      <c r="E683" s="405"/>
      <c r="F683" s="403"/>
      <c r="G683" s="404"/>
      <c r="H683" s="404"/>
      <c r="I683" s="404"/>
      <c r="J683" s="404"/>
      <c r="K683" s="406"/>
      <c r="L683" s="123"/>
      <c r="M683" s="402" t="str">
        <f t="shared" si="10"/>
        <v/>
      </c>
    </row>
    <row r="684" spans="1:13" ht="14.45" customHeight="1" x14ac:dyDescent="0.2">
      <c r="A684" s="407"/>
      <c r="B684" s="403"/>
      <c r="C684" s="404"/>
      <c r="D684" s="404"/>
      <c r="E684" s="405"/>
      <c r="F684" s="403"/>
      <c r="G684" s="404"/>
      <c r="H684" s="404"/>
      <c r="I684" s="404"/>
      <c r="J684" s="404"/>
      <c r="K684" s="406"/>
      <c r="L684" s="123"/>
      <c r="M684" s="402" t="str">
        <f t="shared" si="10"/>
        <v/>
      </c>
    </row>
    <row r="685" spans="1:13" ht="14.45" customHeight="1" x14ac:dyDescent="0.2">
      <c r="A685" s="407"/>
      <c r="B685" s="403"/>
      <c r="C685" s="404"/>
      <c r="D685" s="404"/>
      <c r="E685" s="405"/>
      <c r="F685" s="403"/>
      <c r="G685" s="404"/>
      <c r="H685" s="404"/>
      <c r="I685" s="404"/>
      <c r="J685" s="404"/>
      <c r="K685" s="406"/>
      <c r="L685" s="123"/>
      <c r="M685" s="402" t="str">
        <f t="shared" si="10"/>
        <v/>
      </c>
    </row>
    <row r="686" spans="1:13" ht="14.45" customHeight="1" x14ac:dyDescent="0.2">
      <c r="A686" s="407"/>
      <c r="B686" s="403"/>
      <c r="C686" s="404"/>
      <c r="D686" s="404"/>
      <c r="E686" s="405"/>
      <c r="F686" s="403"/>
      <c r="G686" s="404"/>
      <c r="H686" s="404"/>
      <c r="I686" s="404"/>
      <c r="J686" s="404"/>
      <c r="K686" s="406"/>
      <c r="L686" s="123"/>
      <c r="M686" s="402" t="str">
        <f t="shared" si="10"/>
        <v/>
      </c>
    </row>
    <row r="687" spans="1:13" ht="14.45" customHeight="1" x14ac:dyDescent="0.2">
      <c r="A687" s="407"/>
      <c r="B687" s="403"/>
      <c r="C687" s="404"/>
      <c r="D687" s="404"/>
      <c r="E687" s="405"/>
      <c r="F687" s="403"/>
      <c r="G687" s="404"/>
      <c r="H687" s="404"/>
      <c r="I687" s="404"/>
      <c r="J687" s="404"/>
      <c r="K687" s="406"/>
      <c r="L687" s="123"/>
      <c r="M687" s="402" t="str">
        <f t="shared" si="10"/>
        <v/>
      </c>
    </row>
    <row r="688" spans="1:13" ht="14.45" customHeight="1" x14ac:dyDescent="0.2">
      <c r="A688" s="407"/>
      <c r="B688" s="403"/>
      <c r="C688" s="404"/>
      <c r="D688" s="404"/>
      <c r="E688" s="405"/>
      <c r="F688" s="403"/>
      <c r="G688" s="404"/>
      <c r="H688" s="404"/>
      <c r="I688" s="404"/>
      <c r="J688" s="404"/>
      <c r="K688" s="406"/>
      <c r="L688" s="123"/>
      <c r="M688" s="402" t="str">
        <f t="shared" si="10"/>
        <v/>
      </c>
    </row>
    <row r="689" spans="1:13" ht="14.45" customHeight="1" x14ac:dyDescent="0.2">
      <c r="A689" s="407"/>
      <c r="B689" s="403"/>
      <c r="C689" s="404"/>
      <c r="D689" s="404"/>
      <c r="E689" s="405"/>
      <c r="F689" s="403"/>
      <c r="G689" s="404"/>
      <c r="H689" s="404"/>
      <c r="I689" s="404"/>
      <c r="J689" s="404"/>
      <c r="K689" s="406"/>
      <c r="L689" s="123"/>
      <c r="M689" s="402" t="str">
        <f t="shared" si="10"/>
        <v/>
      </c>
    </row>
    <row r="690" spans="1:13" ht="14.45" customHeight="1" x14ac:dyDescent="0.2">
      <c r="A690" s="407"/>
      <c r="B690" s="403"/>
      <c r="C690" s="404"/>
      <c r="D690" s="404"/>
      <c r="E690" s="405"/>
      <c r="F690" s="403"/>
      <c r="G690" s="404"/>
      <c r="H690" s="404"/>
      <c r="I690" s="404"/>
      <c r="J690" s="404"/>
      <c r="K690" s="406"/>
      <c r="L690" s="123"/>
      <c r="M690" s="402" t="str">
        <f t="shared" si="10"/>
        <v/>
      </c>
    </row>
    <row r="691" spans="1:13" ht="14.45" customHeight="1" x14ac:dyDescent="0.2">
      <c r="A691" s="407"/>
      <c r="B691" s="403"/>
      <c r="C691" s="404"/>
      <c r="D691" s="404"/>
      <c r="E691" s="405"/>
      <c r="F691" s="403"/>
      <c r="G691" s="404"/>
      <c r="H691" s="404"/>
      <c r="I691" s="404"/>
      <c r="J691" s="404"/>
      <c r="K691" s="406"/>
      <c r="L691" s="123"/>
      <c r="M691" s="402" t="str">
        <f t="shared" si="10"/>
        <v/>
      </c>
    </row>
    <row r="692" spans="1:13" ht="14.45" customHeight="1" x14ac:dyDescent="0.2">
      <c r="A692" s="407"/>
      <c r="B692" s="403"/>
      <c r="C692" s="404"/>
      <c r="D692" s="404"/>
      <c r="E692" s="405"/>
      <c r="F692" s="403"/>
      <c r="G692" s="404"/>
      <c r="H692" s="404"/>
      <c r="I692" s="404"/>
      <c r="J692" s="404"/>
      <c r="K692" s="406"/>
      <c r="L692" s="123"/>
      <c r="M692" s="402" t="str">
        <f t="shared" si="10"/>
        <v/>
      </c>
    </row>
    <row r="693" spans="1:13" ht="14.45" customHeight="1" x14ac:dyDescent="0.2">
      <c r="A693" s="407"/>
      <c r="B693" s="403"/>
      <c r="C693" s="404"/>
      <c r="D693" s="404"/>
      <c r="E693" s="405"/>
      <c r="F693" s="403"/>
      <c r="G693" s="404"/>
      <c r="H693" s="404"/>
      <c r="I693" s="404"/>
      <c r="J693" s="404"/>
      <c r="K693" s="406"/>
      <c r="L693" s="123"/>
      <c r="M693" s="402" t="str">
        <f t="shared" si="10"/>
        <v/>
      </c>
    </row>
    <row r="694" spans="1:13" ht="14.45" customHeight="1" x14ac:dyDescent="0.2">
      <c r="A694" s="407"/>
      <c r="B694" s="403"/>
      <c r="C694" s="404"/>
      <c r="D694" s="404"/>
      <c r="E694" s="405"/>
      <c r="F694" s="403"/>
      <c r="G694" s="404"/>
      <c r="H694" s="404"/>
      <c r="I694" s="404"/>
      <c r="J694" s="404"/>
      <c r="K694" s="406"/>
      <c r="L694" s="123"/>
      <c r="M694" s="402" t="str">
        <f t="shared" si="10"/>
        <v/>
      </c>
    </row>
    <row r="695" spans="1:13" ht="14.45" customHeight="1" x14ac:dyDescent="0.2">
      <c r="A695" s="407"/>
      <c r="B695" s="403"/>
      <c r="C695" s="404"/>
      <c r="D695" s="404"/>
      <c r="E695" s="405"/>
      <c r="F695" s="403"/>
      <c r="G695" s="404"/>
      <c r="H695" s="404"/>
      <c r="I695" s="404"/>
      <c r="J695" s="404"/>
      <c r="K695" s="406"/>
      <c r="L695" s="123"/>
      <c r="M695" s="402" t="str">
        <f t="shared" si="10"/>
        <v/>
      </c>
    </row>
    <row r="696" spans="1:13" ht="14.45" customHeight="1" x14ac:dyDescent="0.2">
      <c r="A696" s="407"/>
      <c r="B696" s="403"/>
      <c r="C696" s="404"/>
      <c r="D696" s="404"/>
      <c r="E696" s="405"/>
      <c r="F696" s="403"/>
      <c r="G696" s="404"/>
      <c r="H696" s="404"/>
      <c r="I696" s="404"/>
      <c r="J696" s="404"/>
      <c r="K696" s="406"/>
      <c r="L696" s="123"/>
      <c r="M696" s="402" t="str">
        <f t="shared" si="10"/>
        <v/>
      </c>
    </row>
    <row r="697" spans="1:13" ht="14.45" customHeight="1" x14ac:dyDescent="0.2">
      <c r="A697" s="407"/>
      <c r="B697" s="403"/>
      <c r="C697" s="404"/>
      <c r="D697" s="404"/>
      <c r="E697" s="405"/>
      <c r="F697" s="403"/>
      <c r="G697" s="404"/>
      <c r="H697" s="404"/>
      <c r="I697" s="404"/>
      <c r="J697" s="404"/>
      <c r="K697" s="406"/>
      <c r="L697" s="123"/>
      <c r="M697" s="402" t="str">
        <f t="shared" si="10"/>
        <v/>
      </c>
    </row>
    <row r="698" spans="1:13" ht="14.45" customHeight="1" x14ac:dyDescent="0.2">
      <c r="A698" s="407"/>
      <c r="B698" s="403"/>
      <c r="C698" s="404"/>
      <c r="D698" s="404"/>
      <c r="E698" s="405"/>
      <c r="F698" s="403"/>
      <c r="G698" s="404"/>
      <c r="H698" s="404"/>
      <c r="I698" s="404"/>
      <c r="J698" s="404"/>
      <c r="K698" s="406"/>
      <c r="L698" s="123"/>
      <c r="M698" s="402" t="str">
        <f t="shared" si="10"/>
        <v/>
      </c>
    </row>
    <row r="699" spans="1:13" ht="14.45" customHeight="1" x14ac:dyDescent="0.2">
      <c r="A699" s="407"/>
      <c r="B699" s="403"/>
      <c r="C699" s="404"/>
      <c r="D699" s="404"/>
      <c r="E699" s="405"/>
      <c r="F699" s="403"/>
      <c r="G699" s="404"/>
      <c r="H699" s="404"/>
      <c r="I699" s="404"/>
      <c r="J699" s="404"/>
      <c r="K699" s="406"/>
      <c r="L699" s="123"/>
      <c r="M699" s="402" t="str">
        <f t="shared" si="10"/>
        <v/>
      </c>
    </row>
    <row r="700" spans="1:13" ht="14.45" customHeight="1" x14ac:dyDescent="0.2">
      <c r="A700" s="407"/>
      <c r="B700" s="403"/>
      <c r="C700" s="404"/>
      <c r="D700" s="404"/>
      <c r="E700" s="405"/>
      <c r="F700" s="403"/>
      <c r="G700" s="404"/>
      <c r="H700" s="404"/>
      <c r="I700" s="404"/>
      <c r="J700" s="404"/>
      <c r="K700" s="406"/>
      <c r="L700" s="123"/>
      <c r="M700" s="402" t="str">
        <f t="shared" si="10"/>
        <v/>
      </c>
    </row>
    <row r="701" spans="1:13" ht="14.45" customHeight="1" x14ac:dyDescent="0.2">
      <c r="A701" s="407"/>
      <c r="B701" s="403"/>
      <c r="C701" s="404"/>
      <c r="D701" s="404"/>
      <c r="E701" s="405"/>
      <c r="F701" s="403"/>
      <c r="G701" s="404"/>
      <c r="H701" s="404"/>
      <c r="I701" s="404"/>
      <c r="J701" s="404"/>
      <c r="K701" s="406"/>
      <c r="L701" s="123"/>
      <c r="M701" s="402" t="str">
        <f t="shared" si="10"/>
        <v/>
      </c>
    </row>
    <row r="702" spans="1:13" ht="14.45" customHeight="1" x14ac:dyDescent="0.2">
      <c r="A702" s="407"/>
      <c r="B702" s="403"/>
      <c r="C702" s="404"/>
      <c r="D702" s="404"/>
      <c r="E702" s="405"/>
      <c r="F702" s="403"/>
      <c r="G702" s="404"/>
      <c r="H702" s="404"/>
      <c r="I702" s="404"/>
      <c r="J702" s="404"/>
      <c r="K702" s="406"/>
      <c r="L702" s="123"/>
      <c r="M702" s="402" t="str">
        <f t="shared" si="10"/>
        <v/>
      </c>
    </row>
    <row r="703" spans="1:13" ht="14.45" customHeight="1" x14ac:dyDescent="0.2">
      <c r="A703" s="407"/>
      <c r="B703" s="403"/>
      <c r="C703" s="404"/>
      <c r="D703" s="404"/>
      <c r="E703" s="405"/>
      <c r="F703" s="403"/>
      <c r="G703" s="404"/>
      <c r="H703" s="404"/>
      <c r="I703" s="404"/>
      <c r="J703" s="404"/>
      <c r="K703" s="406"/>
      <c r="L703" s="123"/>
      <c r="M703" s="402" t="str">
        <f t="shared" si="10"/>
        <v/>
      </c>
    </row>
    <row r="704" spans="1:13" ht="14.45" customHeight="1" x14ac:dyDescent="0.2">
      <c r="A704" s="407"/>
      <c r="B704" s="403"/>
      <c r="C704" s="404"/>
      <c r="D704" s="404"/>
      <c r="E704" s="405"/>
      <c r="F704" s="403"/>
      <c r="G704" s="404"/>
      <c r="H704" s="404"/>
      <c r="I704" s="404"/>
      <c r="J704" s="404"/>
      <c r="K704" s="406"/>
      <c r="L704" s="123"/>
      <c r="M704" s="402" t="str">
        <f t="shared" si="10"/>
        <v/>
      </c>
    </row>
    <row r="705" spans="1:13" ht="14.45" customHeight="1" x14ac:dyDescent="0.2">
      <c r="A705" s="407"/>
      <c r="B705" s="403"/>
      <c r="C705" s="404"/>
      <c r="D705" s="404"/>
      <c r="E705" s="405"/>
      <c r="F705" s="403"/>
      <c r="G705" s="404"/>
      <c r="H705" s="404"/>
      <c r="I705" s="404"/>
      <c r="J705" s="404"/>
      <c r="K705" s="406"/>
      <c r="L705" s="123"/>
      <c r="M705" s="402" t="str">
        <f t="shared" si="10"/>
        <v/>
      </c>
    </row>
    <row r="706" spans="1:13" ht="14.45" customHeight="1" x14ac:dyDescent="0.2">
      <c r="A706" s="407"/>
      <c r="B706" s="403"/>
      <c r="C706" s="404"/>
      <c r="D706" s="404"/>
      <c r="E706" s="405"/>
      <c r="F706" s="403"/>
      <c r="G706" s="404"/>
      <c r="H706" s="404"/>
      <c r="I706" s="404"/>
      <c r="J706" s="404"/>
      <c r="K706" s="406"/>
      <c r="L706" s="123"/>
      <c r="M706" s="402" t="str">
        <f t="shared" si="10"/>
        <v/>
      </c>
    </row>
    <row r="707" spans="1:13" ht="14.45" customHeight="1" x14ac:dyDescent="0.2">
      <c r="A707" s="407"/>
      <c r="B707" s="403"/>
      <c r="C707" s="404"/>
      <c r="D707" s="404"/>
      <c r="E707" s="405"/>
      <c r="F707" s="403"/>
      <c r="G707" s="404"/>
      <c r="H707" s="404"/>
      <c r="I707" s="404"/>
      <c r="J707" s="404"/>
      <c r="K707" s="406"/>
      <c r="L707" s="123"/>
      <c r="M707" s="402" t="str">
        <f t="shared" si="10"/>
        <v/>
      </c>
    </row>
    <row r="708" spans="1:13" ht="14.45" customHeight="1" x14ac:dyDescent="0.2">
      <c r="A708" s="407"/>
      <c r="B708" s="403"/>
      <c r="C708" s="404"/>
      <c r="D708" s="404"/>
      <c r="E708" s="405"/>
      <c r="F708" s="403"/>
      <c r="G708" s="404"/>
      <c r="H708" s="404"/>
      <c r="I708" s="404"/>
      <c r="J708" s="404"/>
      <c r="K708" s="406"/>
      <c r="L708" s="123"/>
      <c r="M708" s="402" t="str">
        <f t="shared" si="10"/>
        <v/>
      </c>
    </row>
    <row r="709" spans="1:13" ht="14.45" customHeight="1" x14ac:dyDescent="0.2">
      <c r="A709" s="407"/>
      <c r="B709" s="403"/>
      <c r="C709" s="404"/>
      <c r="D709" s="404"/>
      <c r="E709" s="405"/>
      <c r="F709" s="403"/>
      <c r="G709" s="404"/>
      <c r="H709" s="404"/>
      <c r="I709" s="404"/>
      <c r="J709" s="404"/>
      <c r="K709" s="406"/>
      <c r="L709" s="123"/>
      <c r="M709" s="402" t="str">
        <f t="shared" si="10"/>
        <v/>
      </c>
    </row>
    <row r="710" spans="1:13" ht="14.45" customHeight="1" x14ac:dyDescent="0.2">
      <c r="A710" s="407"/>
      <c r="B710" s="403"/>
      <c r="C710" s="404"/>
      <c r="D710" s="404"/>
      <c r="E710" s="405"/>
      <c r="F710" s="403"/>
      <c r="G710" s="404"/>
      <c r="H710" s="404"/>
      <c r="I710" s="404"/>
      <c r="J710" s="404"/>
      <c r="K710" s="406"/>
      <c r="L710" s="123"/>
      <c r="M710" s="402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07"/>
      <c r="B711" s="403"/>
      <c r="C711" s="404"/>
      <c r="D711" s="404"/>
      <c r="E711" s="405"/>
      <c r="F711" s="403"/>
      <c r="G711" s="404"/>
      <c r="H711" s="404"/>
      <c r="I711" s="404"/>
      <c r="J711" s="404"/>
      <c r="K711" s="406"/>
      <c r="L711" s="123"/>
      <c r="M711" s="402" t="str">
        <f t="shared" si="11"/>
        <v/>
      </c>
    </row>
    <row r="712" spans="1:13" ht="14.45" customHeight="1" x14ac:dyDescent="0.2">
      <c r="A712" s="407"/>
      <c r="B712" s="403"/>
      <c r="C712" s="404"/>
      <c r="D712" s="404"/>
      <c r="E712" s="405"/>
      <c r="F712" s="403"/>
      <c r="G712" s="404"/>
      <c r="H712" s="404"/>
      <c r="I712" s="404"/>
      <c r="J712" s="404"/>
      <c r="K712" s="406"/>
      <c r="L712" s="123"/>
      <c r="M712" s="402" t="str">
        <f t="shared" si="11"/>
        <v/>
      </c>
    </row>
    <row r="713" spans="1:13" ht="14.45" customHeight="1" x14ac:dyDescent="0.2">
      <c r="A713" s="407"/>
      <c r="B713" s="403"/>
      <c r="C713" s="404"/>
      <c r="D713" s="404"/>
      <c r="E713" s="405"/>
      <c r="F713" s="403"/>
      <c r="G713" s="404"/>
      <c r="H713" s="404"/>
      <c r="I713" s="404"/>
      <c r="J713" s="404"/>
      <c r="K713" s="406"/>
      <c r="L713" s="123"/>
      <c r="M713" s="402" t="str">
        <f t="shared" si="11"/>
        <v/>
      </c>
    </row>
    <row r="714" spans="1:13" ht="14.45" customHeight="1" x14ac:dyDescent="0.2">
      <c r="A714" s="407"/>
      <c r="B714" s="403"/>
      <c r="C714" s="404"/>
      <c r="D714" s="404"/>
      <c r="E714" s="405"/>
      <c r="F714" s="403"/>
      <c r="G714" s="404"/>
      <c r="H714" s="404"/>
      <c r="I714" s="404"/>
      <c r="J714" s="404"/>
      <c r="K714" s="406"/>
      <c r="L714" s="123"/>
      <c r="M714" s="402" t="str">
        <f t="shared" si="11"/>
        <v/>
      </c>
    </row>
    <row r="715" spans="1:13" ht="14.45" customHeight="1" x14ac:dyDescent="0.2">
      <c r="A715" s="407"/>
      <c r="B715" s="403"/>
      <c r="C715" s="404"/>
      <c r="D715" s="404"/>
      <c r="E715" s="405"/>
      <c r="F715" s="403"/>
      <c r="G715" s="404"/>
      <c r="H715" s="404"/>
      <c r="I715" s="404"/>
      <c r="J715" s="404"/>
      <c r="K715" s="406"/>
      <c r="L715" s="123"/>
      <c r="M715" s="402" t="str">
        <f t="shared" si="11"/>
        <v/>
      </c>
    </row>
    <row r="716" spans="1:13" ht="14.45" customHeight="1" x14ac:dyDescent="0.2">
      <c r="A716" s="407"/>
      <c r="B716" s="403"/>
      <c r="C716" s="404"/>
      <c r="D716" s="404"/>
      <c r="E716" s="405"/>
      <c r="F716" s="403"/>
      <c r="G716" s="404"/>
      <c r="H716" s="404"/>
      <c r="I716" s="404"/>
      <c r="J716" s="404"/>
      <c r="K716" s="406"/>
      <c r="L716" s="123"/>
      <c r="M716" s="402" t="str">
        <f t="shared" si="11"/>
        <v/>
      </c>
    </row>
    <row r="717" spans="1:13" ht="14.45" customHeight="1" x14ac:dyDescent="0.2">
      <c r="A717" s="407"/>
      <c r="B717" s="403"/>
      <c r="C717" s="404"/>
      <c r="D717" s="404"/>
      <c r="E717" s="405"/>
      <c r="F717" s="403"/>
      <c r="G717" s="404"/>
      <c r="H717" s="404"/>
      <c r="I717" s="404"/>
      <c r="J717" s="404"/>
      <c r="K717" s="406"/>
      <c r="L717" s="123"/>
      <c r="M717" s="402" t="str">
        <f t="shared" si="11"/>
        <v/>
      </c>
    </row>
    <row r="718" spans="1:13" ht="14.45" customHeight="1" x14ac:dyDescent="0.2">
      <c r="A718" s="407"/>
      <c r="B718" s="403"/>
      <c r="C718" s="404"/>
      <c r="D718" s="404"/>
      <c r="E718" s="405"/>
      <c r="F718" s="403"/>
      <c r="G718" s="404"/>
      <c r="H718" s="404"/>
      <c r="I718" s="404"/>
      <c r="J718" s="404"/>
      <c r="K718" s="406"/>
      <c r="L718" s="123"/>
      <c r="M718" s="402" t="str">
        <f t="shared" si="11"/>
        <v/>
      </c>
    </row>
    <row r="719" spans="1:13" ht="14.45" customHeight="1" x14ac:dyDescent="0.2">
      <c r="A719" s="407"/>
      <c r="B719" s="403"/>
      <c r="C719" s="404"/>
      <c r="D719" s="404"/>
      <c r="E719" s="405"/>
      <c r="F719" s="403"/>
      <c r="G719" s="404"/>
      <c r="H719" s="404"/>
      <c r="I719" s="404"/>
      <c r="J719" s="404"/>
      <c r="K719" s="406"/>
      <c r="L719" s="123"/>
      <c r="M719" s="402" t="str">
        <f t="shared" si="11"/>
        <v/>
      </c>
    </row>
    <row r="720" spans="1:13" ht="14.45" customHeight="1" x14ac:dyDescent="0.2">
      <c r="A720" s="407"/>
      <c r="B720" s="403"/>
      <c r="C720" s="404"/>
      <c r="D720" s="404"/>
      <c r="E720" s="405"/>
      <c r="F720" s="403"/>
      <c r="G720" s="404"/>
      <c r="H720" s="404"/>
      <c r="I720" s="404"/>
      <c r="J720" s="404"/>
      <c r="K720" s="406"/>
      <c r="L720" s="123"/>
      <c r="M720" s="402" t="str">
        <f t="shared" si="11"/>
        <v/>
      </c>
    </row>
    <row r="721" spans="1:13" ht="14.45" customHeight="1" x14ac:dyDescent="0.2">
      <c r="A721" s="407"/>
      <c r="B721" s="403"/>
      <c r="C721" s="404"/>
      <c r="D721" s="404"/>
      <c r="E721" s="405"/>
      <c r="F721" s="403"/>
      <c r="G721" s="404"/>
      <c r="H721" s="404"/>
      <c r="I721" s="404"/>
      <c r="J721" s="404"/>
      <c r="K721" s="406"/>
      <c r="L721" s="123"/>
      <c r="M721" s="402" t="str">
        <f t="shared" si="11"/>
        <v/>
      </c>
    </row>
    <row r="722" spans="1:13" ht="14.45" customHeight="1" x14ac:dyDescent="0.2">
      <c r="A722" s="407"/>
      <c r="B722" s="403"/>
      <c r="C722" s="404"/>
      <c r="D722" s="404"/>
      <c r="E722" s="405"/>
      <c r="F722" s="403"/>
      <c r="G722" s="404"/>
      <c r="H722" s="404"/>
      <c r="I722" s="404"/>
      <c r="J722" s="404"/>
      <c r="K722" s="406"/>
      <c r="L722" s="123"/>
      <c r="M722" s="402" t="str">
        <f t="shared" si="11"/>
        <v/>
      </c>
    </row>
    <row r="723" spans="1:13" ht="14.45" customHeight="1" x14ac:dyDescent="0.2">
      <c r="A723" s="407"/>
      <c r="B723" s="403"/>
      <c r="C723" s="404"/>
      <c r="D723" s="404"/>
      <c r="E723" s="405"/>
      <c r="F723" s="403"/>
      <c r="G723" s="404"/>
      <c r="H723" s="404"/>
      <c r="I723" s="404"/>
      <c r="J723" s="404"/>
      <c r="K723" s="406"/>
      <c r="L723" s="123"/>
      <c r="M723" s="402" t="str">
        <f t="shared" si="11"/>
        <v/>
      </c>
    </row>
    <row r="724" spans="1:13" ht="14.45" customHeight="1" x14ac:dyDescent="0.2">
      <c r="A724" s="407"/>
      <c r="B724" s="403"/>
      <c r="C724" s="404"/>
      <c r="D724" s="404"/>
      <c r="E724" s="405"/>
      <c r="F724" s="403"/>
      <c r="G724" s="404"/>
      <c r="H724" s="404"/>
      <c r="I724" s="404"/>
      <c r="J724" s="404"/>
      <c r="K724" s="406"/>
      <c r="L724" s="123"/>
      <c r="M724" s="402" t="str">
        <f t="shared" si="11"/>
        <v/>
      </c>
    </row>
    <row r="725" spans="1:13" ht="14.45" customHeight="1" x14ac:dyDescent="0.2">
      <c r="A725" s="407"/>
      <c r="B725" s="403"/>
      <c r="C725" s="404"/>
      <c r="D725" s="404"/>
      <c r="E725" s="405"/>
      <c r="F725" s="403"/>
      <c r="G725" s="404"/>
      <c r="H725" s="404"/>
      <c r="I725" s="404"/>
      <c r="J725" s="404"/>
      <c r="K725" s="406"/>
      <c r="L725" s="123"/>
      <c r="M725" s="402" t="str">
        <f t="shared" si="11"/>
        <v/>
      </c>
    </row>
    <row r="726" spans="1:13" ht="14.45" customHeight="1" x14ac:dyDescent="0.2">
      <c r="A726" s="407"/>
      <c r="B726" s="403"/>
      <c r="C726" s="404"/>
      <c r="D726" s="404"/>
      <c r="E726" s="405"/>
      <c r="F726" s="403"/>
      <c r="G726" s="404"/>
      <c r="H726" s="404"/>
      <c r="I726" s="404"/>
      <c r="J726" s="404"/>
      <c r="K726" s="406"/>
      <c r="L726" s="123"/>
      <c r="M726" s="402" t="str">
        <f t="shared" si="11"/>
        <v/>
      </c>
    </row>
    <row r="727" spans="1:13" ht="14.45" customHeight="1" x14ac:dyDescent="0.2">
      <c r="A727" s="407"/>
      <c r="B727" s="403"/>
      <c r="C727" s="404"/>
      <c r="D727" s="404"/>
      <c r="E727" s="405"/>
      <c r="F727" s="403"/>
      <c r="G727" s="404"/>
      <c r="H727" s="404"/>
      <c r="I727" s="404"/>
      <c r="J727" s="404"/>
      <c r="K727" s="406"/>
      <c r="L727" s="123"/>
      <c r="M727" s="402" t="str">
        <f t="shared" si="11"/>
        <v/>
      </c>
    </row>
    <row r="728" spans="1:13" ht="14.45" customHeight="1" x14ac:dyDescent="0.2">
      <c r="A728" s="407"/>
      <c r="B728" s="403"/>
      <c r="C728" s="404"/>
      <c r="D728" s="404"/>
      <c r="E728" s="405"/>
      <c r="F728" s="403"/>
      <c r="G728" s="404"/>
      <c r="H728" s="404"/>
      <c r="I728" s="404"/>
      <c r="J728" s="404"/>
      <c r="K728" s="406"/>
      <c r="L728" s="123"/>
      <c r="M728" s="402" t="str">
        <f t="shared" si="11"/>
        <v/>
      </c>
    </row>
    <row r="729" spans="1:13" ht="14.45" customHeight="1" x14ac:dyDescent="0.2">
      <c r="A729" s="407"/>
      <c r="B729" s="403"/>
      <c r="C729" s="404"/>
      <c r="D729" s="404"/>
      <c r="E729" s="405"/>
      <c r="F729" s="403"/>
      <c r="G729" s="404"/>
      <c r="H729" s="404"/>
      <c r="I729" s="404"/>
      <c r="J729" s="404"/>
      <c r="K729" s="406"/>
      <c r="L729" s="123"/>
      <c r="M729" s="402" t="str">
        <f t="shared" si="11"/>
        <v/>
      </c>
    </row>
    <row r="730" spans="1:13" ht="14.45" customHeight="1" x14ac:dyDescent="0.2">
      <c r="A730" s="407"/>
      <c r="B730" s="403"/>
      <c r="C730" s="404"/>
      <c r="D730" s="404"/>
      <c r="E730" s="405"/>
      <c r="F730" s="403"/>
      <c r="G730" s="404"/>
      <c r="H730" s="404"/>
      <c r="I730" s="404"/>
      <c r="J730" s="404"/>
      <c r="K730" s="406"/>
      <c r="L730" s="123"/>
      <c r="M730" s="402" t="str">
        <f t="shared" si="11"/>
        <v/>
      </c>
    </row>
    <row r="731" spans="1:13" ht="14.45" customHeight="1" x14ac:dyDescent="0.2">
      <c r="A731" s="407"/>
      <c r="B731" s="403"/>
      <c r="C731" s="404"/>
      <c r="D731" s="404"/>
      <c r="E731" s="405"/>
      <c r="F731" s="403"/>
      <c r="G731" s="404"/>
      <c r="H731" s="404"/>
      <c r="I731" s="404"/>
      <c r="J731" s="404"/>
      <c r="K731" s="406"/>
      <c r="L731" s="123"/>
      <c r="M731" s="402" t="str">
        <f t="shared" si="11"/>
        <v/>
      </c>
    </row>
    <row r="732" spans="1:13" ht="14.45" customHeight="1" x14ac:dyDescent="0.2">
      <c r="A732" s="407"/>
      <c r="B732" s="403"/>
      <c r="C732" s="404"/>
      <c r="D732" s="404"/>
      <c r="E732" s="405"/>
      <c r="F732" s="403"/>
      <c r="G732" s="404"/>
      <c r="H732" s="404"/>
      <c r="I732" s="404"/>
      <c r="J732" s="404"/>
      <c r="K732" s="406"/>
      <c r="L732" s="123"/>
      <c r="M732" s="402" t="str">
        <f t="shared" si="11"/>
        <v/>
      </c>
    </row>
    <row r="733" spans="1:13" ht="14.45" customHeight="1" x14ac:dyDescent="0.2">
      <c r="A733" s="407"/>
      <c r="B733" s="403"/>
      <c r="C733" s="404"/>
      <c r="D733" s="404"/>
      <c r="E733" s="405"/>
      <c r="F733" s="403"/>
      <c r="G733" s="404"/>
      <c r="H733" s="404"/>
      <c r="I733" s="404"/>
      <c r="J733" s="404"/>
      <c r="K733" s="406"/>
      <c r="L733" s="123"/>
      <c r="M733" s="402" t="str">
        <f t="shared" si="11"/>
        <v/>
      </c>
    </row>
    <row r="734" spans="1:13" ht="14.45" customHeight="1" x14ac:dyDescent="0.2">
      <c r="A734" s="407"/>
      <c r="B734" s="403"/>
      <c r="C734" s="404"/>
      <c r="D734" s="404"/>
      <c r="E734" s="405"/>
      <c r="F734" s="403"/>
      <c r="G734" s="404"/>
      <c r="H734" s="404"/>
      <c r="I734" s="404"/>
      <c r="J734" s="404"/>
      <c r="K734" s="406"/>
      <c r="L734" s="123"/>
      <c r="M734" s="402" t="str">
        <f t="shared" si="11"/>
        <v/>
      </c>
    </row>
    <row r="735" spans="1:13" ht="14.45" customHeight="1" x14ac:dyDescent="0.2">
      <c r="A735" s="407"/>
      <c r="B735" s="403"/>
      <c r="C735" s="404"/>
      <c r="D735" s="404"/>
      <c r="E735" s="405"/>
      <c r="F735" s="403"/>
      <c r="G735" s="404"/>
      <c r="H735" s="404"/>
      <c r="I735" s="404"/>
      <c r="J735" s="404"/>
      <c r="K735" s="406"/>
      <c r="L735" s="123"/>
      <c r="M735" s="402" t="str">
        <f t="shared" si="11"/>
        <v/>
      </c>
    </row>
    <row r="736" spans="1:13" ht="14.45" customHeight="1" x14ac:dyDescent="0.2">
      <c r="A736" s="407"/>
      <c r="B736" s="403"/>
      <c r="C736" s="404"/>
      <c r="D736" s="404"/>
      <c r="E736" s="405"/>
      <c r="F736" s="403"/>
      <c r="G736" s="404"/>
      <c r="H736" s="404"/>
      <c r="I736" s="404"/>
      <c r="J736" s="404"/>
      <c r="K736" s="406"/>
      <c r="L736" s="123"/>
      <c r="M736" s="402" t="str">
        <f t="shared" si="11"/>
        <v/>
      </c>
    </row>
    <row r="737" spans="1:13" ht="14.45" customHeight="1" x14ac:dyDescent="0.2">
      <c r="A737" s="407"/>
      <c r="B737" s="403"/>
      <c r="C737" s="404"/>
      <c r="D737" s="404"/>
      <c r="E737" s="405"/>
      <c r="F737" s="403"/>
      <c r="G737" s="404"/>
      <c r="H737" s="404"/>
      <c r="I737" s="404"/>
      <c r="J737" s="404"/>
      <c r="K737" s="406"/>
      <c r="L737" s="123"/>
      <c r="M737" s="402" t="str">
        <f t="shared" si="11"/>
        <v/>
      </c>
    </row>
    <row r="738" spans="1:13" ht="14.45" customHeight="1" x14ac:dyDescent="0.2">
      <c r="A738" s="407"/>
      <c r="B738" s="403"/>
      <c r="C738" s="404"/>
      <c r="D738" s="404"/>
      <c r="E738" s="405"/>
      <c r="F738" s="403"/>
      <c r="G738" s="404"/>
      <c r="H738" s="404"/>
      <c r="I738" s="404"/>
      <c r="J738" s="404"/>
      <c r="K738" s="406"/>
      <c r="L738" s="123"/>
      <c r="M738" s="402" t="str">
        <f t="shared" si="11"/>
        <v/>
      </c>
    </row>
    <row r="739" spans="1:13" ht="14.45" customHeight="1" x14ac:dyDescent="0.2">
      <c r="A739" s="407"/>
      <c r="B739" s="403"/>
      <c r="C739" s="404"/>
      <c r="D739" s="404"/>
      <c r="E739" s="405"/>
      <c r="F739" s="403"/>
      <c r="G739" s="404"/>
      <c r="H739" s="404"/>
      <c r="I739" s="404"/>
      <c r="J739" s="404"/>
      <c r="K739" s="406"/>
      <c r="L739" s="123"/>
      <c r="M739" s="402" t="str">
        <f t="shared" si="11"/>
        <v/>
      </c>
    </row>
    <row r="740" spans="1:13" ht="14.45" customHeight="1" x14ac:dyDescent="0.2">
      <c r="A740" s="407"/>
      <c r="B740" s="403"/>
      <c r="C740" s="404"/>
      <c r="D740" s="404"/>
      <c r="E740" s="405"/>
      <c r="F740" s="403"/>
      <c r="G740" s="404"/>
      <c r="H740" s="404"/>
      <c r="I740" s="404"/>
      <c r="J740" s="404"/>
      <c r="K740" s="406"/>
      <c r="L740" s="123"/>
      <c r="M740" s="402" t="str">
        <f t="shared" si="11"/>
        <v/>
      </c>
    </row>
    <row r="741" spans="1:13" ht="14.45" customHeight="1" x14ac:dyDescent="0.2">
      <c r="A741" s="407"/>
      <c r="B741" s="403"/>
      <c r="C741" s="404"/>
      <c r="D741" s="404"/>
      <c r="E741" s="405"/>
      <c r="F741" s="403"/>
      <c r="G741" s="404"/>
      <c r="H741" s="404"/>
      <c r="I741" s="404"/>
      <c r="J741" s="404"/>
      <c r="K741" s="406"/>
      <c r="L741" s="123"/>
      <c r="M741" s="402" t="str">
        <f t="shared" si="11"/>
        <v/>
      </c>
    </row>
    <row r="742" spans="1:13" ht="14.45" customHeight="1" x14ac:dyDescent="0.2">
      <c r="A742" s="407"/>
      <c r="B742" s="403"/>
      <c r="C742" s="404"/>
      <c r="D742" s="404"/>
      <c r="E742" s="405"/>
      <c r="F742" s="403"/>
      <c r="G742" s="404"/>
      <c r="H742" s="404"/>
      <c r="I742" s="404"/>
      <c r="J742" s="404"/>
      <c r="K742" s="406"/>
      <c r="L742" s="123"/>
      <c r="M742" s="402" t="str">
        <f t="shared" si="11"/>
        <v/>
      </c>
    </row>
    <row r="743" spans="1:13" ht="14.45" customHeight="1" x14ac:dyDescent="0.2">
      <c r="A743" s="407"/>
      <c r="B743" s="403"/>
      <c r="C743" s="404"/>
      <c r="D743" s="404"/>
      <c r="E743" s="405"/>
      <c r="F743" s="403"/>
      <c r="G743" s="404"/>
      <c r="H743" s="404"/>
      <c r="I743" s="404"/>
      <c r="J743" s="404"/>
      <c r="K743" s="406"/>
      <c r="L743" s="123"/>
      <c r="M743" s="402" t="str">
        <f t="shared" si="11"/>
        <v/>
      </c>
    </row>
    <row r="744" spans="1:13" ht="14.45" customHeight="1" x14ac:dyDescent="0.2">
      <c r="A744" s="407"/>
      <c r="B744" s="403"/>
      <c r="C744" s="404"/>
      <c r="D744" s="404"/>
      <c r="E744" s="405"/>
      <c r="F744" s="403"/>
      <c r="G744" s="404"/>
      <c r="H744" s="404"/>
      <c r="I744" s="404"/>
      <c r="J744" s="404"/>
      <c r="K744" s="406"/>
      <c r="L744" s="123"/>
      <c r="M744" s="402" t="str">
        <f t="shared" si="11"/>
        <v/>
      </c>
    </row>
    <row r="745" spans="1:13" ht="14.45" customHeight="1" x14ac:dyDescent="0.2">
      <c r="A745" s="407"/>
      <c r="B745" s="403"/>
      <c r="C745" s="404"/>
      <c r="D745" s="404"/>
      <c r="E745" s="405"/>
      <c r="F745" s="403"/>
      <c r="G745" s="404"/>
      <c r="H745" s="404"/>
      <c r="I745" s="404"/>
      <c r="J745" s="404"/>
      <c r="K745" s="406"/>
      <c r="L745" s="123"/>
      <c r="M745" s="402" t="str">
        <f t="shared" si="11"/>
        <v/>
      </c>
    </row>
    <row r="746" spans="1:13" ht="14.45" customHeight="1" x14ac:dyDescent="0.2">
      <c r="A746" s="407"/>
      <c r="B746" s="403"/>
      <c r="C746" s="404"/>
      <c r="D746" s="404"/>
      <c r="E746" s="405"/>
      <c r="F746" s="403"/>
      <c r="G746" s="404"/>
      <c r="H746" s="404"/>
      <c r="I746" s="404"/>
      <c r="J746" s="404"/>
      <c r="K746" s="406"/>
      <c r="L746" s="123"/>
      <c r="M746" s="402" t="str">
        <f t="shared" si="11"/>
        <v/>
      </c>
    </row>
    <row r="747" spans="1:13" ht="14.45" customHeight="1" x14ac:dyDescent="0.2">
      <c r="A747" s="407"/>
      <c r="B747" s="403"/>
      <c r="C747" s="404"/>
      <c r="D747" s="404"/>
      <c r="E747" s="405"/>
      <c r="F747" s="403"/>
      <c r="G747" s="404"/>
      <c r="H747" s="404"/>
      <c r="I747" s="404"/>
      <c r="J747" s="404"/>
      <c r="K747" s="406"/>
      <c r="L747" s="123"/>
      <c r="M747" s="402" t="str">
        <f t="shared" si="11"/>
        <v/>
      </c>
    </row>
    <row r="748" spans="1:13" ht="14.45" customHeight="1" x14ac:dyDescent="0.2">
      <c r="A748" s="407"/>
      <c r="B748" s="403"/>
      <c r="C748" s="404"/>
      <c r="D748" s="404"/>
      <c r="E748" s="405"/>
      <c r="F748" s="403"/>
      <c r="G748" s="404"/>
      <c r="H748" s="404"/>
      <c r="I748" s="404"/>
      <c r="J748" s="404"/>
      <c r="K748" s="406"/>
      <c r="L748" s="123"/>
      <c r="M748" s="402" t="str">
        <f t="shared" si="11"/>
        <v/>
      </c>
    </row>
    <row r="749" spans="1:13" ht="14.45" customHeight="1" x14ac:dyDescent="0.2">
      <c r="A749" s="407"/>
      <c r="B749" s="403"/>
      <c r="C749" s="404"/>
      <c r="D749" s="404"/>
      <c r="E749" s="405"/>
      <c r="F749" s="403"/>
      <c r="G749" s="404"/>
      <c r="H749" s="404"/>
      <c r="I749" s="404"/>
      <c r="J749" s="404"/>
      <c r="K749" s="406"/>
      <c r="L749" s="123"/>
      <c r="M749" s="402" t="str">
        <f t="shared" si="11"/>
        <v/>
      </c>
    </row>
    <row r="750" spans="1:13" ht="14.45" customHeight="1" x14ac:dyDescent="0.2">
      <c r="A750" s="407"/>
      <c r="B750" s="403"/>
      <c r="C750" s="404"/>
      <c r="D750" s="404"/>
      <c r="E750" s="405"/>
      <c r="F750" s="403"/>
      <c r="G750" s="404"/>
      <c r="H750" s="404"/>
      <c r="I750" s="404"/>
      <c r="J750" s="404"/>
      <c r="K750" s="406"/>
      <c r="L750" s="123"/>
      <c r="M750" s="402" t="str">
        <f t="shared" si="11"/>
        <v/>
      </c>
    </row>
    <row r="751" spans="1:13" ht="14.45" customHeight="1" x14ac:dyDescent="0.2">
      <c r="A751" s="407"/>
      <c r="B751" s="403"/>
      <c r="C751" s="404"/>
      <c r="D751" s="404"/>
      <c r="E751" s="405"/>
      <c r="F751" s="403"/>
      <c r="G751" s="404"/>
      <c r="H751" s="404"/>
      <c r="I751" s="404"/>
      <c r="J751" s="404"/>
      <c r="K751" s="406"/>
      <c r="L751" s="123"/>
      <c r="M751" s="402" t="str">
        <f t="shared" si="11"/>
        <v/>
      </c>
    </row>
    <row r="752" spans="1:13" ht="14.45" customHeight="1" x14ac:dyDescent="0.2">
      <c r="A752" s="407"/>
      <c r="B752" s="403"/>
      <c r="C752" s="404"/>
      <c r="D752" s="404"/>
      <c r="E752" s="405"/>
      <c r="F752" s="403"/>
      <c r="G752" s="404"/>
      <c r="H752" s="404"/>
      <c r="I752" s="404"/>
      <c r="J752" s="404"/>
      <c r="K752" s="406"/>
      <c r="L752" s="123"/>
      <c r="M752" s="402" t="str">
        <f t="shared" si="11"/>
        <v/>
      </c>
    </row>
    <row r="753" spans="1:13" ht="14.45" customHeight="1" x14ac:dyDescent="0.2">
      <c r="A753" s="407"/>
      <c r="B753" s="403"/>
      <c r="C753" s="404"/>
      <c r="D753" s="404"/>
      <c r="E753" s="405"/>
      <c r="F753" s="403"/>
      <c r="G753" s="404"/>
      <c r="H753" s="404"/>
      <c r="I753" s="404"/>
      <c r="J753" s="404"/>
      <c r="K753" s="406"/>
      <c r="L753" s="123"/>
      <c r="M753" s="402" t="str">
        <f t="shared" si="11"/>
        <v/>
      </c>
    </row>
    <row r="754" spans="1:13" ht="14.45" customHeight="1" x14ac:dyDescent="0.2">
      <c r="A754" s="407"/>
      <c r="B754" s="403"/>
      <c r="C754" s="404"/>
      <c r="D754" s="404"/>
      <c r="E754" s="405"/>
      <c r="F754" s="403"/>
      <c r="G754" s="404"/>
      <c r="H754" s="404"/>
      <c r="I754" s="404"/>
      <c r="J754" s="404"/>
      <c r="K754" s="406"/>
      <c r="L754" s="123"/>
      <c r="M754" s="402" t="str">
        <f t="shared" si="11"/>
        <v/>
      </c>
    </row>
    <row r="755" spans="1:13" ht="14.45" customHeight="1" x14ac:dyDescent="0.2">
      <c r="A755" s="407"/>
      <c r="B755" s="403"/>
      <c r="C755" s="404"/>
      <c r="D755" s="404"/>
      <c r="E755" s="405"/>
      <c r="F755" s="403"/>
      <c r="G755" s="404"/>
      <c r="H755" s="404"/>
      <c r="I755" s="404"/>
      <c r="J755" s="404"/>
      <c r="K755" s="406"/>
      <c r="L755" s="123"/>
      <c r="M755" s="402" t="str">
        <f t="shared" si="11"/>
        <v/>
      </c>
    </row>
    <row r="756" spans="1:13" ht="14.45" customHeight="1" x14ac:dyDescent="0.2">
      <c r="A756" s="407"/>
      <c r="B756" s="403"/>
      <c r="C756" s="404"/>
      <c r="D756" s="404"/>
      <c r="E756" s="405"/>
      <c r="F756" s="403"/>
      <c r="G756" s="404"/>
      <c r="H756" s="404"/>
      <c r="I756" s="404"/>
      <c r="J756" s="404"/>
      <c r="K756" s="406"/>
      <c r="L756" s="123"/>
      <c r="M756" s="402" t="str">
        <f t="shared" si="11"/>
        <v/>
      </c>
    </row>
    <row r="757" spans="1:13" ht="14.45" customHeight="1" x14ac:dyDescent="0.2">
      <c r="A757" s="407"/>
      <c r="B757" s="403"/>
      <c r="C757" s="404"/>
      <c r="D757" s="404"/>
      <c r="E757" s="405"/>
      <c r="F757" s="403"/>
      <c r="G757" s="404"/>
      <c r="H757" s="404"/>
      <c r="I757" s="404"/>
      <c r="J757" s="404"/>
      <c r="K757" s="406"/>
      <c r="L757" s="123"/>
      <c r="M757" s="402" t="str">
        <f t="shared" si="11"/>
        <v/>
      </c>
    </row>
    <row r="758" spans="1:13" ht="14.45" customHeight="1" x14ac:dyDescent="0.2">
      <c r="A758" s="407"/>
      <c r="B758" s="403"/>
      <c r="C758" s="404"/>
      <c r="D758" s="404"/>
      <c r="E758" s="405"/>
      <c r="F758" s="403"/>
      <c r="G758" s="404"/>
      <c r="H758" s="404"/>
      <c r="I758" s="404"/>
      <c r="J758" s="404"/>
      <c r="K758" s="406"/>
      <c r="L758" s="123"/>
      <c r="M758" s="402" t="str">
        <f t="shared" si="11"/>
        <v/>
      </c>
    </row>
    <row r="759" spans="1:13" ht="14.45" customHeight="1" x14ac:dyDescent="0.2">
      <c r="A759" s="407"/>
      <c r="B759" s="403"/>
      <c r="C759" s="404"/>
      <c r="D759" s="404"/>
      <c r="E759" s="405"/>
      <c r="F759" s="403"/>
      <c r="G759" s="404"/>
      <c r="H759" s="404"/>
      <c r="I759" s="404"/>
      <c r="J759" s="404"/>
      <c r="K759" s="406"/>
      <c r="L759" s="123"/>
      <c r="M759" s="402" t="str">
        <f t="shared" si="11"/>
        <v/>
      </c>
    </row>
    <row r="760" spans="1:13" ht="14.45" customHeight="1" x14ac:dyDescent="0.2">
      <c r="A760" s="407"/>
      <c r="B760" s="403"/>
      <c r="C760" s="404"/>
      <c r="D760" s="404"/>
      <c r="E760" s="405"/>
      <c r="F760" s="403"/>
      <c r="G760" s="404"/>
      <c r="H760" s="404"/>
      <c r="I760" s="404"/>
      <c r="J760" s="404"/>
      <c r="K760" s="406"/>
      <c r="L760" s="123"/>
      <c r="M760" s="402" t="str">
        <f t="shared" si="11"/>
        <v/>
      </c>
    </row>
    <row r="761" spans="1:13" ht="14.45" customHeight="1" x14ac:dyDescent="0.2">
      <c r="A761" s="407"/>
      <c r="B761" s="403"/>
      <c r="C761" s="404"/>
      <c r="D761" s="404"/>
      <c r="E761" s="405"/>
      <c r="F761" s="403"/>
      <c r="G761" s="404"/>
      <c r="H761" s="404"/>
      <c r="I761" s="404"/>
      <c r="J761" s="404"/>
      <c r="K761" s="406"/>
      <c r="L761" s="123"/>
      <c r="M761" s="402" t="str">
        <f t="shared" si="11"/>
        <v/>
      </c>
    </row>
    <row r="762" spans="1:13" ht="14.45" customHeight="1" x14ac:dyDescent="0.2">
      <c r="A762" s="407"/>
      <c r="B762" s="403"/>
      <c r="C762" s="404"/>
      <c r="D762" s="404"/>
      <c r="E762" s="405"/>
      <c r="F762" s="403"/>
      <c r="G762" s="404"/>
      <c r="H762" s="404"/>
      <c r="I762" s="404"/>
      <c r="J762" s="404"/>
      <c r="K762" s="406"/>
      <c r="L762" s="123"/>
      <c r="M762" s="402" t="str">
        <f t="shared" si="11"/>
        <v/>
      </c>
    </row>
    <row r="763" spans="1:13" ht="14.45" customHeight="1" x14ac:dyDescent="0.2">
      <c r="A763" s="407"/>
      <c r="B763" s="403"/>
      <c r="C763" s="404"/>
      <c r="D763" s="404"/>
      <c r="E763" s="405"/>
      <c r="F763" s="403"/>
      <c r="G763" s="404"/>
      <c r="H763" s="404"/>
      <c r="I763" s="404"/>
      <c r="J763" s="404"/>
      <c r="K763" s="406"/>
      <c r="L763" s="123"/>
      <c r="M763" s="402" t="str">
        <f t="shared" si="11"/>
        <v/>
      </c>
    </row>
    <row r="764" spans="1:13" ht="14.45" customHeight="1" x14ac:dyDescent="0.2">
      <c r="A764" s="407"/>
      <c r="B764" s="403"/>
      <c r="C764" s="404"/>
      <c r="D764" s="404"/>
      <c r="E764" s="405"/>
      <c r="F764" s="403"/>
      <c r="G764" s="404"/>
      <c r="H764" s="404"/>
      <c r="I764" s="404"/>
      <c r="J764" s="404"/>
      <c r="K764" s="406"/>
      <c r="L764" s="123"/>
      <c r="M764" s="402" t="str">
        <f t="shared" si="11"/>
        <v/>
      </c>
    </row>
    <row r="765" spans="1:13" ht="14.45" customHeight="1" x14ac:dyDescent="0.2">
      <c r="A765" s="407"/>
      <c r="B765" s="403"/>
      <c r="C765" s="404"/>
      <c r="D765" s="404"/>
      <c r="E765" s="405"/>
      <c r="F765" s="403"/>
      <c r="G765" s="404"/>
      <c r="H765" s="404"/>
      <c r="I765" s="404"/>
      <c r="J765" s="404"/>
      <c r="K765" s="406"/>
      <c r="L765" s="123"/>
      <c r="M765" s="402" t="str">
        <f t="shared" si="11"/>
        <v/>
      </c>
    </row>
    <row r="766" spans="1:13" ht="14.45" customHeight="1" x14ac:dyDescent="0.2">
      <c r="A766" s="407"/>
      <c r="B766" s="403"/>
      <c r="C766" s="404"/>
      <c r="D766" s="404"/>
      <c r="E766" s="405"/>
      <c r="F766" s="403"/>
      <c r="G766" s="404"/>
      <c r="H766" s="404"/>
      <c r="I766" s="404"/>
      <c r="J766" s="404"/>
      <c r="K766" s="406"/>
      <c r="L766" s="123"/>
      <c r="M766" s="402" t="str">
        <f t="shared" si="11"/>
        <v/>
      </c>
    </row>
    <row r="767" spans="1:13" ht="14.45" customHeight="1" x14ac:dyDescent="0.2">
      <c r="A767" s="407"/>
      <c r="B767" s="403"/>
      <c r="C767" s="404"/>
      <c r="D767" s="404"/>
      <c r="E767" s="405"/>
      <c r="F767" s="403"/>
      <c r="G767" s="404"/>
      <c r="H767" s="404"/>
      <c r="I767" s="404"/>
      <c r="J767" s="404"/>
      <c r="K767" s="406"/>
      <c r="L767" s="123"/>
      <c r="M767" s="402" t="str">
        <f t="shared" si="11"/>
        <v/>
      </c>
    </row>
    <row r="768" spans="1:13" ht="14.45" customHeight="1" x14ac:dyDescent="0.2">
      <c r="A768" s="407"/>
      <c r="B768" s="403"/>
      <c r="C768" s="404"/>
      <c r="D768" s="404"/>
      <c r="E768" s="405"/>
      <c r="F768" s="403"/>
      <c r="G768" s="404"/>
      <c r="H768" s="404"/>
      <c r="I768" s="404"/>
      <c r="J768" s="404"/>
      <c r="K768" s="406"/>
      <c r="L768" s="123"/>
      <c r="M768" s="402" t="str">
        <f t="shared" si="11"/>
        <v/>
      </c>
    </row>
    <row r="769" spans="1:13" ht="14.45" customHeight="1" x14ac:dyDescent="0.2">
      <c r="A769" s="407"/>
      <c r="B769" s="403"/>
      <c r="C769" s="404"/>
      <c r="D769" s="404"/>
      <c r="E769" s="405"/>
      <c r="F769" s="403"/>
      <c r="G769" s="404"/>
      <c r="H769" s="404"/>
      <c r="I769" s="404"/>
      <c r="J769" s="404"/>
      <c r="K769" s="406"/>
      <c r="L769" s="123"/>
      <c r="M769" s="402" t="str">
        <f t="shared" si="11"/>
        <v/>
      </c>
    </row>
    <row r="770" spans="1:13" ht="14.45" customHeight="1" x14ac:dyDescent="0.2">
      <c r="A770" s="407"/>
      <c r="B770" s="403"/>
      <c r="C770" s="404"/>
      <c r="D770" s="404"/>
      <c r="E770" s="405"/>
      <c r="F770" s="403"/>
      <c r="G770" s="404"/>
      <c r="H770" s="404"/>
      <c r="I770" s="404"/>
      <c r="J770" s="404"/>
      <c r="K770" s="406"/>
      <c r="L770" s="123"/>
      <c r="M770" s="402" t="str">
        <f t="shared" si="11"/>
        <v/>
      </c>
    </row>
    <row r="771" spans="1:13" ht="14.45" customHeight="1" x14ac:dyDescent="0.2">
      <c r="A771" s="407"/>
      <c r="B771" s="403"/>
      <c r="C771" s="404"/>
      <c r="D771" s="404"/>
      <c r="E771" s="405"/>
      <c r="F771" s="403"/>
      <c r="G771" s="404"/>
      <c r="H771" s="404"/>
      <c r="I771" s="404"/>
      <c r="J771" s="404"/>
      <c r="K771" s="406"/>
      <c r="L771" s="123"/>
      <c r="M771" s="402" t="str">
        <f t="shared" si="11"/>
        <v/>
      </c>
    </row>
    <row r="772" spans="1:13" ht="14.45" customHeight="1" x14ac:dyDescent="0.2">
      <c r="A772" s="407"/>
      <c r="B772" s="403"/>
      <c r="C772" s="404"/>
      <c r="D772" s="404"/>
      <c r="E772" s="405"/>
      <c r="F772" s="403"/>
      <c r="G772" s="404"/>
      <c r="H772" s="404"/>
      <c r="I772" s="404"/>
      <c r="J772" s="404"/>
      <c r="K772" s="406"/>
      <c r="L772" s="123"/>
      <c r="M772" s="402" t="str">
        <f t="shared" si="11"/>
        <v/>
      </c>
    </row>
    <row r="773" spans="1:13" ht="14.45" customHeight="1" x14ac:dyDescent="0.2">
      <c r="A773" s="407"/>
      <c r="B773" s="403"/>
      <c r="C773" s="404"/>
      <c r="D773" s="404"/>
      <c r="E773" s="405"/>
      <c r="F773" s="403"/>
      <c r="G773" s="404"/>
      <c r="H773" s="404"/>
      <c r="I773" s="404"/>
      <c r="J773" s="404"/>
      <c r="K773" s="406"/>
      <c r="L773" s="123"/>
      <c r="M773" s="402" t="str">
        <f t="shared" si="11"/>
        <v/>
      </c>
    </row>
    <row r="774" spans="1:13" ht="14.45" customHeight="1" x14ac:dyDescent="0.2">
      <c r="A774" s="407"/>
      <c r="B774" s="403"/>
      <c r="C774" s="404"/>
      <c r="D774" s="404"/>
      <c r="E774" s="405"/>
      <c r="F774" s="403"/>
      <c r="G774" s="404"/>
      <c r="H774" s="404"/>
      <c r="I774" s="404"/>
      <c r="J774" s="404"/>
      <c r="K774" s="406"/>
      <c r="L774" s="123"/>
      <c r="M774" s="402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07"/>
      <c r="B775" s="403"/>
      <c r="C775" s="404"/>
      <c r="D775" s="404"/>
      <c r="E775" s="405"/>
      <c r="F775" s="403"/>
      <c r="G775" s="404"/>
      <c r="H775" s="404"/>
      <c r="I775" s="404"/>
      <c r="J775" s="404"/>
      <c r="K775" s="406"/>
      <c r="L775" s="123"/>
      <c r="M775" s="402" t="str">
        <f t="shared" si="12"/>
        <v/>
      </c>
    </row>
    <row r="776" spans="1:13" ht="14.45" customHeight="1" x14ac:dyDescent="0.2">
      <c r="A776" s="407"/>
      <c r="B776" s="403"/>
      <c r="C776" s="404"/>
      <c r="D776" s="404"/>
      <c r="E776" s="405"/>
      <c r="F776" s="403"/>
      <c r="G776" s="404"/>
      <c r="H776" s="404"/>
      <c r="I776" s="404"/>
      <c r="J776" s="404"/>
      <c r="K776" s="406"/>
      <c r="L776" s="123"/>
      <c r="M776" s="402" t="str">
        <f t="shared" si="12"/>
        <v/>
      </c>
    </row>
    <row r="777" spans="1:13" ht="14.45" customHeight="1" x14ac:dyDescent="0.2">
      <c r="A777" s="407"/>
      <c r="B777" s="403"/>
      <c r="C777" s="404"/>
      <c r="D777" s="404"/>
      <c r="E777" s="405"/>
      <c r="F777" s="403"/>
      <c r="G777" s="404"/>
      <c r="H777" s="404"/>
      <c r="I777" s="404"/>
      <c r="J777" s="404"/>
      <c r="K777" s="406"/>
      <c r="L777" s="123"/>
      <c r="M777" s="402" t="str">
        <f t="shared" si="12"/>
        <v/>
      </c>
    </row>
    <row r="778" spans="1:13" ht="14.45" customHeight="1" x14ac:dyDescent="0.2">
      <c r="A778" s="407"/>
      <c r="B778" s="403"/>
      <c r="C778" s="404"/>
      <c r="D778" s="404"/>
      <c r="E778" s="405"/>
      <c r="F778" s="403"/>
      <c r="G778" s="404"/>
      <c r="H778" s="404"/>
      <c r="I778" s="404"/>
      <c r="J778" s="404"/>
      <c r="K778" s="406"/>
      <c r="L778" s="123"/>
      <c r="M778" s="402" t="str">
        <f t="shared" si="12"/>
        <v/>
      </c>
    </row>
    <row r="779" spans="1:13" ht="14.45" customHeight="1" x14ac:dyDescent="0.2">
      <c r="A779" s="407"/>
      <c r="B779" s="403"/>
      <c r="C779" s="404"/>
      <c r="D779" s="404"/>
      <c r="E779" s="405"/>
      <c r="F779" s="403"/>
      <c r="G779" s="404"/>
      <c r="H779" s="404"/>
      <c r="I779" s="404"/>
      <c r="J779" s="404"/>
      <c r="K779" s="406"/>
      <c r="L779" s="123"/>
      <c r="M779" s="402" t="str">
        <f t="shared" si="12"/>
        <v/>
      </c>
    </row>
    <row r="780" spans="1:13" ht="14.45" customHeight="1" x14ac:dyDescent="0.2">
      <c r="A780" s="407"/>
      <c r="B780" s="403"/>
      <c r="C780" s="404"/>
      <c r="D780" s="404"/>
      <c r="E780" s="405"/>
      <c r="F780" s="403"/>
      <c r="G780" s="404"/>
      <c r="H780" s="404"/>
      <c r="I780" s="404"/>
      <c r="J780" s="404"/>
      <c r="K780" s="406"/>
      <c r="L780" s="123"/>
      <c r="M780" s="402" t="str">
        <f t="shared" si="12"/>
        <v/>
      </c>
    </row>
    <row r="781" spans="1:13" ht="14.45" customHeight="1" x14ac:dyDescent="0.2">
      <c r="A781" s="407"/>
      <c r="B781" s="403"/>
      <c r="C781" s="404"/>
      <c r="D781" s="404"/>
      <c r="E781" s="405"/>
      <c r="F781" s="403"/>
      <c r="G781" s="404"/>
      <c r="H781" s="404"/>
      <c r="I781" s="404"/>
      <c r="J781" s="404"/>
      <c r="K781" s="406"/>
      <c r="L781" s="123"/>
      <c r="M781" s="402" t="str">
        <f t="shared" si="12"/>
        <v/>
      </c>
    </row>
    <row r="782" spans="1:13" ht="14.45" customHeight="1" x14ac:dyDescent="0.2">
      <c r="A782" s="407"/>
      <c r="B782" s="403"/>
      <c r="C782" s="404"/>
      <c r="D782" s="404"/>
      <c r="E782" s="405"/>
      <c r="F782" s="403"/>
      <c r="G782" s="404"/>
      <c r="H782" s="404"/>
      <c r="I782" s="404"/>
      <c r="J782" s="404"/>
      <c r="K782" s="406"/>
      <c r="L782" s="123"/>
      <c r="M782" s="402" t="str">
        <f t="shared" si="12"/>
        <v/>
      </c>
    </row>
    <row r="783" spans="1:13" ht="14.45" customHeight="1" x14ac:dyDescent="0.2">
      <c r="A783" s="407"/>
      <c r="B783" s="403"/>
      <c r="C783" s="404"/>
      <c r="D783" s="404"/>
      <c r="E783" s="405"/>
      <c r="F783" s="403"/>
      <c r="G783" s="404"/>
      <c r="H783" s="404"/>
      <c r="I783" s="404"/>
      <c r="J783" s="404"/>
      <c r="K783" s="406"/>
      <c r="L783" s="123"/>
      <c r="M783" s="402" t="str">
        <f t="shared" si="12"/>
        <v/>
      </c>
    </row>
    <row r="784" spans="1:13" ht="14.45" customHeight="1" x14ac:dyDescent="0.2">
      <c r="A784" s="407"/>
      <c r="B784" s="403"/>
      <c r="C784" s="404"/>
      <c r="D784" s="404"/>
      <c r="E784" s="405"/>
      <c r="F784" s="403"/>
      <c r="G784" s="404"/>
      <c r="H784" s="404"/>
      <c r="I784" s="404"/>
      <c r="J784" s="404"/>
      <c r="K784" s="406"/>
      <c r="L784" s="123"/>
      <c r="M784" s="402" t="str">
        <f t="shared" si="12"/>
        <v/>
      </c>
    </row>
    <row r="785" spans="1:13" ht="14.45" customHeight="1" x14ac:dyDescent="0.2">
      <c r="A785" s="407"/>
      <c r="B785" s="403"/>
      <c r="C785" s="404"/>
      <c r="D785" s="404"/>
      <c r="E785" s="405"/>
      <c r="F785" s="403"/>
      <c r="G785" s="404"/>
      <c r="H785" s="404"/>
      <c r="I785" s="404"/>
      <c r="J785" s="404"/>
      <c r="K785" s="406"/>
      <c r="L785" s="123"/>
      <c r="M785" s="402" t="str">
        <f t="shared" si="12"/>
        <v/>
      </c>
    </row>
    <row r="786" spans="1:13" ht="14.45" customHeight="1" x14ac:dyDescent="0.2">
      <c r="A786" s="407"/>
      <c r="B786" s="403"/>
      <c r="C786" s="404"/>
      <c r="D786" s="404"/>
      <c r="E786" s="405"/>
      <c r="F786" s="403"/>
      <c r="G786" s="404"/>
      <c r="H786" s="404"/>
      <c r="I786" s="404"/>
      <c r="J786" s="404"/>
      <c r="K786" s="406"/>
      <c r="L786" s="123"/>
      <c r="M786" s="402" t="str">
        <f t="shared" si="12"/>
        <v/>
      </c>
    </row>
    <row r="787" spans="1:13" ht="14.45" customHeight="1" x14ac:dyDescent="0.2">
      <c r="A787" s="407"/>
      <c r="B787" s="403"/>
      <c r="C787" s="404"/>
      <c r="D787" s="404"/>
      <c r="E787" s="405"/>
      <c r="F787" s="403"/>
      <c r="G787" s="404"/>
      <c r="H787" s="404"/>
      <c r="I787" s="404"/>
      <c r="J787" s="404"/>
      <c r="K787" s="406"/>
      <c r="L787" s="123"/>
      <c r="M787" s="402" t="str">
        <f t="shared" si="12"/>
        <v/>
      </c>
    </row>
    <row r="788" spans="1:13" ht="14.45" customHeight="1" x14ac:dyDescent="0.2">
      <c r="A788" s="407"/>
      <c r="B788" s="403"/>
      <c r="C788" s="404"/>
      <c r="D788" s="404"/>
      <c r="E788" s="405"/>
      <c r="F788" s="403"/>
      <c r="G788" s="404"/>
      <c r="H788" s="404"/>
      <c r="I788" s="404"/>
      <c r="J788" s="404"/>
      <c r="K788" s="406"/>
      <c r="L788" s="123"/>
      <c r="M788" s="402" t="str">
        <f t="shared" si="12"/>
        <v/>
      </c>
    </row>
    <row r="789" spans="1:13" ht="14.45" customHeight="1" x14ac:dyDescent="0.2">
      <c r="A789" s="407"/>
      <c r="B789" s="403"/>
      <c r="C789" s="404"/>
      <c r="D789" s="404"/>
      <c r="E789" s="405"/>
      <c r="F789" s="403"/>
      <c r="G789" s="404"/>
      <c r="H789" s="404"/>
      <c r="I789" s="404"/>
      <c r="J789" s="404"/>
      <c r="K789" s="406"/>
      <c r="L789" s="123"/>
      <c r="M789" s="402" t="str">
        <f t="shared" si="12"/>
        <v/>
      </c>
    </row>
    <row r="790" spans="1:13" ht="14.45" customHeight="1" x14ac:dyDescent="0.2">
      <c r="A790" s="407"/>
      <c r="B790" s="403"/>
      <c r="C790" s="404"/>
      <c r="D790" s="404"/>
      <c r="E790" s="405"/>
      <c r="F790" s="403"/>
      <c r="G790" s="404"/>
      <c r="H790" s="404"/>
      <c r="I790" s="404"/>
      <c r="J790" s="404"/>
      <c r="K790" s="406"/>
      <c r="L790" s="123"/>
      <c r="M790" s="402" t="str">
        <f t="shared" si="12"/>
        <v/>
      </c>
    </row>
    <row r="791" spans="1:13" ht="14.45" customHeight="1" x14ac:dyDescent="0.2">
      <c r="A791" s="407"/>
      <c r="B791" s="403"/>
      <c r="C791" s="404"/>
      <c r="D791" s="404"/>
      <c r="E791" s="405"/>
      <c r="F791" s="403"/>
      <c r="G791" s="404"/>
      <c r="H791" s="404"/>
      <c r="I791" s="404"/>
      <c r="J791" s="404"/>
      <c r="K791" s="406"/>
      <c r="L791" s="123"/>
      <c r="M791" s="402" t="str">
        <f t="shared" si="12"/>
        <v/>
      </c>
    </row>
    <row r="792" spans="1:13" ht="14.45" customHeight="1" x14ac:dyDescent="0.2">
      <c r="A792" s="407"/>
      <c r="B792" s="403"/>
      <c r="C792" s="404"/>
      <c r="D792" s="404"/>
      <c r="E792" s="405"/>
      <c r="F792" s="403"/>
      <c r="G792" s="404"/>
      <c r="H792" s="404"/>
      <c r="I792" s="404"/>
      <c r="J792" s="404"/>
      <c r="K792" s="406"/>
      <c r="L792" s="123"/>
      <c r="M792" s="402" t="str">
        <f t="shared" si="12"/>
        <v/>
      </c>
    </row>
    <row r="793" spans="1:13" ht="14.45" customHeight="1" x14ac:dyDescent="0.2">
      <c r="A793" s="407"/>
      <c r="B793" s="403"/>
      <c r="C793" s="404"/>
      <c r="D793" s="404"/>
      <c r="E793" s="405"/>
      <c r="F793" s="403"/>
      <c r="G793" s="404"/>
      <c r="H793" s="404"/>
      <c r="I793" s="404"/>
      <c r="J793" s="404"/>
      <c r="K793" s="406"/>
      <c r="L793" s="123"/>
      <c r="M793" s="402" t="str">
        <f t="shared" si="12"/>
        <v/>
      </c>
    </row>
    <row r="794" spans="1:13" ht="14.45" customHeight="1" x14ac:dyDescent="0.2">
      <c r="A794" s="407"/>
      <c r="B794" s="403"/>
      <c r="C794" s="404"/>
      <c r="D794" s="404"/>
      <c r="E794" s="405"/>
      <c r="F794" s="403"/>
      <c r="G794" s="404"/>
      <c r="H794" s="404"/>
      <c r="I794" s="404"/>
      <c r="J794" s="404"/>
      <c r="K794" s="406"/>
      <c r="L794" s="123"/>
      <c r="M794" s="402" t="str">
        <f t="shared" si="12"/>
        <v/>
      </c>
    </row>
    <row r="795" spans="1:13" ht="14.45" customHeight="1" x14ac:dyDescent="0.2">
      <c r="A795" s="407"/>
      <c r="B795" s="403"/>
      <c r="C795" s="404"/>
      <c r="D795" s="404"/>
      <c r="E795" s="405"/>
      <c r="F795" s="403"/>
      <c r="G795" s="404"/>
      <c r="H795" s="404"/>
      <c r="I795" s="404"/>
      <c r="J795" s="404"/>
      <c r="K795" s="406"/>
      <c r="L795" s="123"/>
      <c r="M795" s="402" t="str">
        <f t="shared" si="12"/>
        <v/>
      </c>
    </row>
    <row r="796" spans="1:13" ht="14.45" customHeight="1" x14ac:dyDescent="0.2">
      <c r="A796" s="407"/>
      <c r="B796" s="403"/>
      <c r="C796" s="404"/>
      <c r="D796" s="404"/>
      <c r="E796" s="405"/>
      <c r="F796" s="403"/>
      <c r="G796" s="404"/>
      <c r="H796" s="404"/>
      <c r="I796" s="404"/>
      <c r="J796" s="404"/>
      <c r="K796" s="406"/>
      <c r="L796" s="123"/>
      <c r="M796" s="402" t="str">
        <f t="shared" si="12"/>
        <v/>
      </c>
    </row>
    <row r="797" spans="1:13" ht="14.45" customHeight="1" x14ac:dyDescent="0.2">
      <c r="A797" s="407"/>
      <c r="B797" s="403"/>
      <c r="C797" s="404"/>
      <c r="D797" s="404"/>
      <c r="E797" s="405"/>
      <c r="F797" s="403"/>
      <c r="G797" s="404"/>
      <c r="H797" s="404"/>
      <c r="I797" s="404"/>
      <c r="J797" s="404"/>
      <c r="K797" s="406"/>
      <c r="L797" s="123"/>
      <c r="M797" s="402" t="str">
        <f t="shared" si="12"/>
        <v/>
      </c>
    </row>
    <row r="798" spans="1:13" ht="14.45" customHeight="1" x14ac:dyDescent="0.2">
      <c r="A798" s="407"/>
      <c r="B798" s="403"/>
      <c r="C798" s="404"/>
      <c r="D798" s="404"/>
      <c r="E798" s="405"/>
      <c r="F798" s="403"/>
      <c r="G798" s="404"/>
      <c r="H798" s="404"/>
      <c r="I798" s="404"/>
      <c r="J798" s="404"/>
      <c r="K798" s="406"/>
      <c r="L798" s="123"/>
      <c r="M798" s="402" t="str">
        <f t="shared" si="12"/>
        <v/>
      </c>
    </row>
    <row r="799" spans="1:13" ht="14.45" customHeight="1" x14ac:dyDescent="0.2">
      <c r="A799" s="407"/>
      <c r="B799" s="403"/>
      <c r="C799" s="404"/>
      <c r="D799" s="404"/>
      <c r="E799" s="405"/>
      <c r="F799" s="403"/>
      <c r="G799" s="404"/>
      <c r="H799" s="404"/>
      <c r="I799" s="404"/>
      <c r="J799" s="404"/>
      <c r="K799" s="406"/>
      <c r="L799" s="123"/>
      <c r="M799" s="402" t="str">
        <f t="shared" si="12"/>
        <v/>
      </c>
    </row>
    <row r="800" spans="1:13" ht="14.45" customHeight="1" x14ac:dyDescent="0.2">
      <c r="A800" s="407"/>
      <c r="B800" s="403"/>
      <c r="C800" s="404"/>
      <c r="D800" s="404"/>
      <c r="E800" s="405"/>
      <c r="F800" s="403"/>
      <c r="G800" s="404"/>
      <c r="H800" s="404"/>
      <c r="I800" s="404"/>
      <c r="J800" s="404"/>
      <c r="K800" s="406"/>
      <c r="L800" s="123"/>
      <c r="M800" s="402" t="str">
        <f t="shared" si="12"/>
        <v/>
      </c>
    </row>
    <row r="801" spans="1:13" ht="14.45" customHeight="1" x14ac:dyDescent="0.2">
      <c r="A801" s="407"/>
      <c r="B801" s="403"/>
      <c r="C801" s="404"/>
      <c r="D801" s="404"/>
      <c r="E801" s="405"/>
      <c r="F801" s="403"/>
      <c r="G801" s="404"/>
      <c r="H801" s="404"/>
      <c r="I801" s="404"/>
      <c r="J801" s="404"/>
      <c r="K801" s="406"/>
      <c r="L801" s="123"/>
      <c r="M801" s="402" t="str">
        <f t="shared" si="12"/>
        <v/>
      </c>
    </row>
    <row r="802" spans="1:13" ht="14.45" customHeight="1" x14ac:dyDescent="0.2">
      <c r="A802" s="407"/>
      <c r="B802" s="403"/>
      <c r="C802" s="404"/>
      <c r="D802" s="404"/>
      <c r="E802" s="405"/>
      <c r="F802" s="403"/>
      <c r="G802" s="404"/>
      <c r="H802" s="404"/>
      <c r="I802" s="404"/>
      <c r="J802" s="404"/>
      <c r="K802" s="406"/>
      <c r="L802" s="123"/>
      <c r="M802" s="402" t="str">
        <f t="shared" si="12"/>
        <v/>
      </c>
    </row>
    <row r="803" spans="1:13" ht="14.45" customHeight="1" x14ac:dyDescent="0.2">
      <c r="A803" s="407"/>
      <c r="B803" s="403"/>
      <c r="C803" s="404"/>
      <c r="D803" s="404"/>
      <c r="E803" s="405"/>
      <c r="F803" s="403"/>
      <c r="G803" s="404"/>
      <c r="H803" s="404"/>
      <c r="I803" s="404"/>
      <c r="J803" s="404"/>
      <c r="K803" s="406"/>
      <c r="L803" s="123"/>
      <c r="M803" s="402" t="str">
        <f t="shared" si="12"/>
        <v/>
      </c>
    </row>
    <row r="804" spans="1:13" ht="14.45" customHeight="1" x14ac:dyDescent="0.2">
      <c r="A804" s="407"/>
      <c r="B804" s="403"/>
      <c r="C804" s="404"/>
      <c r="D804" s="404"/>
      <c r="E804" s="405"/>
      <c r="F804" s="403"/>
      <c r="G804" s="404"/>
      <c r="H804" s="404"/>
      <c r="I804" s="404"/>
      <c r="J804" s="404"/>
      <c r="K804" s="406"/>
      <c r="L804" s="123"/>
      <c r="M804" s="402" t="str">
        <f t="shared" si="12"/>
        <v/>
      </c>
    </row>
    <row r="805" spans="1:13" ht="14.45" customHeight="1" x14ac:dyDescent="0.2">
      <c r="A805" s="407"/>
      <c r="B805" s="403"/>
      <c r="C805" s="404"/>
      <c r="D805" s="404"/>
      <c r="E805" s="405"/>
      <c r="F805" s="403"/>
      <c r="G805" s="404"/>
      <c r="H805" s="404"/>
      <c r="I805" s="404"/>
      <c r="J805" s="404"/>
      <c r="K805" s="406"/>
      <c r="L805" s="123"/>
      <c r="M805" s="402" t="str">
        <f t="shared" si="12"/>
        <v/>
      </c>
    </row>
    <row r="806" spans="1:13" ht="14.45" customHeight="1" x14ac:dyDescent="0.2">
      <c r="A806" s="407"/>
      <c r="B806" s="403"/>
      <c r="C806" s="404"/>
      <c r="D806" s="404"/>
      <c r="E806" s="405"/>
      <c r="F806" s="403"/>
      <c r="G806" s="404"/>
      <c r="H806" s="404"/>
      <c r="I806" s="404"/>
      <c r="J806" s="404"/>
      <c r="K806" s="406"/>
      <c r="L806" s="123"/>
      <c r="M806" s="402" t="str">
        <f t="shared" si="12"/>
        <v/>
      </c>
    </row>
    <row r="807" spans="1:13" ht="14.45" customHeight="1" x14ac:dyDescent="0.2">
      <c r="A807" s="407"/>
      <c r="B807" s="403"/>
      <c r="C807" s="404"/>
      <c r="D807" s="404"/>
      <c r="E807" s="405"/>
      <c r="F807" s="403"/>
      <c r="G807" s="404"/>
      <c r="H807" s="404"/>
      <c r="I807" s="404"/>
      <c r="J807" s="404"/>
      <c r="K807" s="406"/>
      <c r="L807" s="123"/>
      <c r="M807" s="402" t="str">
        <f t="shared" si="12"/>
        <v/>
      </c>
    </row>
    <row r="808" spans="1:13" ht="14.45" customHeight="1" x14ac:dyDescent="0.2">
      <c r="A808" s="407"/>
      <c r="B808" s="403"/>
      <c r="C808" s="404"/>
      <c r="D808" s="404"/>
      <c r="E808" s="405"/>
      <c r="F808" s="403"/>
      <c r="G808" s="404"/>
      <c r="H808" s="404"/>
      <c r="I808" s="404"/>
      <c r="J808" s="404"/>
      <c r="K808" s="406"/>
      <c r="L808" s="123"/>
      <c r="M808" s="402" t="str">
        <f t="shared" si="12"/>
        <v/>
      </c>
    </row>
    <row r="809" spans="1:13" ht="14.45" customHeight="1" x14ac:dyDescent="0.2">
      <c r="A809" s="407"/>
      <c r="B809" s="403"/>
      <c r="C809" s="404"/>
      <c r="D809" s="404"/>
      <c r="E809" s="405"/>
      <c r="F809" s="403"/>
      <c r="G809" s="404"/>
      <c r="H809" s="404"/>
      <c r="I809" s="404"/>
      <c r="J809" s="404"/>
      <c r="K809" s="406"/>
      <c r="L809" s="123"/>
      <c r="M809" s="402" t="str">
        <f t="shared" si="12"/>
        <v/>
      </c>
    </row>
    <row r="810" spans="1:13" ht="14.45" customHeight="1" x14ac:dyDescent="0.2">
      <c r="A810" s="407"/>
      <c r="B810" s="403"/>
      <c r="C810" s="404"/>
      <c r="D810" s="404"/>
      <c r="E810" s="405"/>
      <c r="F810" s="403"/>
      <c r="G810" s="404"/>
      <c r="H810" s="404"/>
      <c r="I810" s="404"/>
      <c r="J810" s="404"/>
      <c r="K810" s="406"/>
      <c r="L810" s="123"/>
      <c r="M810" s="402" t="str">
        <f t="shared" si="12"/>
        <v/>
      </c>
    </row>
    <row r="811" spans="1:13" ht="14.45" customHeight="1" x14ac:dyDescent="0.2">
      <c r="A811" s="407"/>
      <c r="B811" s="403"/>
      <c r="C811" s="404"/>
      <c r="D811" s="404"/>
      <c r="E811" s="405"/>
      <c r="F811" s="403"/>
      <c r="G811" s="404"/>
      <c r="H811" s="404"/>
      <c r="I811" s="404"/>
      <c r="J811" s="404"/>
      <c r="K811" s="406"/>
      <c r="L811" s="123"/>
      <c r="M811" s="402" t="str">
        <f t="shared" si="12"/>
        <v/>
      </c>
    </row>
    <row r="812" spans="1:13" ht="14.45" customHeight="1" x14ac:dyDescent="0.2">
      <c r="A812" s="407"/>
      <c r="B812" s="403"/>
      <c r="C812" s="404"/>
      <c r="D812" s="404"/>
      <c r="E812" s="405"/>
      <c r="F812" s="403"/>
      <c r="G812" s="404"/>
      <c r="H812" s="404"/>
      <c r="I812" s="404"/>
      <c r="J812" s="404"/>
      <c r="K812" s="406"/>
      <c r="L812" s="123"/>
      <c r="M812" s="402" t="str">
        <f t="shared" si="12"/>
        <v/>
      </c>
    </row>
    <row r="813" spans="1:13" ht="14.45" customHeight="1" x14ac:dyDescent="0.2">
      <c r="A813" s="407"/>
      <c r="B813" s="403"/>
      <c r="C813" s="404"/>
      <c r="D813" s="404"/>
      <c r="E813" s="405"/>
      <c r="F813" s="403"/>
      <c r="G813" s="404"/>
      <c r="H813" s="404"/>
      <c r="I813" s="404"/>
      <c r="J813" s="404"/>
      <c r="K813" s="406"/>
      <c r="L813" s="123"/>
      <c r="M813" s="402" t="str">
        <f t="shared" si="12"/>
        <v/>
      </c>
    </row>
    <row r="814" spans="1:13" ht="14.45" customHeight="1" x14ac:dyDescent="0.2">
      <c r="A814" s="407"/>
      <c r="B814" s="403"/>
      <c r="C814" s="404"/>
      <c r="D814" s="404"/>
      <c r="E814" s="405"/>
      <c r="F814" s="403"/>
      <c r="G814" s="404"/>
      <c r="H814" s="404"/>
      <c r="I814" s="404"/>
      <c r="J814" s="404"/>
      <c r="K814" s="406"/>
      <c r="L814" s="123"/>
      <c r="M814" s="402" t="str">
        <f t="shared" si="12"/>
        <v/>
      </c>
    </row>
    <row r="815" spans="1:13" ht="14.45" customHeight="1" x14ac:dyDescent="0.2">
      <c r="A815" s="407"/>
      <c r="B815" s="403"/>
      <c r="C815" s="404"/>
      <c r="D815" s="404"/>
      <c r="E815" s="405"/>
      <c r="F815" s="403"/>
      <c r="G815" s="404"/>
      <c r="H815" s="404"/>
      <c r="I815" s="404"/>
      <c r="J815" s="404"/>
      <c r="K815" s="406"/>
      <c r="L815" s="123"/>
      <c r="M815" s="402" t="str">
        <f t="shared" si="12"/>
        <v/>
      </c>
    </row>
    <row r="816" spans="1:13" ht="14.45" customHeight="1" x14ac:dyDescent="0.2">
      <c r="A816" s="407"/>
      <c r="B816" s="403"/>
      <c r="C816" s="404"/>
      <c r="D816" s="404"/>
      <c r="E816" s="405"/>
      <c r="F816" s="403"/>
      <c r="G816" s="404"/>
      <c r="H816" s="404"/>
      <c r="I816" s="404"/>
      <c r="J816" s="404"/>
      <c r="K816" s="406"/>
      <c r="L816" s="123"/>
      <c r="M816" s="402" t="str">
        <f t="shared" si="12"/>
        <v/>
      </c>
    </row>
    <row r="817" spans="1:13" ht="14.45" customHeight="1" x14ac:dyDescent="0.2">
      <c r="A817" s="407"/>
      <c r="B817" s="403"/>
      <c r="C817" s="404"/>
      <c r="D817" s="404"/>
      <c r="E817" s="405"/>
      <c r="F817" s="403"/>
      <c r="G817" s="404"/>
      <c r="H817" s="404"/>
      <c r="I817" s="404"/>
      <c r="J817" s="404"/>
      <c r="K817" s="406"/>
      <c r="L817" s="123"/>
      <c r="M817" s="402" t="str">
        <f t="shared" si="12"/>
        <v/>
      </c>
    </row>
    <row r="818" spans="1:13" ht="14.45" customHeight="1" x14ac:dyDescent="0.2">
      <c r="A818" s="407"/>
      <c r="B818" s="403"/>
      <c r="C818" s="404"/>
      <c r="D818" s="404"/>
      <c r="E818" s="405"/>
      <c r="F818" s="403"/>
      <c r="G818" s="404"/>
      <c r="H818" s="404"/>
      <c r="I818" s="404"/>
      <c r="J818" s="404"/>
      <c r="K818" s="406"/>
      <c r="L818" s="123"/>
      <c r="M818" s="402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1" priority="3">
      <formula>$M23="HV"</formula>
    </cfRule>
    <cfRule type="expression" dxfId="40" priority="4">
      <formula>$M23="X"</formula>
    </cfRule>
  </conditionalFormatting>
  <conditionalFormatting sqref="A6:K22">
    <cfRule type="expression" dxfId="39" priority="1">
      <formula>$M6="HV"</formula>
    </cfRule>
    <cfRule type="expression" dxfId="38" priority="2">
      <formula>$M6="X"</formula>
    </cfRule>
  </conditionalFormatting>
  <hyperlinks>
    <hyperlink ref="A2" location="Obsah!A1" display="Zpět na Obsah  KL 01  1.-4.měsíc" xr:uid="{769DA7E2-1137-4843-B989-38A41B5BA868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customWidth="1" outlineLevel="1"/>
    <col min="4" max="4" width="9.5703125" style="182" customWidth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5" customHeight="1" thickBot="1" x14ac:dyDescent="0.25">
      <c r="A2" s="200" t="s">
        <v>235</v>
      </c>
      <c r="B2" s="179"/>
      <c r="C2" s="179"/>
      <c r="D2" s="179"/>
      <c r="E2" s="179"/>
      <c r="F2" s="179"/>
    </row>
    <row r="3" spans="1:10" ht="14.45" customHeight="1" thickBot="1" x14ac:dyDescent="0.25">
      <c r="A3" s="200"/>
      <c r="B3" s="239"/>
      <c r="C3" s="238">
        <v>2018</v>
      </c>
      <c r="D3" s="207">
        <v>2019</v>
      </c>
      <c r="E3" s="7"/>
      <c r="F3" s="306">
        <v>2020</v>
      </c>
      <c r="G3" s="324"/>
      <c r="H3" s="324"/>
      <c r="I3" s="307"/>
    </row>
    <row r="4" spans="1:10" ht="14.45" customHeight="1" thickBot="1" x14ac:dyDescent="0.2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5" customHeight="1" x14ac:dyDescent="0.2">
      <c r="A5" s="408" t="s">
        <v>458</v>
      </c>
      <c r="B5" s="409" t="s">
        <v>459</v>
      </c>
      <c r="C5" s="410" t="s">
        <v>236</v>
      </c>
      <c r="D5" s="410" t="s">
        <v>236</v>
      </c>
      <c r="E5" s="410"/>
      <c r="F5" s="410" t="s">
        <v>236</v>
      </c>
      <c r="G5" s="410" t="s">
        <v>236</v>
      </c>
      <c r="H5" s="410" t="s">
        <v>236</v>
      </c>
      <c r="I5" s="411" t="s">
        <v>236</v>
      </c>
      <c r="J5" s="412" t="s">
        <v>54</v>
      </c>
    </row>
    <row r="6" spans="1:10" ht="14.45" customHeight="1" x14ac:dyDescent="0.2">
      <c r="A6" s="408" t="s">
        <v>458</v>
      </c>
      <c r="B6" s="409" t="s">
        <v>460</v>
      </c>
      <c r="C6" s="410">
        <v>9.772330000000002</v>
      </c>
      <c r="D6" s="410">
        <v>9.65564</v>
      </c>
      <c r="E6" s="410"/>
      <c r="F6" s="410">
        <v>5.5342900000000004</v>
      </c>
      <c r="G6" s="410">
        <v>0</v>
      </c>
      <c r="H6" s="410">
        <v>5.5342900000000004</v>
      </c>
      <c r="I6" s="411" t="s">
        <v>236</v>
      </c>
      <c r="J6" s="412" t="s">
        <v>1</v>
      </c>
    </row>
    <row r="7" spans="1:10" ht="14.45" customHeight="1" x14ac:dyDescent="0.2">
      <c r="A7" s="408" t="s">
        <v>458</v>
      </c>
      <c r="B7" s="409" t="s">
        <v>461</v>
      </c>
      <c r="C7" s="410">
        <v>0</v>
      </c>
      <c r="D7" s="410">
        <v>5.5890000000000004</v>
      </c>
      <c r="E7" s="410"/>
      <c r="F7" s="410">
        <v>1.6456</v>
      </c>
      <c r="G7" s="410">
        <v>0</v>
      </c>
      <c r="H7" s="410">
        <v>1.6456</v>
      </c>
      <c r="I7" s="411" t="s">
        <v>236</v>
      </c>
      <c r="J7" s="412" t="s">
        <v>1</v>
      </c>
    </row>
    <row r="8" spans="1:10" ht="14.45" customHeight="1" x14ac:dyDescent="0.2">
      <c r="A8" s="408" t="s">
        <v>458</v>
      </c>
      <c r="B8" s="409" t="s">
        <v>462</v>
      </c>
      <c r="C8" s="410">
        <v>9.772330000000002</v>
      </c>
      <c r="D8" s="410">
        <v>15.24464</v>
      </c>
      <c r="E8" s="410"/>
      <c r="F8" s="410">
        <v>7.1798900000000003</v>
      </c>
      <c r="G8" s="410">
        <v>0</v>
      </c>
      <c r="H8" s="410">
        <v>7.1798900000000003</v>
      </c>
      <c r="I8" s="411" t="s">
        <v>236</v>
      </c>
      <c r="J8" s="412" t="s">
        <v>463</v>
      </c>
    </row>
    <row r="10" spans="1:10" ht="14.45" customHeight="1" x14ac:dyDescent="0.2">
      <c r="A10" s="408" t="s">
        <v>458</v>
      </c>
      <c r="B10" s="409" t="s">
        <v>459</v>
      </c>
      <c r="C10" s="410" t="s">
        <v>236</v>
      </c>
      <c r="D10" s="410" t="s">
        <v>236</v>
      </c>
      <c r="E10" s="410"/>
      <c r="F10" s="410" t="s">
        <v>236</v>
      </c>
      <c r="G10" s="410" t="s">
        <v>236</v>
      </c>
      <c r="H10" s="410" t="s">
        <v>236</v>
      </c>
      <c r="I10" s="411" t="s">
        <v>236</v>
      </c>
      <c r="J10" s="412" t="s">
        <v>54</v>
      </c>
    </row>
    <row r="11" spans="1:10" ht="14.45" customHeight="1" x14ac:dyDescent="0.2">
      <c r="A11" s="408" t="s">
        <v>464</v>
      </c>
      <c r="B11" s="409" t="s">
        <v>465</v>
      </c>
      <c r="C11" s="410" t="s">
        <v>236</v>
      </c>
      <c r="D11" s="410" t="s">
        <v>236</v>
      </c>
      <c r="E11" s="410"/>
      <c r="F11" s="410" t="s">
        <v>236</v>
      </c>
      <c r="G11" s="410" t="s">
        <v>236</v>
      </c>
      <c r="H11" s="410" t="s">
        <v>236</v>
      </c>
      <c r="I11" s="411" t="s">
        <v>236</v>
      </c>
      <c r="J11" s="412" t="s">
        <v>0</v>
      </c>
    </row>
    <row r="12" spans="1:10" ht="14.45" customHeight="1" x14ac:dyDescent="0.2">
      <c r="A12" s="408" t="s">
        <v>464</v>
      </c>
      <c r="B12" s="409" t="s">
        <v>460</v>
      </c>
      <c r="C12" s="410">
        <v>9.772330000000002</v>
      </c>
      <c r="D12" s="410">
        <v>9.65564</v>
      </c>
      <c r="E12" s="410"/>
      <c r="F12" s="410">
        <v>5.5342900000000004</v>
      </c>
      <c r="G12" s="410">
        <v>0</v>
      </c>
      <c r="H12" s="410">
        <v>5.5342900000000004</v>
      </c>
      <c r="I12" s="411" t="s">
        <v>236</v>
      </c>
      <c r="J12" s="412" t="s">
        <v>1</v>
      </c>
    </row>
    <row r="13" spans="1:10" ht="14.45" customHeight="1" x14ac:dyDescent="0.2">
      <c r="A13" s="408" t="s">
        <v>464</v>
      </c>
      <c r="B13" s="409" t="s">
        <v>461</v>
      </c>
      <c r="C13" s="410">
        <v>0</v>
      </c>
      <c r="D13" s="410">
        <v>5.5890000000000004</v>
      </c>
      <c r="E13" s="410"/>
      <c r="F13" s="410">
        <v>1.6456</v>
      </c>
      <c r="G13" s="410">
        <v>0</v>
      </c>
      <c r="H13" s="410">
        <v>1.6456</v>
      </c>
      <c r="I13" s="411" t="s">
        <v>236</v>
      </c>
      <c r="J13" s="412" t="s">
        <v>1</v>
      </c>
    </row>
    <row r="14" spans="1:10" ht="14.45" customHeight="1" x14ac:dyDescent="0.2">
      <c r="A14" s="408" t="s">
        <v>464</v>
      </c>
      <c r="B14" s="409" t="s">
        <v>466</v>
      </c>
      <c r="C14" s="410">
        <v>9.772330000000002</v>
      </c>
      <c r="D14" s="410">
        <v>15.24464</v>
      </c>
      <c r="E14" s="410"/>
      <c r="F14" s="410">
        <v>7.1798900000000003</v>
      </c>
      <c r="G14" s="410">
        <v>0</v>
      </c>
      <c r="H14" s="410">
        <v>7.1798900000000003</v>
      </c>
      <c r="I14" s="411" t="s">
        <v>236</v>
      </c>
      <c r="J14" s="412" t="s">
        <v>467</v>
      </c>
    </row>
    <row r="15" spans="1:10" ht="14.45" customHeight="1" x14ac:dyDescent="0.2">
      <c r="A15" s="408" t="s">
        <v>236</v>
      </c>
      <c r="B15" s="409" t="s">
        <v>236</v>
      </c>
      <c r="C15" s="410" t="s">
        <v>236</v>
      </c>
      <c r="D15" s="410" t="s">
        <v>236</v>
      </c>
      <c r="E15" s="410"/>
      <c r="F15" s="410" t="s">
        <v>236</v>
      </c>
      <c r="G15" s="410" t="s">
        <v>236</v>
      </c>
      <c r="H15" s="410" t="s">
        <v>236</v>
      </c>
      <c r="I15" s="411" t="s">
        <v>236</v>
      </c>
      <c r="J15" s="412" t="s">
        <v>468</v>
      </c>
    </row>
    <row r="16" spans="1:10" ht="14.45" customHeight="1" x14ac:dyDescent="0.2">
      <c r="A16" s="408" t="s">
        <v>458</v>
      </c>
      <c r="B16" s="409" t="s">
        <v>462</v>
      </c>
      <c r="C16" s="410">
        <v>9.772330000000002</v>
      </c>
      <c r="D16" s="410">
        <v>15.24464</v>
      </c>
      <c r="E16" s="410"/>
      <c r="F16" s="410">
        <v>7.1798900000000003</v>
      </c>
      <c r="G16" s="410">
        <v>0</v>
      </c>
      <c r="H16" s="410">
        <v>7.1798900000000003</v>
      </c>
      <c r="I16" s="411" t="s">
        <v>236</v>
      </c>
      <c r="J16" s="412" t="s">
        <v>463</v>
      </c>
    </row>
  </sheetData>
  <mergeCells count="3">
    <mergeCell ref="F3:I3"/>
    <mergeCell ref="C4:D4"/>
    <mergeCell ref="A1:I1"/>
  </mergeCells>
  <conditionalFormatting sqref="F9 F17:F65537">
    <cfRule type="cellIs" dxfId="37" priority="18" stopIfTrue="1" operator="greaterThan">
      <formula>1</formula>
    </cfRule>
  </conditionalFormatting>
  <conditionalFormatting sqref="H5:H8">
    <cfRule type="expression" dxfId="36" priority="14">
      <formula>$H5&gt;0</formula>
    </cfRule>
  </conditionalFormatting>
  <conditionalFormatting sqref="I5:I8">
    <cfRule type="expression" dxfId="35" priority="15">
      <formula>$I5&gt;1</formula>
    </cfRule>
  </conditionalFormatting>
  <conditionalFormatting sqref="B5:B8">
    <cfRule type="expression" dxfId="34" priority="11">
      <formula>OR($J5="NS",$J5="SumaNS",$J5="Účet")</formula>
    </cfRule>
  </conditionalFormatting>
  <conditionalFormatting sqref="B5:D8 F5:I8">
    <cfRule type="expression" dxfId="33" priority="17">
      <formula>AND($J5&lt;&gt;"",$J5&lt;&gt;"mezeraKL")</formula>
    </cfRule>
  </conditionalFormatting>
  <conditionalFormatting sqref="B5:D8 F5:I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1" priority="13">
      <formula>OR($J5="SumaNS",$J5="NS")</formula>
    </cfRule>
  </conditionalFormatting>
  <conditionalFormatting sqref="A5:A8">
    <cfRule type="expression" dxfId="30" priority="9">
      <formula>AND($J5&lt;&gt;"mezeraKL",$J5&lt;&gt;"")</formula>
    </cfRule>
  </conditionalFormatting>
  <conditionalFormatting sqref="A5:A8">
    <cfRule type="expression" dxfId="29" priority="10">
      <formula>AND($J5&lt;&gt;"",$J5&lt;&gt;"mezeraKL")</formula>
    </cfRule>
  </conditionalFormatting>
  <conditionalFormatting sqref="H10:H16">
    <cfRule type="expression" dxfId="28" priority="5">
      <formula>$H10&gt;0</formula>
    </cfRule>
  </conditionalFormatting>
  <conditionalFormatting sqref="A10:A16">
    <cfRule type="expression" dxfId="27" priority="2">
      <formula>AND($J10&lt;&gt;"mezeraKL",$J10&lt;&gt;"")</formula>
    </cfRule>
  </conditionalFormatting>
  <conditionalFormatting sqref="I10:I16">
    <cfRule type="expression" dxfId="26" priority="6">
      <formula>$I10&gt;1</formula>
    </cfRule>
  </conditionalFormatting>
  <conditionalFormatting sqref="B10:B16">
    <cfRule type="expression" dxfId="25" priority="1">
      <formula>OR($J10="NS",$J10="SumaNS",$J10="Účet")</formula>
    </cfRule>
  </conditionalFormatting>
  <conditionalFormatting sqref="A10:D16 F10:I16">
    <cfRule type="expression" dxfId="24" priority="8">
      <formula>AND($J10&lt;&gt;"",$J10&lt;&gt;"mezeraKL")</formula>
    </cfRule>
  </conditionalFormatting>
  <conditionalFormatting sqref="B10:D16 F10:I16">
    <cfRule type="expression" dxfId="2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2" priority="4">
      <formula>OR($J10="SumaNS",$J10="NS")</formula>
    </cfRule>
  </conditionalFormatting>
  <hyperlinks>
    <hyperlink ref="A2" location="Obsah!A1" display="Zpět na Obsah  KL 01  1.-4.měsíc" xr:uid="{3AD8F823-E60F-4D8A-A34C-00DAE8CC3D8A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2" bestFit="1" customWidth="1" collapsed="1"/>
    <col min="4" max="4" width="18.7109375" style="186" customWidth="1"/>
    <col min="5" max="5" width="9" style="243" bestFit="1" customWidth="1"/>
    <col min="6" max="6" width="18.7109375" style="186" customWidth="1"/>
    <col min="7" max="7" width="5" style="182" customWidth="1"/>
    <col min="8" max="8" width="12.42578125" style="182" hidden="1" customWidth="1" outlineLevel="1"/>
    <col min="9" max="9" width="8.5703125" style="182" hidden="1" customWidth="1" outlineLevel="1"/>
    <col min="10" max="10" width="25.7109375" style="182" customWidth="1" collapsed="1"/>
    <col min="11" max="11" width="8.7109375" style="182" customWidth="1"/>
    <col min="12" max="13" width="7.7109375" style="180" customWidth="1"/>
    <col min="14" max="14" width="12.7109375" style="180" customWidth="1"/>
    <col min="15" max="16384" width="8.85546875" style="104"/>
  </cols>
  <sheetData>
    <row r="1" spans="1:14" ht="18.600000000000001" customHeight="1" thickBot="1" x14ac:dyDescent="0.35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5" customHeight="1" thickBot="1" x14ac:dyDescent="0.25">
      <c r="A2" s="200" t="s">
        <v>235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5" customHeight="1" thickBot="1" x14ac:dyDescent="0.2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129.24264047537915</v>
      </c>
      <c r="M3" s="74">
        <f>SUBTOTAL(9,M5:M1048576)</f>
        <v>10</v>
      </c>
      <c r="N3" s="75">
        <f>SUBTOTAL(9,N5:N1048576)</f>
        <v>1292.4264047537915</v>
      </c>
    </row>
    <row r="4" spans="1:14" s="181" customFormat="1" ht="14.45" customHeight="1" thickBot="1" x14ac:dyDescent="0.25">
      <c r="A4" s="413" t="s">
        <v>4</v>
      </c>
      <c r="B4" s="414" t="s">
        <v>5</v>
      </c>
      <c r="C4" s="414" t="s">
        <v>0</v>
      </c>
      <c r="D4" s="414" t="s">
        <v>6</v>
      </c>
      <c r="E4" s="415" t="s">
        <v>7</v>
      </c>
      <c r="F4" s="414" t="s">
        <v>1</v>
      </c>
      <c r="G4" s="414" t="s">
        <v>8</v>
      </c>
      <c r="H4" s="414" t="s">
        <v>9</v>
      </c>
      <c r="I4" s="414" t="s">
        <v>10</v>
      </c>
      <c r="J4" s="416" t="s">
        <v>11</v>
      </c>
      <c r="K4" s="416" t="s">
        <v>12</v>
      </c>
      <c r="L4" s="417" t="s">
        <v>118</v>
      </c>
      <c r="M4" s="417" t="s">
        <v>13</v>
      </c>
      <c r="N4" s="418" t="s">
        <v>126</v>
      </c>
    </row>
    <row r="5" spans="1:14" ht="14.45" customHeight="1" x14ac:dyDescent="0.2">
      <c r="A5" s="419" t="s">
        <v>458</v>
      </c>
      <c r="B5" s="420" t="s">
        <v>459</v>
      </c>
      <c r="C5" s="421" t="s">
        <v>464</v>
      </c>
      <c r="D5" s="422" t="s">
        <v>465</v>
      </c>
      <c r="E5" s="423">
        <v>50113001</v>
      </c>
      <c r="F5" s="422" t="s">
        <v>469</v>
      </c>
      <c r="G5" s="421" t="s">
        <v>470</v>
      </c>
      <c r="H5" s="421">
        <v>846599</v>
      </c>
      <c r="I5" s="421">
        <v>107754</v>
      </c>
      <c r="J5" s="421" t="s">
        <v>471</v>
      </c>
      <c r="K5" s="421" t="s">
        <v>236</v>
      </c>
      <c r="L5" s="424">
        <v>131.10999999999999</v>
      </c>
      <c r="M5" s="424">
        <v>1</v>
      </c>
      <c r="N5" s="425">
        <v>131.10999999999999</v>
      </c>
    </row>
    <row r="6" spans="1:14" ht="14.45" customHeight="1" x14ac:dyDescent="0.2">
      <c r="A6" s="426" t="s">
        <v>458</v>
      </c>
      <c r="B6" s="427" t="s">
        <v>459</v>
      </c>
      <c r="C6" s="428" t="s">
        <v>464</v>
      </c>
      <c r="D6" s="429" t="s">
        <v>465</v>
      </c>
      <c r="E6" s="430">
        <v>50113001</v>
      </c>
      <c r="F6" s="429" t="s">
        <v>469</v>
      </c>
      <c r="G6" s="428" t="s">
        <v>470</v>
      </c>
      <c r="H6" s="428">
        <v>501596</v>
      </c>
      <c r="I6" s="428">
        <v>0</v>
      </c>
      <c r="J6" s="428" t="s">
        <v>472</v>
      </c>
      <c r="K6" s="428" t="s">
        <v>473</v>
      </c>
      <c r="L6" s="431">
        <v>113.26</v>
      </c>
      <c r="M6" s="431">
        <v>3</v>
      </c>
      <c r="N6" s="432">
        <v>339.78000000000003</v>
      </c>
    </row>
    <row r="7" spans="1:14" ht="14.45" customHeight="1" x14ac:dyDescent="0.2">
      <c r="A7" s="426" t="s">
        <v>458</v>
      </c>
      <c r="B7" s="427" t="s">
        <v>459</v>
      </c>
      <c r="C7" s="428" t="s">
        <v>464</v>
      </c>
      <c r="D7" s="429" t="s">
        <v>465</v>
      </c>
      <c r="E7" s="430">
        <v>50113001</v>
      </c>
      <c r="F7" s="429" t="s">
        <v>469</v>
      </c>
      <c r="G7" s="428" t="s">
        <v>470</v>
      </c>
      <c r="H7" s="428">
        <v>229191</v>
      </c>
      <c r="I7" s="428">
        <v>229191</v>
      </c>
      <c r="J7" s="428" t="s">
        <v>474</v>
      </c>
      <c r="K7" s="428" t="s">
        <v>475</v>
      </c>
      <c r="L7" s="431">
        <v>141.20999999999998</v>
      </c>
      <c r="M7" s="431">
        <v>1</v>
      </c>
      <c r="N7" s="432">
        <v>141.20999999999998</v>
      </c>
    </row>
    <row r="8" spans="1:14" ht="14.45" customHeight="1" x14ac:dyDescent="0.2">
      <c r="A8" s="426" t="s">
        <v>458</v>
      </c>
      <c r="B8" s="427" t="s">
        <v>459</v>
      </c>
      <c r="C8" s="428" t="s">
        <v>464</v>
      </c>
      <c r="D8" s="429" t="s">
        <v>465</v>
      </c>
      <c r="E8" s="430">
        <v>50113001</v>
      </c>
      <c r="F8" s="429" t="s">
        <v>469</v>
      </c>
      <c r="G8" s="428" t="s">
        <v>470</v>
      </c>
      <c r="H8" s="428">
        <v>235973</v>
      </c>
      <c r="I8" s="428">
        <v>235973</v>
      </c>
      <c r="J8" s="428" t="s">
        <v>476</v>
      </c>
      <c r="K8" s="428" t="s">
        <v>477</v>
      </c>
      <c r="L8" s="431">
        <v>213.92</v>
      </c>
      <c r="M8" s="431">
        <v>1</v>
      </c>
      <c r="N8" s="432">
        <v>213.92</v>
      </c>
    </row>
    <row r="9" spans="1:14" ht="14.45" customHeight="1" x14ac:dyDescent="0.2">
      <c r="A9" s="426" t="s">
        <v>458</v>
      </c>
      <c r="B9" s="427" t="s">
        <v>459</v>
      </c>
      <c r="C9" s="428" t="s">
        <v>464</v>
      </c>
      <c r="D9" s="429" t="s">
        <v>465</v>
      </c>
      <c r="E9" s="430">
        <v>50113001</v>
      </c>
      <c r="F9" s="429" t="s">
        <v>469</v>
      </c>
      <c r="G9" s="428" t="s">
        <v>470</v>
      </c>
      <c r="H9" s="428">
        <v>900321</v>
      </c>
      <c r="I9" s="428">
        <v>0</v>
      </c>
      <c r="J9" s="428" t="s">
        <v>478</v>
      </c>
      <c r="K9" s="428" t="s">
        <v>236</v>
      </c>
      <c r="L9" s="431">
        <v>283.93640475379175</v>
      </c>
      <c r="M9" s="431">
        <v>1</v>
      </c>
      <c r="N9" s="432">
        <v>283.93640475379175</v>
      </c>
    </row>
    <row r="10" spans="1:14" ht="14.45" customHeight="1" x14ac:dyDescent="0.2">
      <c r="A10" s="426" t="s">
        <v>458</v>
      </c>
      <c r="B10" s="427" t="s">
        <v>459</v>
      </c>
      <c r="C10" s="428" t="s">
        <v>464</v>
      </c>
      <c r="D10" s="429" t="s">
        <v>465</v>
      </c>
      <c r="E10" s="430">
        <v>50113001</v>
      </c>
      <c r="F10" s="429" t="s">
        <v>469</v>
      </c>
      <c r="G10" s="428" t="s">
        <v>470</v>
      </c>
      <c r="H10" s="428">
        <v>200863</v>
      </c>
      <c r="I10" s="428">
        <v>200863</v>
      </c>
      <c r="J10" s="428" t="s">
        <v>479</v>
      </c>
      <c r="K10" s="428" t="s">
        <v>480</v>
      </c>
      <c r="L10" s="431">
        <v>85.45</v>
      </c>
      <c r="M10" s="431">
        <v>1</v>
      </c>
      <c r="N10" s="432">
        <v>85.45</v>
      </c>
    </row>
    <row r="11" spans="1:14" ht="14.45" customHeight="1" x14ac:dyDescent="0.2">
      <c r="A11" s="426" t="s">
        <v>458</v>
      </c>
      <c r="B11" s="427" t="s">
        <v>459</v>
      </c>
      <c r="C11" s="428" t="s">
        <v>464</v>
      </c>
      <c r="D11" s="429" t="s">
        <v>465</v>
      </c>
      <c r="E11" s="430">
        <v>50113001</v>
      </c>
      <c r="F11" s="429" t="s">
        <v>469</v>
      </c>
      <c r="G11" s="428" t="s">
        <v>470</v>
      </c>
      <c r="H11" s="428">
        <v>226434</v>
      </c>
      <c r="I11" s="428">
        <v>226434</v>
      </c>
      <c r="J11" s="428" t="s">
        <v>481</v>
      </c>
      <c r="K11" s="428" t="s">
        <v>482</v>
      </c>
      <c r="L11" s="431">
        <v>30.929999999999996</v>
      </c>
      <c r="M11" s="431">
        <v>1</v>
      </c>
      <c r="N11" s="432">
        <v>30.929999999999996</v>
      </c>
    </row>
    <row r="12" spans="1:14" ht="14.45" customHeight="1" thickBot="1" x14ac:dyDescent="0.25">
      <c r="A12" s="433" t="s">
        <v>458</v>
      </c>
      <c r="B12" s="434" t="s">
        <v>459</v>
      </c>
      <c r="C12" s="435" t="s">
        <v>464</v>
      </c>
      <c r="D12" s="436" t="s">
        <v>465</v>
      </c>
      <c r="E12" s="437">
        <v>50113001</v>
      </c>
      <c r="F12" s="436" t="s">
        <v>469</v>
      </c>
      <c r="G12" s="435" t="s">
        <v>470</v>
      </c>
      <c r="H12" s="435">
        <v>153646</v>
      </c>
      <c r="I12" s="435">
        <v>53646</v>
      </c>
      <c r="J12" s="435" t="s">
        <v>483</v>
      </c>
      <c r="K12" s="435" t="s">
        <v>484</v>
      </c>
      <c r="L12" s="438">
        <v>66.09</v>
      </c>
      <c r="M12" s="438">
        <v>1</v>
      </c>
      <c r="N12" s="439">
        <v>66.09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C935E3B1-801F-4B80-9A3A-BA0BBEF91989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26" customWidth="1"/>
    <col min="2" max="2" width="5.42578125" style="180" bestFit="1" customWidth="1"/>
    <col min="3" max="3" width="6.140625" style="180" bestFit="1" customWidth="1"/>
    <col min="4" max="4" width="7.42578125" style="180" bestFit="1" customWidth="1"/>
    <col min="5" max="5" width="6.28515625" style="180" bestFit="1" customWidth="1"/>
    <col min="6" max="6" width="6.28515625" style="183" bestFit="1" customWidth="1"/>
    <col min="7" max="7" width="6.140625" style="183" bestFit="1" customWidth="1"/>
    <col min="8" max="8" width="7.42578125" style="183" bestFit="1" customWidth="1"/>
    <col min="9" max="9" width="6.28515625" style="183" bestFit="1" customWidth="1"/>
    <col min="10" max="10" width="5.42578125" style="180" bestFit="1" customWidth="1"/>
    <col min="11" max="11" width="6.140625" style="180" bestFit="1" customWidth="1"/>
    <col min="12" max="12" width="7.42578125" style="180" bestFit="1" customWidth="1"/>
    <col min="13" max="13" width="6.28515625" style="180" bestFit="1" customWidth="1"/>
    <col min="14" max="14" width="5.28515625" style="183" bestFit="1" customWidth="1"/>
    <col min="15" max="15" width="6.140625" style="183" bestFit="1" customWidth="1"/>
    <col min="16" max="16" width="7.42578125" style="183" bestFit="1" customWidth="1"/>
    <col min="17" max="17" width="6.28515625" style="183" bestFit="1" customWidth="1"/>
    <col min="18" max="16384" width="8.85546875" style="104"/>
  </cols>
  <sheetData>
    <row r="1" spans="1:17" ht="18.600000000000001" customHeight="1" thickBot="1" x14ac:dyDescent="0.35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00" t="s">
        <v>235</v>
      </c>
      <c r="B2" s="187"/>
      <c r="C2" s="187"/>
      <c r="D2" s="187"/>
      <c r="E2" s="187"/>
    </row>
    <row r="3" spans="1:17" ht="14.45" customHeight="1" thickBot="1" x14ac:dyDescent="0.25">
      <c r="A3" s="215" t="s">
        <v>3</v>
      </c>
      <c r="B3" s="219">
        <f>SUM(B6:B1048576)</f>
        <v>73</v>
      </c>
      <c r="C3" s="220">
        <f>SUM(C6:C1048576)</f>
        <v>0</v>
      </c>
      <c r="D3" s="220">
        <f>SUM(D6:D1048576)</f>
        <v>0</v>
      </c>
      <c r="E3" s="221">
        <f>SUM(E6:E1048576)</f>
        <v>0</v>
      </c>
      <c r="F3" s="218">
        <f>IF(SUM($B3:$E3)=0,"",B3/SUM($B3:$E3))</f>
        <v>1</v>
      </c>
      <c r="G3" s="216">
        <f t="shared" ref="G3:I3" si="0">IF(SUM($B3:$E3)=0,"",C3/SUM($B3:$E3))</f>
        <v>0</v>
      </c>
      <c r="H3" s="216">
        <f t="shared" si="0"/>
        <v>0</v>
      </c>
      <c r="I3" s="217">
        <f t="shared" si="0"/>
        <v>0</v>
      </c>
      <c r="J3" s="220">
        <f>SUM(J6:J1048576)</f>
        <v>19</v>
      </c>
      <c r="K3" s="220">
        <f>SUM(K6:K1048576)</f>
        <v>0</v>
      </c>
      <c r="L3" s="220">
        <f>SUM(L6:L1048576)</f>
        <v>0</v>
      </c>
      <c r="M3" s="221">
        <f>SUM(M6:M1048576)</f>
        <v>0</v>
      </c>
      <c r="N3" s="218">
        <f>IF(SUM($J3:$M3)=0,"",J3/SUM($J3:$M3))</f>
        <v>1</v>
      </c>
      <c r="O3" s="216">
        <f t="shared" ref="O3:Q3" si="1">IF(SUM($J3:$M3)=0,"",K3/SUM($J3:$M3))</f>
        <v>0</v>
      </c>
      <c r="P3" s="216">
        <f t="shared" si="1"/>
        <v>0</v>
      </c>
      <c r="Q3" s="217">
        <f t="shared" si="1"/>
        <v>0</v>
      </c>
    </row>
    <row r="4" spans="1:17" ht="14.45" customHeight="1" thickBot="1" x14ac:dyDescent="0.2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5" customHeight="1" thickBot="1" x14ac:dyDescent="0.25">
      <c r="A5" s="440" t="s">
        <v>162</v>
      </c>
      <c r="B5" s="441" t="s">
        <v>164</v>
      </c>
      <c r="C5" s="441" t="s">
        <v>165</v>
      </c>
      <c r="D5" s="441" t="s">
        <v>166</v>
      </c>
      <c r="E5" s="442" t="s">
        <v>167</v>
      </c>
      <c r="F5" s="443" t="s">
        <v>164</v>
      </c>
      <c r="G5" s="444" t="s">
        <v>165</v>
      </c>
      <c r="H5" s="444" t="s">
        <v>166</v>
      </c>
      <c r="I5" s="445" t="s">
        <v>167</v>
      </c>
      <c r="J5" s="441" t="s">
        <v>164</v>
      </c>
      <c r="K5" s="441" t="s">
        <v>165</v>
      </c>
      <c r="L5" s="441" t="s">
        <v>166</v>
      </c>
      <c r="M5" s="442" t="s">
        <v>167</v>
      </c>
      <c r="N5" s="443" t="s">
        <v>164</v>
      </c>
      <c r="O5" s="444" t="s">
        <v>165</v>
      </c>
      <c r="P5" s="444" t="s">
        <v>166</v>
      </c>
      <c r="Q5" s="445" t="s">
        <v>167</v>
      </c>
    </row>
    <row r="6" spans="1:17" ht="14.45" customHeight="1" x14ac:dyDescent="0.2">
      <c r="A6" s="451" t="s">
        <v>485</v>
      </c>
      <c r="B6" s="455"/>
      <c r="C6" s="424"/>
      <c r="D6" s="424"/>
      <c r="E6" s="425"/>
      <c r="F6" s="453"/>
      <c r="G6" s="447"/>
      <c r="H6" s="447"/>
      <c r="I6" s="457"/>
      <c r="J6" s="455"/>
      <c r="K6" s="424"/>
      <c r="L6" s="424"/>
      <c r="M6" s="425"/>
      <c r="N6" s="453"/>
      <c r="O6" s="447"/>
      <c r="P6" s="447"/>
      <c r="Q6" s="448"/>
    </row>
    <row r="7" spans="1:17" ht="14.45" customHeight="1" thickBot="1" x14ac:dyDescent="0.25">
      <c r="A7" s="452" t="s">
        <v>486</v>
      </c>
      <c r="B7" s="456">
        <v>73</v>
      </c>
      <c r="C7" s="438"/>
      <c r="D7" s="438"/>
      <c r="E7" s="439"/>
      <c r="F7" s="454">
        <v>1</v>
      </c>
      <c r="G7" s="449">
        <v>0</v>
      </c>
      <c r="H7" s="449">
        <v>0</v>
      </c>
      <c r="I7" s="458">
        <v>0</v>
      </c>
      <c r="J7" s="456">
        <v>19</v>
      </c>
      <c r="K7" s="438"/>
      <c r="L7" s="438"/>
      <c r="M7" s="439"/>
      <c r="N7" s="454">
        <v>1</v>
      </c>
      <c r="O7" s="449">
        <v>0</v>
      </c>
      <c r="P7" s="449">
        <v>0</v>
      </c>
      <c r="Q7" s="45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09C9C2BA-93CB-48D3-B431-447A31E6308A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2021-02-08T11:07:41Z</dcterms:modified>
</cp:coreProperties>
</file>