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BDE429F-0592-41B6-9E7E-10309CAB048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9" i="431"/>
  <c r="O17" i="431"/>
  <c r="P13" i="431"/>
  <c r="Q9" i="431"/>
  <c r="Q17" i="431"/>
  <c r="P15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0" i="431"/>
  <c r="M18" i="431"/>
  <c r="N14" i="431"/>
  <c r="O10" i="431"/>
  <c r="O18" i="431"/>
  <c r="P14" i="431"/>
  <c r="Q10" i="431"/>
  <c r="Q18" i="431"/>
  <c r="O19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N10" i="431"/>
  <c r="N18" i="431"/>
  <c r="O14" i="431"/>
  <c r="P10" i="431"/>
  <c r="P18" i="431"/>
  <c r="Q14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P19" i="431"/>
  <c r="Q15" i="431"/>
  <c r="Q19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Q11" i="431"/>
  <c r="S11" i="431" l="1"/>
  <c r="R11" i="431"/>
  <c r="R16" i="431"/>
  <c r="S16" i="431"/>
  <c r="S19" i="431"/>
  <c r="R19" i="431"/>
  <c r="R15" i="431"/>
  <c r="S15" i="431"/>
  <c r="R14" i="431"/>
  <c r="S14" i="431"/>
  <c r="R13" i="431"/>
  <c r="S13" i="431"/>
  <c r="S20" i="431"/>
  <c r="R20" i="431"/>
  <c r="S12" i="431"/>
  <c r="R12" i="431"/>
  <c r="S18" i="431"/>
  <c r="R18" i="431"/>
  <c r="S10" i="431"/>
  <c r="R10" i="431"/>
  <c r="S17" i="431"/>
  <c r="R17" i="431"/>
  <c r="S9" i="431"/>
  <c r="R9" i="431"/>
  <c r="P8" i="431"/>
  <c r="K8" i="431"/>
  <c r="D8" i="431"/>
  <c r="H8" i="431"/>
  <c r="E8" i="431"/>
  <c r="F8" i="431"/>
  <c r="M8" i="431"/>
  <c r="C8" i="431"/>
  <c r="G8" i="431"/>
  <c r="I8" i="431"/>
  <c r="Q8" i="431"/>
  <c r="L8" i="431"/>
  <c r="O8" i="431"/>
  <c r="N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12" i="414"/>
  <c r="C15" i="414"/>
  <c r="C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E12" i="339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D20" i="414"/>
  <c r="C20" i="414"/>
  <c r="Q3" i="345" l="1"/>
  <c r="R3" i="345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J13" i="339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<sst xmlns="http://schemas.openxmlformats.org/spreadsheetml/2006/main" count="2813" uniqueCount="926">
  <si>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</si>
  <si>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</si>
  <si>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</si>
  <si>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</si>
  <si>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</si>
  <si>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</si>
  <si>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</si>
  <si>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</si>
  <si>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</si>
  <si>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</si>
  <si>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</si>
  <si>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</si>
  <si>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</si>
  <si>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</si>
  <si>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</si>
  <si>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</si>
  <si>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</si>
  <si>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</si>
  <si>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</si>
  <si>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</si>
  <si>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</si>
  <si>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</si>
  <si>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</si>
  <si>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</si>
  <si>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</si>
  <si>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</si>
  <si>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</si>
  <si>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</si>
  <si>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</si>
  <si>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</si>
  <si>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</si>
  <si>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</si>
  <si>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</si>
  <si>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</si>
  <si>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</si>
  <si>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</si>
  <si>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</si>
  <si>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</si>
  <si>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</si>
  <si>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</si>
  <si>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</si>
  <si>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</si>
  <si>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</si>
  <si>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</si>
  <si>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</si>
  <si>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</si>
  <si>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</si>
  <si>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</si>
  <si>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</si>
  <si>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</si>
  <si>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</si>
  <si>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</si>
  <si>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</si>
  <si>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</si>
  <si>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</si>
  <si>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</si>
  <si>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</si>
  <si>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</si>
  <si>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</si>
  <si>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</si>
  <si>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</si>
  <si>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</si>
  <si>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</si>
  <si>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</si>
  <si>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</si>
  <si>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</si>
  <si>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</si>
  <si>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</si>
  <si>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</si>
  <si>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</si>
  <si>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</si>
  <si>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</si>
  <si>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</si>
  <si>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</si>
  <si>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</si>
  <si>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</si>
  <si>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</si>
  <si>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</si>
  <si>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</si>
  <si>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</si>
  <si>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</si>
  <si>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</si>
  <si>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</si>
  <si>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</si>
  <si>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</si>
  <si>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</si>
  <si>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</si>
  <si>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</si>
  <si>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</si>
  <si>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</si>
  <si>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</si>
  <si>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</si>
  <si>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</si>
  <si>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</si>
  <si>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</si>
  <si>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</si>
  <si>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</si>
  <si>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</si>
  <si>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</si>
  <si>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</si>
  <si>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</si>
  <si>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</si>
  <si>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</si>
  <si>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</si>
  <si>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</si>
  <si>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</si>
  <si>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</si>
  <si>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</si>
  <si>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</si>
  <si>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</si>
  <si>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</si>
  <si>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</si>
  <si>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</si>
  <si>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</si>
  <si>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</si>
  <si>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</si>
  <si>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</si>
  <si>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</si>
  <si>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</si>
  <si>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</si>
  <si>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</si>
  <si>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</si>
  <si>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</si>
  <si>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</si>
  <si>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</si>
  <si>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</si>
  <si>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</si>
  <si>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</si>
  <si>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</si>
  <si>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</si>
  <si>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</si>
  <si>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</si>
  <si>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</si>
  <si>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</si>
  <si>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</si>
  <si>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</si>
  <si>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</si>
  <si>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</si>
  <si>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</si>
  <si>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</si>
  <si>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</si>
  <si>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</si>
  <si>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</si>
  <si>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</si>
  <si>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</si>
  <si>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</si>
  <si>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</si>
  <si>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</si>
  <si>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</si>
  <si>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</si>
  <si>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</si>
  <si>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</si>
  <si>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</si>
  <si>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</si>
  <si>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</si>
  <si>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</si>
  <si>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</si>
  <si>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</si>
  <si>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</si>
  <si>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</si>
  <si>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</si>
  <si>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</si>
  <si>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</si>
  <si>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</si>
  <si>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</si>
  <si>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</si>
  <si>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</si>
  <si>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</si>
  <si>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</si>
  <si>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</si>
  <si>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</si>
  <si>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</si>
  <si>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</si>
  <si>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</si>
  <si>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</si>
  <si>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</si>
  <si>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</si>
  <si>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</si>
  <si>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</si>
  <si>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</si>
  <si>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</si>
  <si>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</si>
  <si>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</si>
  <si>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</si>
  <si>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</si>
  <si>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</si>
  <si>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</si>
  <si>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</si>
  <si>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</si>
  <si>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</si>
  <si>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</si>
  <si>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</si>
  <si>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</si>
  <si>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</si>
  <si>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</si>
  <si>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</si>
  <si>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</si>
  <si>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</si>
  <si>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</si>
  <si>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</si>
  <si>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</si>
  <si>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</si>
  <si>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</si>
  <si>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</si>
  <si>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</si>
  <si>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</si>
  <si>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</si>
  <si>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</si>
  <si>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</si>
  <si>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</si>
  <si>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</si>
  <si>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</si>
  <si>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</si>
  <si>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</si>
  <si>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</si>
  <si>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</si>
  <si>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</si>
  <si>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</si>
  <si>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</si>
  <si>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</si>
  <si>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</si>
  <si>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</si>
  <si>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</si>
  <si>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</si>
  <si>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</si>
  <si>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</si>
  <si>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</si>
  <si>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</si>
  <si>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</si>
  <si>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</si>
  <si>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50113300     Léky - slevy (přeúčt. na 64910001)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</si>
  <si>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</si>
  <si>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</si>
  <si>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</si>
  <si>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</si>
  <si>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</si>
  <si>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</si>
  <si>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</si>
  <si>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</si>
  <si>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</si>
  <si>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</si>
  <si>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</si>
  <si>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</si>
  <si>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</si>
  <si>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</si>
  <si>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</si>
  <si>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</si>
  <si>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</si>
  <si>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</si>
  <si>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</si>
  <si>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</si>
  <si>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</si>
  <si>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</si>
  <si>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50117025     Všeob.mat. - razítka ostatní (V111) od 0,01 do 2999,99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</si>
  <si>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</si>
  <si>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</si>
  <si>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</si>
  <si>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</si>
  <si>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</si>
  <si>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</si>
  <si>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</si>
  <si>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</si>
  <si>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</si>
  <si>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</si>
  <si>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</si>
  <si>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</si>
  <si>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</si>
  <si>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</si>
  <si>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</si>
  <si>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</si>
  <si>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</si>
  <si>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</si>
  <si>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</si>
  <si>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</si>
  <si>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</si>
  <si>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</si>
  <si>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</si>
  <si>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</si>
  <si>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</si>
  <si>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</si>
  <si>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</si>
  <si>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</si>
  <si>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</si>
  <si>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</si>
  <si>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</si>
  <si>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</si>
  <si>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</si>
  <si>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</si>
  <si>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</si>
  <si>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</si>
  <si>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</si>
  <si>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</si>
  <si>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</si>
  <si>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</si>
  <si>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</si>
  <si>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</si>
  <si>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</si>
  <si>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</si>
  <si>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</si>
  <si>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</si>
  <si>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</si>
  <si>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</si>
  <si>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</si>
  <si>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</si>
  <si>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</si>
  <si>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</si>
  <si>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</si>
  <si>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</si>
  <si>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</si>
  <si>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</si>
  <si>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</si>
  <si>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</si>
  <si>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</si>
  <si>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</si>
  <si>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</si>
  <si>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</si>
  <si>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</si>
  <si>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</si>
  <si>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</si>
  <si>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</si>
  <si>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</si>
  <si>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</si>
  <si>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</si>
  <si>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</si>
  <si>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</si>
  <si>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</si>
  <si>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</si>
  <si>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</si>
  <si>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</si>
  <si>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</si>
  <si>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</si>
  <si>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</si>
  <si>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</si>
  <si>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</si>
  <si>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</si>
  <si>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</si>
  <si>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</si>
  <si>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</si>
  <si>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</si>
  <si>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</si>
  <si>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</si>
  <si>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</si>
  <si>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</si>
  <si>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</si>
  <si>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</si>
  <si>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</si>
  <si>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</si>
  <si>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</si>
  <si>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</si>
  <si>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</si>
  <si>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</si>
  <si>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</si>
  <si>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</si>
  <si>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</si>
  <si>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</si>
  <si>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</si>
  <si>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</si>
  <si>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</si>
  <si>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</si>
  <si>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</si>
  <si>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</si>
  <si>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</si>
  <si>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</si>
  <si>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</si>
  <si>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</si>
  <si>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</si>
  <si>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</si>
  <si>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</si>
  <si>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</si>
  <si>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</si>
  <si>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</si>
  <si>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</si>
  <si>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</si>
  <si>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</si>
  <si>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</si>
  <si>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</si>
  <si>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</si>
  <si>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</si>
  <si>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</si>
  <si>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</si>
  <si>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</si>
  <si>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</si>
  <si>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</si>
  <si>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</si>
  <si>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</si>
  <si>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</si>
  <si>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</si>
  <si>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</si>
  <si>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</si>
  <si>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     52190528     VČ - náhr.mzdy po dobu dočas.prac.neschop.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</si>
  <si>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</si>
  <si>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</si>
  <si>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</si>
  <si>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</si>
  <si>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</si>
  <si>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</si>
  <si>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</si>
  <si>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</si>
  <si>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</si>
  <si>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</si>
  <si>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</si>
  <si>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</si>
  <si>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</si>
  <si>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</si>
  <si>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</si>
  <si>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</si>
  <si>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</si>
  <si>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</si>
  <si>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</si>
  <si>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</si>
  <si>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</si>
  <si>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</si>
  <si>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</si>
  <si>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</si>
  <si>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</si>
  <si>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</si>
  <si>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</si>
  <si>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</si>
  <si>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</si>
  <si>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</si>
  <si>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</si>
  <si>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</si>
  <si>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</si>
  <si>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54710001     Škody v důsledku živelných pohrom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</si>
  <si>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</si>
  <si>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</si>
  <si>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</si>
  <si>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</si>
  <si>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</si>
  <si>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</si>
  <si>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</si>
  <si>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</si>
  <si>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</si>
  <si>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</si>
  <si>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</si>
  <si>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</si>
  <si>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</si>
  <si>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</si>
  <si>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</si>
  <si>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</si>
  <si>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</si>
  <si>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</si>
  <si>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</si>
  <si>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</si>
  <si>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</si>
  <si>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</si>
  <si>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</si>
  <si>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</si>
  <si>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</si>
  <si>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</si>
  <si>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</si>
  <si>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</si>
  <si>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</si>
  <si>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</si>
  <si>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</si>
  <si>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</si>
  <si>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</si>
  <si>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</si>
  <si>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</si>
  <si>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</si>
  <si>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</si>
  <si>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</si>
  <si>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</si>
  <si>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</si>
  <si>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</si>
  <si>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</si>
  <si>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</si>
  <si>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</si>
  <si>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</si>
  <si>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</si>
  <si>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</si>
  <si>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</si>
  <si>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</si>
  <si>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</si>
  <si>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</si>
  <si>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</si>
  <si>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</si>
  <si>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</si>
  <si>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</si>
  <si>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</si>
  <si>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</si>
  <si>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</si>
  <si>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</si>
  <si>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</si>
  <si>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</si>
  <si>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</si>
  <si>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</si>
  <si>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</si>
  <si>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</si>
  <si>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</si>
  <si>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</si>
  <si>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</si>
  <si>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</si>
  <si>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</si>
  <si>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</si>
  <si>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</si>
  <si>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</si>
  <si>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</si>
  <si>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</si>
  <si>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</si>
  <si>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</si>
  <si>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</si>
  <si>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</si>
  <si>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</si>
  <si>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</si>
  <si>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</si>
  <si>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</si>
  <si>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</si>
  <si>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</si>
  <si>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</si>
  <si>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</si>
  <si>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</si>
  <si>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</si>
  <si>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</si>
  <si>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</si>
  <si>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</si>
  <si>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</si>
  <si>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     64908017     Dárkové poukazy - Lékárna (ukončení platnosti poukazu)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</si>
  <si>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</si>
  <si>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</si>
  <si>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</si>
  <si>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</si>
  <si>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</si>
  <si>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</si>
  <si>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</si>
  <si>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</si>
  <si>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</si>
  <si>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</si>
  <si>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</si>
  <si>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</si>
  <si>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</si>
  <si>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</si>
  <si>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</si>
  <si>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</si>
  <si>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</si>
  <si>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</si>
  <si>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</si>
  <si>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</si>
  <si>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</si>
  <si>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</si>
  <si>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</si>
  <si>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</si>
  <si>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</si>
  <si>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</si>
  <si>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</si>
  <si>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</si>
  <si>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</si>
  <si>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</si>
  <si>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</si>
  <si>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</si>
  <si>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</si>
  <si>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</si>
  <si>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</si>
  <si>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</si>
  <si>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</si>
  <si>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</si>
  <si>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</si>
  <si>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</si>
  <si>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</si>
  <si>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</si>
  <si>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</si>
  <si>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</si>
  <si>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</si>
  <si>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</si>
  <si>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</si>
  <si>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</si>
  <si>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</si>
  <si>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</si>
  <si>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</si>
  <si>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</si>
  <si>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</si>
  <si>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</si>
  <si>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</si>
  <si>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</si>
  <si>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</si>
  <si>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</si>
  <si>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</si>
  <si>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</si>
  <si>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</si>
  <si>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</si>
  <si>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</si>
  <si>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</si>
  <si>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</si>
  <si>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</si>
  <si>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</si>
  <si>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</si>
  <si>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</si>
  <si>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</si>
  <si>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</si>
  <si>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</si>
  <si>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</si>
  <si>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</si>
  <si>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</si>
  <si>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</si>
  <si>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</si>
  <si>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</si>
  <si>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</si>
  <si>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</si>
  <si>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</si>
  <si>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</si>
  <si>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</si>
  <si>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</si>
  <si>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</si>
  <si>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</si>
  <si>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</si>
  <si>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</si>
  <si>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</si>
  <si>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</si>
  <si>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</si>
  <si>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</si>
  <si>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</si>
  <si>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</si>
  <si>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</si>
  <si>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</si>
  <si>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</si>
  <si>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</si>
  <si>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ZT121</t>
  </si>
  <si>
    <t>Rukavice vyĹˇetĹ™ovacĂ­ nitril bezpraĹˇnĂ© ONE PLUS vel. S bal. Ăˇ 100 ks 9450-012.04</t>
  </si>
  <si>
    <t>ZT036</t>
  </si>
  <si>
    <t>Rukavice vyĹˇetĹ™ovacĂ­ nitril nesterilnĂ­  bez pudru L bal. Ăˇ 100 ks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</si>
  <si>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</si>
  <si>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</si>
  <si>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</si>
  <si>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ZT074</t>
  </si>
  <si>
    <t>Rukavice vyĹˇetĹ™ovacĂ­ nitril nesterilnĂ­ bez pudru Nitrylex Classic M RD30096003</t>
  </si>
  <si>
    <t>ZT088</t>
  </si>
  <si>
    <t>Rukavice vyĹˇetĹ™ovacĂ­ nitril nesterilnĂ­ nepudrovanĂ© modrĂ© S bal. Ăˇ 100 ks 1323806535</t>
  </si>
  <si>
    <t>50115050</t>
  </si>
  <si>
    <t>obvazový materiál (Z502)</t>
  </si>
  <si>
    <t>ZC854</t>
  </si>
  <si>
    <t>Kompresa NT 7,5 x 7,5 cm/2 ks sterilnĂ­ 26510</t>
  </si>
  <si>
    <t>ZB404</t>
  </si>
  <si>
    <t>NĂˇplast cosmos 8 cm x 1 m 5403353</t>
  </si>
  <si>
    <t>ZN366</t>
  </si>
  <si>
    <t>NĂˇplast poinjekÄŤnĂ­ elastickĂˇ tkanĂˇ jednotl. baleno 19 mm x 72 mm P-CURE1972ELAST</t>
  </si>
  <si>
    <t>ZL790</t>
  </si>
  <si>
    <t>Obvaz sterilnĂ­ hotovĂ˝ ÄŤ. 3 A4101144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</si>
  <si>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</si>
  <si>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</si>
  <si>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</si>
  <si>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</si>
  <si>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</si>
  <si>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</si>
  <si>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ZK335</t>
  </si>
  <si>
    <t>Filtr infuznĂ­ sterifix 0,2um 4099303</t>
  </si>
  <si>
    <t>ZK504</t>
  </si>
  <si>
    <t>Filtr mini spike ÄŤervenĂ˝ 4550340</t>
  </si>
  <si>
    <t>ZA737</t>
  </si>
  <si>
    <t>Filtr mini spike modrĂ˝ 4550234</t>
  </si>
  <si>
    <t>ZF159</t>
  </si>
  <si>
    <t>NĂˇdoba na kontaminovanĂ˝ odpad 1 l 15-0002</t>
  </si>
  <si>
    <t>NĂˇdoba na kontaminovanĂ˝ odpad 1 l 15-0002/2</t>
  </si>
  <si>
    <t>ZK505</t>
  </si>
  <si>
    <t>Pumpa infuznĂ­ elastomerickĂˇ Infusor LV 2 5 dennĂ­ Ăˇ 12 ks 240 ml 2C2008K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</si>
  <si>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</si>
  <si>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</si>
  <si>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</si>
  <si>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</si>
  <si>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</si>
  <si>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</si>
  <si>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ZK507</t>
  </si>
  <si>
    <t>StĹ™Ă­kaÄŤka injekÄŤnĂ­ 3 dĂ­lnĂˇ amber plastipak stĂ­nÄ›nĂˇ 50/60 ml LL perfusion amber bal. Ăˇ 120 ks 300869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</si>
  <si>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</si>
  <si>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</si>
  <si>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</si>
  <si>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</si>
  <si>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</si>
  <si>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</si>
  <si>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</si>
  <si>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</si>
  <si>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</si>
  <si>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</si>
  <si>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</si>
  <si>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</si>
  <si>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</si>
  <si>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</si>
  <si>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</si>
  <si>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</si>
  <si>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</si>
  <si>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</si>
  <si>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</si>
  <si>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</si>
  <si>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</si>
  <si>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</si>
  <si>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</si>
  <si>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</si>
  <si>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ZK798</t>
  </si>
  <si>
    <t>ZĂˇtka combi modrĂˇ 4495152</t>
  </si>
  <si>
    <t>50115063</t>
  </si>
  <si>
    <t>ZPr - vaky, sety (Z528)</t>
  </si>
  <si>
    <t>ZQ649</t>
  </si>
  <si>
    <t>Set infuznĂ­  Spike (DEHP free) s filtrem 0,2 um, dĂ©lka 2,2 m k mobilnĂ­ pumpÄ› Mini Rythmic PN+ bal. Ăˇ 20 ks KE1EE192X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</si>
  <si>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</si>
  <si>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</si>
  <si>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</si>
  <si>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</si>
  <si>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</si>
  <si>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</si>
  <si>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</si>
  <si>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</si>
  <si>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</si>
  <si>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</si>
  <si>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</si>
  <si>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</si>
  <si>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</si>
  <si>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</si>
  <si>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</si>
  <si>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</si>
  <si>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</si>
  <si>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</si>
  <si>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</si>
  <si>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</si>
  <si>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</si>
  <si>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</si>
  <si>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</si>
  <si>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</si>
  <si>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</si>
  <si>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</si>
  <si>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</si>
  <si>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</si>
  <si>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</si>
  <si>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</si>
  <si>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</si>
  <si>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</si>
  <si>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</si>
  <si>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</si>
  <si>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</si>
  <si>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</si>
  <si>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ZP949</t>
  </si>
  <si>
    <t>Rukavice vyĹˇetĹ™ovacĂ­ nitril basic bez pudru modrĂ© XL bal. Ăˇ 170 ks 44753</t>
  </si>
  <si>
    <t>ZT078</t>
  </si>
  <si>
    <t>Rukavice vyĹˇetĹ™ovacĂ­ nitril GLOVE nesterilnĂ­ svÄ›tle modrĂ© L</t>
  </si>
  <si>
    <t>50115040</t>
  </si>
  <si>
    <t>laboratorní materiál (Z505)</t>
  </si>
  <si>
    <t>ZP028</t>
  </si>
  <si>
    <t>KĂˇdinka nĂ­zkĂˇ s vĂ˝levkou SIMAX 250 ml (KAVA632417010250) VTRB632417010250</t>
  </si>
  <si>
    <t>ZC066</t>
  </si>
  <si>
    <t>KĂˇdinka nĂ­zkĂˇ s vĂ˝levkou sklo 100 ml (213-1045) VTRB632417010100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</si>
  <si>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</si>
  <si>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</si>
  <si>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</si>
  <si>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</si>
  <si>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ZI360</t>
  </si>
  <si>
    <t>NĂˇlevka k filtraÄŤnĂ­mu zaĹ™Ă­zenĂ­ Millipore sklo borosilikĂˇtovĂ© 300 ml GLAS260.245.01</t>
  </si>
  <si>
    <t>ZF304</t>
  </si>
  <si>
    <t>VĂˇlec odmÄ›rnĂ˝ nĂ­zkĂ˝ sklo 1645/BH tĹ™Ă­da pĹ™esnosti B 2000 ml VTRB632432721746</t>
  </si>
  <si>
    <t>ZE159</t>
  </si>
  <si>
    <t>NĂˇdoba na kontaminovanĂ˝ odpad 2 l 15-0003</t>
  </si>
  <si>
    <t>ZF192</t>
  </si>
  <si>
    <t>NĂˇdoba na kontaminovanĂ˝ odpad 4 l 15-0004</t>
  </si>
  <si>
    <t>ZI361</t>
  </si>
  <si>
    <t>PodloĹľka membrĂˇny k fitraÄŤnĂ­mu zaĹ™Ă­zenĂ­ Millipore s fritou GLAS260.245.02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</si>
  <si>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</si>
  <si>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</si>
  <si>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</si>
  <si>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</si>
  <si>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</si>
  <si>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</si>
  <si>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</si>
  <si>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</si>
  <si>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</si>
  <si>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</si>
  <si>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</si>
  <si>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 - pro lĂ©kĂˇrnu 4842</t>
  </si>
  <si>
    <t>ZA789</t>
  </si>
  <si>
    <t>StĹ™Ă­kaÄŤka injekÄŤnĂ­ 2-dĂ­lnĂˇ 2 ml L Inject Solo 4606027V - povoleno pouze pro KNM, pro lĂ©kĂˇrnu 4842</t>
  </si>
  <si>
    <t>ZA790</t>
  </si>
  <si>
    <t>StĹ™Ă­kaÄŤka injekÄŤnĂ­ 2-dĂ­lnĂˇ 5 ml L Inject Solo4606051V - povoleno pouze pro pro lĂ©kĂˇrnu 4842</t>
  </si>
  <si>
    <t>ZL800</t>
  </si>
  <si>
    <t>StĹ™Ă­kaÄŤka injekÄŤnĂ­ 3-dĂ­lnĂˇ 3 ml L Omnifix Solo bal. Ăˇ 100 ks 4616025V</t>
  </si>
  <si>
    <t>ZQ279</t>
  </si>
  <si>
    <t>TÄ›snÄ›nĂ­ GUKO pro vak. filtraci kĂłnickĂ© pryĹľ vel. 5 prĹŻmÄ›r 33/53 mm vĂ˝Ĺˇka 34 mm 519-4425</t>
  </si>
  <si>
    <t>ZP896</t>
  </si>
  <si>
    <t>Vak na skladovĂˇnĂ­ trombocytĹŻ Transfer 150 ml Bag JMS sterilnĂ­ jednotlivÄ› balenĂ˝ bal. Ăˇ 50 ks 814-0132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</si>
  <si>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</si>
  <si>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</si>
  <si>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</si>
  <si>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</si>
  <si>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</si>
  <si>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</si>
  <si>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ZN274</t>
  </si>
  <si>
    <t>Vak pro parenterĂˇlnĂ­ vĂ˝Ĺľivu TPN EVA 3000 ml bal Ăˇ 35 ks E1330OD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</si>
  <si>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</si>
  <si>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</si>
  <si>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</si>
  <si>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</si>
  <si>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50115020</t>
  </si>
  <si>
    <t>laboratorní diagnostika-LEK (Z501)</t>
  </si>
  <si>
    <t>DD079</t>
  </si>
  <si>
    <t>AMONIAK VODNY ROZTOK 25%</t>
  </si>
  <si>
    <t>DG379</t>
  </si>
  <si>
    <t>Doprava 21%</t>
  </si>
  <si>
    <t>DE329</t>
  </si>
  <si>
    <t>DusiÄŤnan draselnĂ˝ p.a.</t>
  </si>
  <si>
    <t>DG393</t>
  </si>
  <si>
    <t>Ethanol 96%</t>
  </si>
  <si>
    <t>DE779</t>
  </si>
  <si>
    <t>Hanna pufr pH 4,01 - sĂˇÄŤky 25x20ml</t>
  </si>
  <si>
    <t>DE781</t>
  </si>
  <si>
    <t>Hanna pufr pH 7,01 - sĂˇÄŤky 25x20ml</t>
  </si>
  <si>
    <t>DE772</t>
  </si>
  <si>
    <t>Hanna roztok ke skladovĂˇnĂ­ elektrody</t>
  </si>
  <si>
    <t>DG146</t>
  </si>
  <si>
    <t>kyselina OCTOVA 99,8%  P.A. - ledova</t>
  </si>
  <si>
    <t>DD659</t>
  </si>
  <si>
    <t>kyselina octovĂˇ p.a.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</si>
  <si>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</si>
  <si>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</si>
  <si>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</si>
  <si>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</si>
  <si>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</si>
  <si>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</si>
  <si>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DC028</t>
  </si>
  <si>
    <t>Octan rtutnaty</t>
  </si>
  <si>
    <t>DI434</t>
  </si>
  <si>
    <t>Oxidising biocide HYDREX 4203</t>
  </si>
  <si>
    <t>DI800</t>
  </si>
  <si>
    <t>PlnĂ­cĂ­ roztok pro elektrody s dvojitĂ˝m mĹŻstkem</t>
  </si>
  <si>
    <t>DG213</t>
  </si>
  <si>
    <t>PUFR FOSFAT.PH7,100 ML</t>
  </si>
  <si>
    <t>ZC043</t>
  </si>
  <si>
    <t>KĂˇdinka vysokĂˇ s vĂ˝levkou 400 ml VTRB632417012400</t>
  </si>
  <si>
    <t>ZC039</t>
  </si>
  <si>
    <t>KĂˇdinka vysokĂˇ sklo 250 ml (213-1064) VTRB632417012250</t>
  </si>
  <si>
    <t>ZC042</t>
  </si>
  <si>
    <t>KĂˇdinka vysokĂˇ sklo 600 ml VTRB632417012600</t>
  </si>
  <si>
    <t>ZC046</t>
  </si>
  <si>
    <t>Miska petri sklo 100 mm (391-2730) VTRB632492003100</t>
  </si>
  <si>
    <t>ZF306</t>
  </si>
  <si>
    <t>VĂˇlec odmÄ›rnĂ˝ vysokĂ˝ 10 ml bĂ­lĂˇ graduace VTRB632432140819</t>
  </si>
  <si>
    <t>ZP900</t>
  </si>
  <si>
    <t>VĂˇlec odmÄ›rnĂ˝ vysokĂ˝ sklo, A modrĂˇ graduace objem 25 ml VTRB632432110923</t>
  </si>
  <si>
    <t>ZA090</t>
  </si>
  <si>
    <t>Vata buniÄŤitĂˇ pĹ™Ă­Ĺ™ezy 37 x 57 cm 2730152</t>
  </si>
  <si>
    <t>ZL524</t>
  </si>
  <si>
    <t>BalĂłnek pryĹľovĂ˝ k byretÄ› 1741.9005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</si>
  <si>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</si>
  <si>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</si>
  <si>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</si>
  <si>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</si>
  <si>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ZD012</t>
  </si>
  <si>
    <t>VĂˇlec odmÄ›rnĂ˝ 100 ml vysokĂ˝ sklo VTRB632432151130</t>
  </si>
  <si>
    <t>DG384</t>
  </si>
  <si>
    <t>Bactec- PEDS - PLUS/F - plastic</t>
  </si>
  <si>
    <t>DC796</t>
  </si>
  <si>
    <t>CHELATON III P.A.</t>
  </si>
  <si>
    <t>DG388</t>
  </si>
  <si>
    <t>JĂˇtrovĂ˝ bujon (10ml)- ĹˇroubovacĂ­ uzĂˇvÄ›r</t>
  </si>
  <si>
    <t>DD309</t>
  </si>
  <si>
    <t>LaktĂˇtovĂˇ membrĂˇnovĂˇ souprava</t>
  </si>
  <si>
    <t>DF434</t>
  </si>
  <si>
    <t>Panbio Covid-19 AG</t>
  </si>
  <si>
    <t>DH989</t>
  </si>
  <si>
    <t>Portagerm Pylori</t>
  </si>
  <si>
    <t>Spotřeba zdravotnického materiálu - orientační přehled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</si>
  <si>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</si>
  <si>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</si>
  <si>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</si>
  <si>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</si>
  <si>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</si>
  <si>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</si>
  <si>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</si>
  <si>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</si>
  <si>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</si>
  <si>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</si>
  <si>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</si>
  <si>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</si>
  <si>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</si>
  <si>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</si>
  <si>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</si>
  <si>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</si>
  <si>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</si>
  <si>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farmaceuti</t>
  </si>
  <si>
    <t>všeobecné sestry bez dohl.</t>
  </si>
  <si>
    <t>farmaceutičtí asistenti</t>
  </si>
  <si>
    <t>praktické sestry</t>
  </si>
  <si>
    <t>sanitáři</t>
  </si>
  <si>
    <t>dělníci</t>
  </si>
  <si>
    <t>THP</t>
  </si>
  <si>
    <t>dohody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</si>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</sst>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3.6794326862953459E-5</c:v>
                </c:pt>
                <c:pt idx="1">
                  <c:v>9.2079468796920795E-5</c:v>
                </c:pt>
                <c:pt idx="2">
                  <c:v>8.8225812333729651E-5</c:v>
                </c:pt>
                <c:pt idx="3">
                  <c:v>9.4638989947776867E-5</c:v>
                </c:pt>
                <c:pt idx="4">
                  <c:v>9.2193144707574187E-5</c:v>
                </c:pt>
                <c:pt idx="5">
                  <c:v>8.2224155587163207E-5</c:v>
                </c:pt>
                <c:pt idx="6">
                  <c:v>8.7614075255406878E-5</c:v>
                </c:pt>
                <c:pt idx="7">
                  <c:v>9.0625069390787394E-5</c:v>
                </c:pt>
                <c:pt idx="8">
                  <c:v>8.7360374968499668E-5</c:v>
                </c:pt>
                <c:pt idx="9">
                  <c:v>8.0725166031369219E-5</c:v>
                </c:pt>
                <c:pt idx="10">
                  <c:v>8.6098087914145583E-5</c:v>
                </c:pt>
                <c:pt idx="11">
                  <c:v>7.7763368844437598E-5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75" tableBorderDxfId="74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854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882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890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899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900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925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D6D178EC-67CF-4304-87E9-029905F0800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190</v>
      </c>
      <c r="Q3" s="353"/>
      <c r="R3" s="353"/>
      <c r="S3" s="354"/>
    </row>
    <row r="4" spans="1:19" ht="15.75" thickBot="1" x14ac:dyDescent="0.3">
      <c r="A4" s="327">
        <v>2020</v>
      </c>
      <c r="B4" s="328"/>
      <c r="C4" s="329" t="s">
        <v>189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188</v>
      </c>
      <c r="J4" s="325" t="s">
        <v>142</v>
      </c>
      <c r="K4" s="344" t="s">
        <v>187</v>
      </c>
      <c r="L4" s="345"/>
      <c r="M4" s="345"/>
      <c r="N4" s="346"/>
      <c r="O4" s="333" t="s">
        <v>186</v>
      </c>
      <c r="P4" s="336" t="s">
        <v>185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184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183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83.861024999999998</v>
      </c>
      <c r="D6" s="262"/>
      <c r="E6" s="262"/>
      <c r="F6" s="261"/>
      <c r="G6" s="263">
        <f ca="1">SUM(Tabulka[05 h_vram])/2</f>
        <v>147637.31</v>
      </c>
      <c r="H6" s="262">
        <f ca="1">SUM(Tabulka[06 h_naduv])/2</f>
        <v>1229.2</v>
      </c>
      <c r="I6" s="262">
        <f ca="1">SUM(Tabulka[07 h_nadzk])/2</f>
        <v>543.59999999999991</v>
      </c>
      <c r="J6" s="261">
        <f ca="1">SUM(Tabulka[08 h_oon])/2</f>
        <v>3276.5</v>
      </c>
      <c r="K6" s="263">
        <f ca="1">SUM(Tabulka[09 m_kl])/2</f>
        <v>27432</v>
      </c>
      <c r="L6" s="262">
        <f ca="1">SUM(Tabulka[10 m_gr])/2</f>
        <v>0</v>
      </c>
      <c r="M6" s="262">
        <f ca="1">SUM(Tabulka[11 m_jo])/2</f>
        <v>3142697</v>
      </c>
      <c r="N6" s="262">
        <f ca="1">SUM(Tabulka[12 m_oc])/2</f>
        <v>3170129</v>
      </c>
      <c r="O6" s="261">
        <f ca="1">SUM(Tabulka[13 m_sk])/2</f>
        <v>46321382</v>
      </c>
      <c r="P6" s="260">
        <f ca="1">SUM(Tabulka[14_vzsk])/2</f>
        <v>19800</v>
      </c>
      <c r="Q6" s="260">
        <f ca="1">SUM(Tabulka[15_vzpl])/2</f>
        <v>9051.0752688172033</v>
      </c>
      <c r="R6" s="259">
        <f ca="1">IF(Q6=0,0,P6/Q6)</f>
        <v>2.1875853875853877</v>
      </c>
      <c r="S6" s="258">
        <f ca="1">Q6-P6</f>
        <v>-10748.924731182797</v>
      </c>
    </row>
    <row r="7" spans="1:19" hidden="1" x14ac:dyDescent="0.25">
      <c r="A7" s="257" t="s">
        <v>182</v>
      </c>
      <c r="B7" s="256" t="s">
        <v>181</v>
      </c>
      <c r="C7" s="255" t="s">
        <v>180</v>
      </c>
      <c r="D7" s="254" t="s">
        <v>179</v>
      </c>
      <c r="E7" s="253" t="s">
        <v>178</v>
      </c>
      <c r="F7" s="252" t="s">
        <v>177</v>
      </c>
      <c r="G7" s="251" t="s">
        <v>176</v>
      </c>
      <c r="H7" s="249" t="s">
        <v>175</v>
      </c>
      <c r="I7" s="249" t="s">
        <v>174</v>
      </c>
      <c r="J7" s="248" t="s">
        <v>173</v>
      </c>
      <c r="K7" s="250" t="s">
        <v>172</v>
      </c>
      <c r="L7" s="249" t="s">
        <v>171</v>
      </c>
      <c r="M7" s="249" t="s">
        <v>170</v>
      </c>
      <c r="N7" s="248" t="s">
        <v>169</v>
      </c>
      <c r="O7" s="247" t="s">
        <v>168</v>
      </c>
      <c r="P7" s="246" t="s">
        <v>167</v>
      </c>
      <c r="Q7" s="245" t="s">
        <v>166</v>
      </c>
      <c r="R7" s="244" t="s">
        <v>165</v>
      </c>
      <c r="S7" s="243" t="s">
        <v>164</v>
      </c>
    </row>
    <row r="8" spans="1:19" x14ac:dyDescent="0.25">
      <c r="A8" s="240" t="s">
        <v>163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30.327691666666663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52871.110000000008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543.70000000000005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529.29999999999995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27432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1787878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1815310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22102170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19800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7301.0752688172042</v>
      </c>
      <c r="R8" s="242">
        <f ca="1">IF(Tabulka[[#This Row],[15_vzpl]]=0,"",Tabulka[[#This Row],[14_vzsk]]/Tabulka[[#This Row],[15_vzpl]])</f>
        <v>2.7119293078055966</v>
      </c>
      <c r="S8" s="241">
        <f ca="1">IF(Tabulka[[#This Row],[15_vzpl]]-Tabulka[[#This Row],[14_vzsk]]=0,"",Tabulka[[#This Row],[15_vzpl]]-Tabulka[[#This Row],[14_vzsk]])</f>
        <v>-12498.924731182797</v>
      </c>
    </row>
    <row r="9" spans="1:19" x14ac:dyDescent="0.25">
      <c r="A9" s="240">
        <v>99</v>
      </c>
      <c r="B9" s="239" t="s">
        <v>871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19800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7301.0752688172042</v>
      </c>
      <c r="R9" s="242">
        <f ca="1">IF(Tabulka[[#This Row],[15_vzpl]]=0,"",Tabulka[[#This Row],[14_vzsk]]/Tabulka[[#This Row],[15_vzpl]])</f>
        <v>2.7119293078055966</v>
      </c>
      <c r="S9" s="241">
        <f ca="1">IF(Tabulka[[#This Row],[15_vzpl]]-Tabulka[[#This Row],[14_vzsk]]=0,"",Tabulka[[#This Row],[15_vzpl]]-Tabulka[[#This Row],[14_vzsk]])</f>
        <v>-12498.924731182797</v>
      </c>
    </row>
    <row r="10" spans="1:19" x14ac:dyDescent="0.25">
      <c r="A10" s="240">
        <v>203</v>
      </c>
      <c r="B10" s="239" t="s">
        <v>872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30.327691666666663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52871.110000000008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543.70000000000005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529.29999999999995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27432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1787878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1815310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22102170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855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52.533333333333339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92914.2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14.3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2071.5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1330709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1330709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23704099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</v>
      </c>
      <c r="R11" s="242">
        <f ca="1">IF(Tabulka[[#This Row],[15_vzpl]]=0,"",Tabulka[[#This Row],[14_vzsk]]/Tabulka[[#This Row],[15_vzpl]])</f>
        <v>0</v>
      </c>
      <c r="S11" s="241">
        <f ca="1">IF(Tabulka[[#This Row],[15_vzpl]]-Tabulka[[#This Row],[14_vzsk]]=0,"",Tabulka[[#This Row],[15_vzpl]]-Tabulka[[#This Row],[14_vzsk]])</f>
        <v>1750</v>
      </c>
    </row>
    <row r="12" spans="1:19" x14ac:dyDescent="0.25">
      <c r="A12" s="240">
        <v>303</v>
      </c>
      <c r="B12" s="239" t="s">
        <v>873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</v>
      </c>
      <c r="R12" s="242">
        <f ca="1">IF(Tabulka[[#This Row],[15_vzpl]]=0,"",Tabulka[[#This Row],[14_vzsk]]/Tabulka[[#This Row],[15_vzpl]])</f>
        <v>0</v>
      </c>
      <c r="S12" s="241">
        <f ca="1">IF(Tabulka[[#This Row],[15_vzpl]]-Tabulka[[#This Row],[14_vzsk]]=0,"",Tabulka[[#This Row],[15_vzpl]]-Tabulka[[#This Row],[14_vzsk]])</f>
        <v>1750</v>
      </c>
    </row>
    <row r="13" spans="1:19" x14ac:dyDescent="0.25">
      <c r="A13" s="240">
        <v>419</v>
      </c>
      <c r="B13" s="239" t="s">
        <v>874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28.11666666666666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50486.200000000004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14.3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855551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855551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14742305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424</v>
      </c>
      <c r="B14" s="239" t="s">
        <v>875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68512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>
        <v>642</v>
      </c>
      <c r="B15" s="239" t="s">
        <v>876</v>
      </c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24.416666666666668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42428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1744.5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475158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475158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8893282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 t="s">
        <v>856</v>
      </c>
      <c r="B16" s="239"/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476223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9" x14ac:dyDescent="0.25">
      <c r="A17" s="240">
        <v>25</v>
      </c>
      <c r="B17" s="239" t="s">
        <v>877</v>
      </c>
      <c r="C17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P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42" t="str">
        <f ca="1">IF(Tabulka[[#This Row],[15_vzpl]]=0,"",Tabulka[[#This Row],[14_vzsk]]/Tabulka[[#This Row],[15_vzpl]])</f>
        <v/>
      </c>
      <c r="S17" s="241" t="str">
        <f ca="1">IF(Tabulka[[#This Row],[15_vzpl]]-Tabulka[[#This Row],[14_vzsk]]=0,"",Tabulka[[#This Row],[15_vzpl]]-Tabulka[[#This Row],[14_vzsk]])</f>
        <v/>
      </c>
    </row>
    <row r="18" spans="1:19" x14ac:dyDescent="0.25">
      <c r="A18" s="240">
        <v>30</v>
      </c>
      <c r="B18" s="239" t="s">
        <v>878</v>
      </c>
      <c r="C1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</v>
      </c>
      <c r="H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24110</v>
      </c>
      <c r="N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24110</v>
      </c>
      <c r="O1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471323</v>
      </c>
      <c r="P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42" t="str">
        <f ca="1">IF(Tabulka[[#This Row],[15_vzpl]]=0,"",Tabulka[[#This Row],[14_vzsk]]/Tabulka[[#This Row],[15_vzpl]])</f>
        <v/>
      </c>
      <c r="S18" s="241" t="str">
        <f ca="1">IF(Tabulka[[#This Row],[15_vzpl]]-Tabulka[[#This Row],[14_vzsk]]=0,"",Tabulka[[#This Row],[15_vzpl]]-Tabulka[[#This Row],[14_vzsk]])</f>
        <v/>
      </c>
    </row>
    <row r="19" spans="1:19" x14ac:dyDescent="0.25">
      <c r="A19" s="240" t="s">
        <v>859</v>
      </c>
      <c r="B19" s="239"/>
      <c r="C1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</v>
      </c>
      <c r="K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38890</v>
      </c>
      <c r="P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42" t="str">
        <f ca="1">IF(Tabulka[[#This Row],[15_vzpl]]=0,"",Tabulka[[#This Row],[14_vzsk]]/Tabulka[[#This Row],[15_vzpl]])</f>
        <v/>
      </c>
      <c r="S19" s="241" t="str">
        <f ca="1">IF(Tabulka[[#This Row],[15_vzpl]]-Tabulka[[#This Row],[14_vzsk]]=0,"",Tabulka[[#This Row],[15_vzpl]]-Tabulka[[#This Row],[14_vzsk]])</f>
        <v/>
      </c>
    </row>
    <row r="20" spans="1:19" x14ac:dyDescent="0.25">
      <c r="A20" s="240">
        <v>0</v>
      </c>
      <c r="B20" s="239" t="s">
        <v>879</v>
      </c>
      <c r="C2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949</v>
      </c>
      <c r="K2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38890</v>
      </c>
      <c r="P2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42" t="str">
        <f ca="1">IF(Tabulka[[#This Row],[15_vzpl]]=0,"",Tabulka[[#This Row],[14_vzsk]]/Tabulka[[#This Row],[15_vzpl]])</f>
        <v/>
      </c>
      <c r="S20" s="241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192</v>
      </c>
    </row>
    <row r="22" spans="1:19" x14ac:dyDescent="0.25">
      <c r="A22" s="88" t="s">
        <v>122</v>
      </c>
    </row>
    <row r="23" spans="1:19" x14ac:dyDescent="0.25">
      <c r="A23" s="89" t="s">
        <v>162</v>
      </c>
    </row>
    <row r="24" spans="1:19" x14ac:dyDescent="0.25">
      <c r="A24" s="232" t="s">
        <v>161</v>
      </c>
    </row>
    <row r="25" spans="1:19" x14ac:dyDescent="0.25">
      <c r="A25" s="202" t="s">
        <v>148</v>
      </c>
    </row>
    <row r="26" spans="1:19" x14ac:dyDescent="0.25">
      <c r="A26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AE29AE2-C712-4BB6-B603-AF6A3933658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870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2020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163</v>
      </c>
      <c r="E4" s="269">
        <v>29.720000000000002</v>
      </c>
      <c r="F4" s="269"/>
      <c r="G4" s="269"/>
      <c r="H4" s="269"/>
      <c r="I4" s="269">
        <v>4767.3200000000006</v>
      </c>
      <c r="J4" s="269">
        <v>39</v>
      </c>
      <c r="K4" s="269">
        <v>37.1</v>
      </c>
      <c r="L4" s="269">
        <v>46</v>
      </c>
      <c r="M4" s="269"/>
      <c r="N4" s="269"/>
      <c r="O4" s="269">
        <v>13000</v>
      </c>
      <c r="P4" s="269">
        <v>13000</v>
      </c>
      <c r="Q4" s="269">
        <v>1580205</v>
      </c>
      <c r="R4" s="269">
        <v>19800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19800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29.720000000000002</v>
      </c>
      <c r="I6">
        <v>4767.3200000000006</v>
      </c>
      <c r="J6">
        <v>39</v>
      </c>
      <c r="K6">
        <v>37.1</v>
      </c>
      <c r="L6">
        <v>46</v>
      </c>
      <c r="O6">
        <v>13000</v>
      </c>
      <c r="P6">
        <v>13000</v>
      </c>
      <c r="Q6">
        <v>1580205</v>
      </c>
    </row>
    <row r="7" spans="1:19" x14ac:dyDescent="0.25">
      <c r="A7" s="274" t="s">
        <v>129</v>
      </c>
      <c r="B7" s="273">
        <v>4</v>
      </c>
      <c r="C7">
        <v>1</v>
      </c>
      <c r="D7" t="s">
        <v>855</v>
      </c>
      <c r="E7">
        <v>52.45</v>
      </c>
      <c r="I7">
        <v>9010.7999999999993</v>
      </c>
      <c r="J7">
        <v>49.5</v>
      </c>
      <c r="L7">
        <v>20</v>
      </c>
      <c r="Q7">
        <v>1586322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27.450000000000003</v>
      </c>
      <c r="I9">
        <v>4694.8</v>
      </c>
      <c r="J9">
        <v>49.5</v>
      </c>
      <c r="L9">
        <v>20</v>
      </c>
      <c r="Q9">
        <v>993238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25</v>
      </c>
      <c r="I10">
        <v>4316</v>
      </c>
      <c r="Q10">
        <v>593084</v>
      </c>
    </row>
    <row r="11" spans="1:19" x14ac:dyDescent="0.25">
      <c r="A11" s="274" t="s">
        <v>133</v>
      </c>
      <c r="B11" s="273">
        <v>8</v>
      </c>
      <c r="C11">
        <v>1</v>
      </c>
      <c r="D11" t="s">
        <v>856</v>
      </c>
      <c r="E11">
        <v>1</v>
      </c>
      <c r="I11">
        <v>176</v>
      </c>
      <c r="Q11">
        <v>34674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34674</v>
      </c>
    </row>
    <row r="13" spans="1:19" x14ac:dyDescent="0.25">
      <c r="A13" s="274" t="s">
        <v>135</v>
      </c>
      <c r="B13" s="273">
        <v>10</v>
      </c>
      <c r="C13" t="s">
        <v>857</v>
      </c>
      <c r="E13">
        <v>83.17</v>
      </c>
      <c r="I13">
        <v>13954.12</v>
      </c>
      <c r="J13">
        <v>88.5</v>
      </c>
      <c r="K13">
        <v>37.1</v>
      </c>
      <c r="L13">
        <v>66</v>
      </c>
      <c r="O13">
        <v>13000</v>
      </c>
      <c r="P13">
        <v>13000</v>
      </c>
      <c r="Q13">
        <v>3201201</v>
      </c>
      <c r="R13">
        <v>19800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163</v>
      </c>
      <c r="E14">
        <v>29.72</v>
      </c>
      <c r="I14">
        <v>3815</v>
      </c>
      <c r="J14">
        <v>35.5</v>
      </c>
      <c r="K14">
        <v>30.5</v>
      </c>
      <c r="L14">
        <v>57.5</v>
      </c>
      <c r="O14">
        <v>19600</v>
      </c>
      <c r="P14">
        <v>19600</v>
      </c>
      <c r="Q14">
        <v>1399813</v>
      </c>
    </row>
    <row r="15" spans="1:19" x14ac:dyDescent="0.25">
      <c r="A15" s="274" t="s">
        <v>137</v>
      </c>
      <c r="B15" s="273">
        <v>12</v>
      </c>
      <c r="C15">
        <v>2</v>
      </c>
      <c r="D15">
        <v>203</v>
      </c>
      <c r="E15">
        <v>29.72</v>
      </c>
      <c r="I15">
        <v>3815</v>
      </c>
      <c r="J15">
        <v>35.5</v>
      </c>
      <c r="K15">
        <v>30.5</v>
      </c>
      <c r="L15">
        <v>57.5</v>
      </c>
      <c r="O15">
        <v>19600</v>
      </c>
      <c r="P15">
        <v>19600</v>
      </c>
      <c r="Q15">
        <v>1399813</v>
      </c>
    </row>
    <row r="16" spans="1:19" x14ac:dyDescent="0.25">
      <c r="A16" s="272" t="s">
        <v>125</v>
      </c>
      <c r="B16" s="271">
        <v>2020</v>
      </c>
      <c r="C16">
        <v>2</v>
      </c>
      <c r="D16" t="s">
        <v>855</v>
      </c>
      <c r="E16">
        <v>52.45</v>
      </c>
      <c r="I16">
        <v>7716</v>
      </c>
      <c r="J16">
        <v>46.5</v>
      </c>
      <c r="L16">
        <v>22</v>
      </c>
      <c r="O16">
        <v>1500</v>
      </c>
      <c r="P16">
        <v>1500</v>
      </c>
      <c r="Q16">
        <v>1580949</v>
      </c>
    </row>
    <row r="17" spans="3:17" x14ac:dyDescent="0.25">
      <c r="C17">
        <v>2</v>
      </c>
      <c r="D17">
        <v>419</v>
      </c>
      <c r="E17">
        <v>27.450000000000003</v>
      </c>
      <c r="I17">
        <v>4060</v>
      </c>
      <c r="J17">
        <v>46.5</v>
      </c>
      <c r="L17">
        <v>22</v>
      </c>
      <c r="O17">
        <v>750</v>
      </c>
      <c r="P17">
        <v>750</v>
      </c>
      <c r="Q17">
        <v>989238</v>
      </c>
    </row>
    <row r="18" spans="3:17" x14ac:dyDescent="0.25">
      <c r="C18">
        <v>2</v>
      </c>
      <c r="D18">
        <v>642</v>
      </c>
      <c r="E18">
        <v>25</v>
      </c>
      <c r="I18">
        <v>3656</v>
      </c>
      <c r="O18">
        <v>750</v>
      </c>
      <c r="P18">
        <v>750</v>
      </c>
      <c r="Q18">
        <v>591711</v>
      </c>
    </row>
    <row r="19" spans="3:17" x14ac:dyDescent="0.25">
      <c r="C19">
        <v>2</v>
      </c>
      <c r="D19" t="s">
        <v>856</v>
      </c>
      <c r="E19">
        <v>1</v>
      </c>
      <c r="I19">
        <v>160</v>
      </c>
      <c r="Q19">
        <v>34585</v>
      </c>
    </row>
    <row r="20" spans="3:17" x14ac:dyDescent="0.25">
      <c r="C20">
        <v>2</v>
      </c>
      <c r="D20">
        <v>30</v>
      </c>
      <c r="E20">
        <v>1</v>
      </c>
      <c r="I20">
        <v>160</v>
      </c>
      <c r="Q20">
        <v>34585</v>
      </c>
    </row>
    <row r="21" spans="3:17" x14ac:dyDescent="0.25">
      <c r="C21" t="s">
        <v>858</v>
      </c>
      <c r="E21">
        <v>83.17</v>
      </c>
      <c r="I21">
        <v>11691</v>
      </c>
      <c r="J21">
        <v>82</v>
      </c>
      <c r="K21">
        <v>30.5</v>
      </c>
      <c r="L21">
        <v>79.5</v>
      </c>
      <c r="O21">
        <v>21100</v>
      </c>
      <c r="P21">
        <v>21100</v>
      </c>
      <c r="Q21">
        <v>3015347</v>
      </c>
    </row>
    <row r="22" spans="3:17" x14ac:dyDescent="0.25">
      <c r="C22">
        <v>3</v>
      </c>
      <c r="D22" t="s">
        <v>163</v>
      </c>
      <c r="E22">
        <v>29.720000000000002</v>
      </c>
      <c r="I22">
        <v>4061.4999999999995</v>
      </c>
      <c r="J22">
        <v>12</v>
      </c>
      <c r="K22">
        <v>7</v>
      </c>
      <c r="L22">
        <v>46</v>
      </c>
      <c r="O22">
        <v>16077</v>
      </c>
      <c r="P22">
        <v>16077</v>
      </c>
      <c r="Q22">
        <v>1466895</v>
      </c>
    </row>
    <row r="23" spans="3:17" x14ac:dyDescent="0.25">
      <c r="C23">
        <v>3</v>
      </c>
      <c r="D23">
        <v>203</v>
      </c>
      <c r="E23">
        <v>29.720000000000002</v>
      </c>
      <c r="I23">
        <v>4061.4999999999995</v>
      </c>
      <c r="J23">
        <v>12</v>
      </c>
      <c r="K23">
        <v>7</v>
      </c>
      <c r="L23">
        <v>46</v>
      </c>
      <c r="O23">
        <v>16077</v>
      </c>
      <c r="P23">
        <v>16077</v>
      </c>
      <c r="Q23">
        <v>1466895</v>
      </c>
    </row>
    <row r="24" spans="3:17" x14ac:dyDescent="0.25">
      <c r="C24">
        <v>3</v>
      </c>
      <c r="D24" t="s">
        <v>855</v>
      </c>
      <c r="E24">
        <v>52.45</v>
      </c>
      <c r="I24">
        <v>7128.5</v>
      </c>
      <c r="J24">
        <v>22.5</v>
      </c>
      <c r="L24">
        <v>540</v>
      </c>
      <c r="O24">
        <v>9000</v>
      </c>
      <c r="P24">
        <v>9000</v>
      </c>
      <c r="Q24">
        <v>1629755</v>
      </c>
    </row>
    <row r="25" spans="3:17" x14ac:dyDescent="0.25">
      <c r="C25">
        <v>3</v>
      </c>
      <c r="D25">
        <v>419</v>
      </c>
      <c r="E25">
        <v>27.450000000000003</v>
      </c>
      <c r="I25">
        <v>3824.5</v>
      </c>
      <c r="J25">
        <v>22.5</v>
      </c>
      <c r="L25">
        <v>20</v>
      </c>
      <c r="O25">
        <v>9000</v>
      </c>
      <c r="P25">
        <v>9000</v>
      </c>
      <c r="Q25">
        <v>1001143</v>
      </c>
    </row>
    <row r="26" spans="3:17" x14ac:dyDescent="0.25">
      <c r="C26">
        <v>3</v>
      </c>
      <c r="D26">
        <v>642</v>
      </c>
      <c r="E26">
        <v>25</v>
      </c>
      <c r="I26">
        <v>3304</v>
      </c>
      <c r="L26">
        <v>520</v>
      </c>
      <c r="Q26">
        <v>628612</v>
      </c>
    </row>
    <row r="27" spans="3:17" x14ac:dyDescent="0.25">
      <c r="C27">
        <v>3</v>
      </c>
      <c r="D27" t="s">
        <v>856</v>
      </c>
      <c r="E27">
        <v>1</v>
      </c>
      <c r="I27">
        <v>176</v>
      </c>
      <c r="O27">
        <v>750</v>
      </c>
      <c r="P27">
        <v>750</v>
      </c>
      <c r="Q27">
        <v>34585</v>
      </c>
    </row>
    <row r="28" spans="3:17" x14ac:dyDescent="0.25">
      <c r="C28">
        <v>3</v>
      </c>
      <c r="D28">
        <v>30</v>
      </c>
      <c r="E28">
        <v>1</v>
      </c>
      <c r="I28">
        <v>176</v>
      </c>
      <c r="O28">
        <v>750</v>
      </c>
      <c r="P28">
        <v>750</v>
      </c>
      <c r="Q28">
        <v>34585</v>
      </c>
    </row>
    <row r="29" spans="3:17" x14ac:dyDescent="0.25">
      <c r="C29">
        <v>3</v>
      </c>
      <c r="D29" t="s">
        <v>859</v>
      </c>
      <c r="L29">
        <v>19.5</v>
      </c>
      <c r="Q29">
        <v>1950</v>
      </c>
    </row>
    <row r="30" spans="3:17" x14ac:dyDescent="0.25">
      <c r="C30">
        <v>3</v>
      </c>
      <c r="D30">
        <v>0</v>
      </c>
      <c r="L30">
        <v>19.5</v>
      </c>
      <c r="Q30">
        <v>1950</v>
      </c>
    </row>
    <row r="31" spans="3:17" x14ac:dyDescent="0.25">
      <c r="C31" t="s">
        <v>860</v>
      </c>
      <c r="E31">
        <v>83.17</v>
      </c>
      <c r="I31">
        <v>11366</v>
      </c>
      <c r="J31">
        <v>34.5</v>
      </c>
      <c r="K31">
        <v>7</v>
      </c>
      <c r="L31">
        <v>605.5</v>
      </c>
      <c r="O31">
        <v>25827</v>
      </c>
      <c r="P31">
        <v>25827</v>
      </c>
      <c r="Q31">
        <v>3133185</v>
      </c>
    </row>
    <row r="32" spans="3:17" x14ac:dyDescent="0.25">
      <c r="C32">
        <v>4</v>
      </c>
      <c r="D32" t="s">
        <v>163</v>
      </c>
      <c r="E32">
        <v>29.720000000000002</v>
      </c>
      <c r="I32">
        <v>3804.9</v>
      </c>
      <c r="K32">
        <v>46</v>
      </c>
      <c r="L32">
        <v>19.5</v>
      </c>
      <c r="Q32">
        <v>1543203</v>
      </c>
    </row>
    <row r="33" spans="3:17" x14ac:dyDescent="0.25">
      <c r="C33">
        <v>4</v>
      </c>
      <c r="D33">
        <v>203</v>
      </c>
      <c r="E33">
        <v>29.720000000000002</v>
      </c>
      <c r="I33">
        <v>3804.9</v>
      </c>
      <c r="K33">
        <v>46</v>
      </c>
      <c r="L33">
        <v>19.5</v>
      </c>
      <c r="Q33">
        <v>1543203</v>
      </c>
    </row>
    <row r="34" spans="3:17" x14ac:dyDescent="0.25">
      <c r="C34">
        <v>4</v>
      </c>
      <c r="D34" t="s">
        <v>855</v>
      </c>
      <c r="E34">
        <v>52.45</v>
      </c>
      <c r="I34">
        <v>5798.5</v>
      </c>
      <c r="J34">
        <v>7.5</v>
      </c>
      <c r="L34">
        <v>1115</v>
      </c>
      <c r="O34">
        <v>750</v>
      </c>
      <c r="P34">
        <v>750</v>
      </c>
      <c r="Q34">
        <v>1654531</v>
      </c>
    </row>
    <row r="35" spans="3:17" x14ac:dyDescent="0.25">
      <c r="C35">
        <v>4</v>
      </c>
      <c r="D35">
        <v>419</v>
      </c>
      <c r="E35">
        <v>27.450000000000003</v>
      </c>
      <c r="I35">
        <v>3142.5</v>
      </c>
      <c r="J35">
        <v>7.5</v>
      </c>
      <c r="O35">
        <v>750</v>
      </c>
      <c r="P35">
        <v>750</v>
      </c>
      <c r="Q35">
        <v>1003722</v>
      </c>
    </row>
    <row r="36" spans="3:17" x14ac:dyDescent="0.25">
      <c r="C36">
        <v>4</v>
      </c>
      <c r="D36">
        <v>642</v>
      </c>
      <c r="E36">
        <v>25</v>
      </c>
      <c r="I36">
        <v>2656</v>
      </c>
      <c r="L36">
        <v>1115</v>
      </c>
      <c r="Q36">
        <v>650809</v>
      </c>
    </row>
    <row r="37" spans="3:17" x14ac:dyDescent="0.25">
      <c r="C37">
        <v>4</v>
      </c>
      <c r="D37" t="s">
        <v>856</v>
      </c>
      <c r="E37">
        <v>1</v>
      </c>
      <c r="I37">
        <v>96</v>
      </c>
      <c r="Q37">
        <v>40855</v>
      </c>
    </row>
    <row r="38" spans="3:17" x14ac:dyDescent="0.25">
      <c r="C38">
        <v>4</v>
      </c>
      <c r="D38">
        <v>25</v>
      </c>
      <c r="Q38">
        <v>4900</v>
      </c>
    </row>
    <row r="39" spans="3:17" x14ac:dyDescent="0.25">
      <c r="C39">
        <v>4</v>
      </c>
      <c r="D39">
        <v>30</v>
      </c>
      <c r="E39">
        <v>1</v>
      </c>
      <c r="I39">
        <v>96</v>
      </c>
      <c r="Q39">
        <v>35955</v>
      </c>
    </row>
    <row r="40" spans="3:17" x14ac:dyDescent="0.25">
      <c r="C40">
        <v>4</v>
      </c>
      <c r="D40" t="s">
        <v>859</v>
      </c>
      <c r="L40">
        <v>228.5</v>
      </c>
      <c r="Q40">
        <v>22850</v>
      </c>
    </row>
    <row r="41" spans="3:17" x14ac:dyDescent="0.25">
      <c r="C41">
        <v>4</v>
      </c>
      <c r="D41">
        <v>0</v>
      </c>
      <c r="L41">
        <v>228.5</v>
      </c>
      <c r="Q41">
        <v>22850</v>
      </c>
    </row>
    <row r="42" spans="3:17" x14ac:dyDescent="0.25">
      <c r="C42" t="s">
        <v>861</v>
      </c>
      <c r="E42">
        <v>83.17</v>
      </c>
      <c r="I42">
        <v>9699.4</v>
      </c>
      <c r="J42">
        <v>7.5</v>
      </c>
      <c r="K42">
        <v>46</v>
      </c>
      <c r="L42">
        <v>1363</v>
      </c>
      <c r="O42">
        <v>750</v>
      </c>
      <c r="P42">
        <v>750</v>
      </c>
      <c r="Q42">
        <v>3261439</v>
      </c>
    </row>
    <row r="43" spans="3:17" x14ac:dyDescent="0.25">
      <c r="C43">
        <v>5</v>
      </c>
      <c r="D43" t="s">
        <v>163</v>
      </c>
      <c r="E43">
        <v>29.720000000000002</v>
      </c>
      <c r="I43">
        <v>4446.1000000000004</v>
      </c>
      <c r="J43">
        <v>36</v>
      </c>
      <c r="K43">
        <v>75</v>
      </c>
      <c r="L43">
        <v>24</v>
      </c>
      <c r="Q43">
        <v>1484376</v>
      </c>
    </row>
    <row r="44" spans="3:17" x14ac:dyDescent="0.25">
      <c r="C44">
        <v>5</v>
      </c>
      <c r="D44">
        <v>203</v>
      </c>
      <c r="E44">
        <v>29.720000000000002</v>
      </c>
      <c r="I44">
        <v>4446.1000000000004</v>
      </c>
      <c r="J44">
        <v>36</v>
      </c>
      <c r="K44">
        <v>75</v>
      </c>
      <c r="L44">
        <v>24</v>
      </c>
      <c r="Q44">
        <v>1484376</v>
      </c>
    </row>
    <row r="45" spans="3:17" x14ac:dyDescent="0.25">
      <c r="C45">
        <v>5</v>
      </c>
      <c r="D45" t="s">
        <v>855</v>
      </c>
      <c r="E45">
        <v>53.45</v>
      </c>
      <c r="I45">
        <v>8161.5</v>
      </c>
      <c r="J45">
        <v>49</v>
      </c>
      <c r="L45">
        <v>126.5</v>
      </c>
      <c r="O45">
        <v>9500</v>
      </c>
      <c r="P45">
        <v>9500</v>
      </c>
      <c r="Q45">
        <v>1550401</v>
      </c>
    </row>
    <row r="46" spans="3:17" x14ac:dyDescent="0.25">
      <c r="C46">
        <v>5</v>
      </c>
      <c r="D46">
        <v>419</v>
      </c>
      <c r="E46">
        <v>28.450000000000003</v>
      </c>
      <c r="I46">
        <v>4545.5</v>
      </c>
      <c r="J46">
        <v>49</v>
      </c>
      <c r="L46">
        <v>22</v>
      </c>
      <c r="O46">
        <v>5000</v>
      </c>
      <c r="P46">
        <v>5000</v>
      </c>
      <c r="Q46">
        <v>1006890</v>
      </c>
    </row>
    <row r="47" spans="3:17" x14ac:dyDescent="0.25">
      <c r="C47">
        <v>5</v>
      </c>
      <c r="D47">
        <v>642</v>
      </c>
      <c r="E47">
        <v>25</v>
      </c>
      <c r="I47">
        <v>3616</v>
      </c>
      <c r="L47">
        <v>104.5</v>
      </c>
      <c r="O47">
        <v>4500</v>
      </c>
      <c r="P47">
        <v>4500</v>
      </c>
      <c r="Q47">
        <v>543511</v>
      </c>
    </row>
    <row r="48" spans="3:17" x14ac:dyDescent="0.25">
      <c r="C48">
        <v>5</v>
      </c>
      <c r="D48" t="s">
        <v>856</v>
      </c>
      <c r="E48">
        <v>1</v>
      </c>
      <c r="I48">
        <v>168</v>
      </c>
      <c r="Q48">
        <v>35465</v>
      </c>
    </row>
    <row r="49" spans="3:17" x14ac:dyDescent="0.25">
      <c r="C49">
        <v>5</v>
      </c>
      <c r="D49">
        <v>30</v>
      </c>
      <c r="E49">
        <v>1</v>
      </c>
      <c r="I49">
        <v>168</v>
      </c>
      <c r="Q49">
        <v>35465</v>
      </c>
    </row>
    <row r="50" spans="3:17" x14ac:dyDescent="0.25">
      <c r="C50">
        <v>5</v>
      </c>
      <c r="D50" t="s">
        <v>859</v>
      </c>
      <c r="L50">
        <v>84</v>
      </c>
    </row>
    <row r="51" spans="3:17" x14ac:dyDescent="0.25">
      <c r="C51">
        <v>5</v>
      </c>
      <c r="D51">
        <v>0</v>
      </c>
      <c r="L51">
        <v>84</v>
      </c>
    </row>
    <row r="52" spans="3:17" x14ac:dyDescent="0.25">
      <c r="C52" t="s">
        <v>862</v>
      </c>
      <c r="E52">
        <v>84.17</v>
      </c>
      <c r="I52">
        <v>12775.6</v>
      </c>
      <c r="J52">
        <v>85</v>
      </c>
      <c r="K52">
        <v>75</v>
      </c>
      <c r="L52">
        <v>234.5</v>
      </c>
      <c r="O52">
        <v>9500</v>
      </c>
      <c r="P52">
        <v>9500</v>
      </c>
      <c r="Q52">
        <v>3070242</v>
      </c>
    </row>
    <row r="53" spans="3:17" x14ac:dyDescent="0.25">
      <c r="C53">
        <v>6</v>
      </c>
      <c r="D53" t="s">
        <v>163</v>
      </c>
      <c r="E53">
        <v>30.720000000000006</v>
      </c>
      <c r="I53">
        <v>4545.2000000000007</v>
      </c>
      <c r="J53">
        <v>59</v>
      </c>
      <c r="K53">
        <v>43.5</v>
      </c>
      <c r="O53">
        <v>1500</v>
      </c>
      <c r="P53">
        <v>1500</v>
      </c>
      <c r="Q53">
        <v>1551390</v>
      </c>
    </row>
    <row r="54" spans="3:17" x14ac:dyDescent="0.25">
      <c r="C54">
        <v>6</v>
      </c>
      <c r="D54">
        <v>203</v>
      </c>
      <c r="E54">
        <v>30.720000000000006</v>
      </c>
      <c r="I54">
        <v>4545.2000000000007</v>
      </c>
      <c r="J54">
        <v>59</v>
      </c>
      <c r="K54">
        <v>43.5</v>
      </c>
      <c r="O54">
        <v>1500</v>
      </c>
      <c r="P54">
        <v>1500</v>
      </c>
      <c r="Q54">
        <v>1551390</v>
      </c>
    </row>
    <row r="55" spans="3:17" x14ac:dyDescent="0.25">
      <c r="C55">
        <v>6</v>
      </c>
      <c r="D55" t="s">
        <v>855</v>
      </c>
      <c r="E55">
        <v>53.45</v>
      </c>
      <c r="I55">
        <v>8515</v>
      </c>
      <c r="J55">
        <v>39.5</v>
      </c>
      <c r="L55">
        <v>40</v>
      </c>
      <c r="O55">
        <v>6778</v>
      </c>
      <c r="P55">
        <v>6778</v>
      </c>
      <c r="Q55">
        <v>1585654</v>
      </c>
    </row>
    <row r="56" spans="3:17" x14ac:dyDescent="0.25">
      <c r="C56">
        <v>6</v>
      </c>
      <c r="D56">
        <v>419</v>
      </c>
      <c r="E56">
        <v>28.450000000000003</v>
      </c>
      <c r="I56">
        <v>4675</v>
      </c>
      <c r="J56">
        <v>39.5</v>
      </c>
      <c r="L56">
        <v>40</v>
      </c>
      <c r="O56">
        <v>1500</v>
      </c>
      <c r="P56">
        <v>1500</v>
      </c>
      <c r="Q56">
        <v>1025172</v>
      </c>
    </row>
    <row r="57" spans="3:17" x14ac:dyDescent="0.25">
      <c r="C57">
        <v>6</v>
      </c>
      <c r="D57">
        <v>642</v>
      </c>
      <c r="E57">
        <v>25</v>
      </c>
      <c r="I57">
        <v>3840</v>
      </c>
      <c r="O57">
        <v>5278</v>
      </c>
      <c r="P57">
        <v>5278</v>
      </c>
      <c r="Q57">
        <v>560482</v>
      </c>
    </row>
    <row r="58" spans="3:17" x14ac:dyDescent="0.25">
      <c r="C58">
        <v>6</v>
      </c>
      <c r="D58" t="s">
        <v>856</v>
      </c>
      <c r="E58">
        <v>1</v>
      </c>
      <c r="I58">
        <v>176</v>
      </c>
      <c r="Q58">
        <v>35465</v>
      </c>
    </row>
    <row r="59" spans="3:17" x14ac:dyDescent="0.25">
      <c r="C59">
        <v>6</v>
      </c>
      <c r="D59">
        <v>30</v>
      </c>
      <c r="E59">
        <v>1</v>
      </c>
      <c r="I59">
        <v>176</v>
      </c>
      <c r="Q59">
        <v>35465</v>
      </c>
    </row>
    <row r="60" spans="3:17" x14ac:dyDescent="0.25">
      <c r="C60">
        <v>6</v>
      </c>
      <c r="D60" t="s">
        <v>859</v>
      </c>
      <c r="L60">
        <v>88</v>
      </c>
    </row>
    <row r="61" spans="3:17" x14ac:dyDescent="0.25">
      <c r="C61">
        <v>6</v>
      </c>
      <c r="D61">
        <v>0</v>
      </c>
      <c r="L61">
        <v>88</v>
      </c>
    </row>
    <row r="62" spans="3:17" x14ac:dyDescent="0.25">
      <c r="C62" t="s">
        <v>863</v>
      </c>
      <c r="E62">
        <v>85.170000000000016</v>
      </c>
      <c r="I62">
        <v>13236.2</v>
      </c>
      <c r="J62">
        <v>98.5</v>
      </c>
      <c r="K62">
        <v>43.5</v>
      </c>
      <c r="L62">
        <v>128</v>
      </c>
      <c r="O62">
        <v>8278</v>
      </c>
      <c r="P62">
        <v>8278</v>
      </c>
      <c r="Q62">
        <v>3172509</v>
      </c>
    </row>
    <row r="63" spans="3:17" x14ac:dyDescent="0.25">
      <c r="C63">
        <v>7</v>
      </c>
      <c r="D63" t="s">
        <v>163</v>
      </c>
      <c r="E63">
        <v>31.220000000000002</v>
      </c>
      <c r="I63">
        <v>4540.3500000000004</v>
      </c>
      <c r="J63">
        <v>46.5</v>
      </c>
      <c r="K63">
        <v>25</v>
      </c>
      <c r="O63">
        <v>671439</v>
      </c>
      <c r="P63">
        <v>671439</v>
      </c>
      <c r="Q63">
        <v>2296828</v>
      </c>
    </row>
    <row r="64" spans="3:17" x14ac:dyDescent="0.25">
      <c r="C64">
        <v>7</v>
      </c>
      <c r="D64">
        <v>203</v>
      </c>
      <c r="E64">
        <v>31.220000000000002</v>
      </c>
      <c r="I64">
        <v>4540.3500000000004</v>
      </c>
      <c r="J64">
        <v>46.5</v>
      </c>
      <c r="K64">
        <v>25</v>
      </c>
      <c r="O64">
        <v>671439</v>
      </c>
      <c r="P64">
        <v>671439</v>
      </c>
      <c r="Q64">
        <v>2296828</v>
      </c>
    </row>
    <row r="65" spans="3:17" x14ac:dyDescent="0.25">
      <c r="C65">
        <v>7</v>
      </c>
      <c r="D65" t="s">
        <v>855</v>
      </c>
      <c r="E65">
        <v>51.45</v>
      </c>
      <c r="I65">
        <v>7378.5</v>
      </c>
      <c r="J65">
        <v>45</v>
      </c>
      <c r="L65">
        <v>46</v>
      </c>
      <c r="O65">
        <v>545600</v>
      </c>
      <c r="P65">
        <v>545600</v>
      </c>
      <c r="Q65">
        <v>2151282</v>
      </c>
    </row>
    <row r="66" spans="3:17" x14ac:dyDescent="0.25">
      <c r="C66">
        <v>7</v>
      </c>
      <c r="D66">
        <v>419</v>
      </c>
      <c r="E66">
        <v>28.450000000000003</v>
      </c>
      <c r="I66">
        <v>4318.5</v>
      </c>
      <c r="J66">
        <v>45</v>
      </c>
      <c r="L66">
        <v>46</v>
      </c>
      <c r="O66">
        <v>341681</v>
      </c>
      <c r="P66">
        <v>341681</v>
      </c>
      <c r="Q66">
        <v>1385814</v>
      </c>
    </row>
    <row r="67" spans="3:17" x14ac:dyDescent="0.25">
      <c r="C67">
        <v>7</v>
      </c>
      <c r="D67">
        <v>642</v>
      </c>
      <c r="E67">
        <v>23</v>
      </c>
      <c r="I67">
        <v>3060</v>
      </c>
      <c r="O67">
        <v>203919</v>
      </c>
      <c r="P67">
        <v>203919</v>
      </c>
      <c r="Q67">
        <v>765468</v>
      </c>
    </row>
    <row r="68" spans="3:17" x14ac:dyDescent="0.25">
      <c r="C68">
        <v>7</v>
      </c>
      <c r="D68" t="s">
        <v>856</v>
      </c>
      <c r="E68">
        <v>1</v>
      </c>
      <c r="I68">
        <v>148</v>
      </c>
      <c r="O68">
        <v>9369</v>
      </c>
      <c r="P68">
        <v>9369</v>
      </c>
      <c r="Q68">
        <v>45282</v>
      </c>
    </row>
    <row r="69" spans="3:17" x14ac:dyDescent="0.25">
      <c r="C69">
        <v>7</v>
      </c>
      <c r="D69">
        <v>30</v>
      </c>
      <c r="E69">
        <v>1</v>
      </c>
      <c r="I69">
        <v>148</v>
      </c>
      <c r="O69">
        <v>9369</v>
      </c>
      <c r="P69">
        <v>9369</v>
      </c>
      <c r="Q69">
        <v>45282</v>
      </c>
    </row>
    <row r="70" spans="3:17" x14ac:dyDescent="0.25">
      <c r="C70">
        <v>7</v>
      </c>
      <c r="D70" t="s">
        <v>859</v>
      </c>
      <c r="L70">
        <v>92</v>
      </c>
    </row>
    <row r="71" spans="3:17" x14ac:dyDescent="0.25">
      <c r="C71">
        <v>7</v>
      </c>
      <c r="D71">
        <v>0</v>
      </c>
      <c r="L71">
        <v>92</v>
      </c>
    </row>
    <row r="72" spans="3:17" x14ac:dyDescent="0.25">
      <c r="C72" t="s">
        <v>864</v>
      </c>
      <c r="E72">
        <v>83.67</v>
      </c>
      <c r="I72">
        <v>12066.85</v>
      </c>
      <c r="J72">
        <v>91.5</v>
      </c>
      <c r="K72">
        <v>25</v>
      </c>
      <c r="L72">
        <v>138</v>
      </c>
      <c r="O72">
        <v>1226408</v>
      </c>
      <c r="P72">
        <v>1226408</v>
      </c>
      <c r="Q72">
        <v>4493392</v>
      </c>
    </row>
    <row r="73" spans="3:17" x14ac:dyDescent="0.25">
      <c r="C73">
        <v>8</v>
      </c>
      <c r="D73" t="s">
        <v>163</v>
      </c>
      <c r="E73">
        <v>30.220000000000002</v>
      </c>
      <c r="I73">
        <v>3765.9500000000003</v>
      </c>
      <c r="J73">
        <v>51.5</v>
      </c>
      <c r="K73">
        <v>96.5</v>
      </c>
      <c r="L73">
        <v>11.5</v>
      </c>
      <c r="O73">
        <v>750</v>
      </c>
      <c r="P73">
        <v>750</v>
      </c>
      <c r="Q73">
        <v>1589652</v>
      </c>
    </row>
    <row r="74" spans="3:17" x14ac:dyDescent="0.25">
      <c r="C74">
        <v>8</v>
      </c>
      <c r="D74">
        <v>203</v>
      </c>
      <c r="E74">
        <v>30.220000000000002</v>
      </c>
      <c r="I74">
        <v>3765.9500000000003</v>
      </c>
      <c r="J74">
        <v>51.5</v>
      </c>
      <c r="K74">
        <v>96.5</v>
      </c>
      <c r="L74">
        <v>11.5</v>
      </c>
      <c r="O74">
        <v>750</v>
      </c>
      <c r="P74">
        <v>750</v>
      </c>
      <c r="Q74">
        <v>1589652</v>
      </c>
    </row>
    <row r="75" spans="3:17" x14ac:dyDescent="0.25">
      <c r="C75">
        <v>8</v>
      </c>
      <c r="D75" t="s">
        <v>855</v>
      </c>
      <c r="E75">
        <v>52.45</v>
      </c>
      <c r="I75">
        <v>6439.5</v>
      </c>
      <c r="J75">
        <v>42</v>
      </c>
      <c r="L75">
        <v>12</v>
      </c>
      <c r="O75">
        <v>17500</v>
      </c>
      <c r="P75">
        <v>17500</v>
      </c>
      <c r="Q75">
        <v>1576975</v>
      </c>
    </row>
    <row r="76" spans="3:17" x14ac:dyDescent="0.25">
      <c r="C76">
        <v>8</v>
      </c>
      <c r="D76">
        <v>419</v>
      </c>
      <c r="E76">
        <v>28.450000000000003</v>
      </c>
      <c r="I76">
        <v>3471.5</v>
      </c>
      <c r="J76">
        <v>42</v>
      </c>
      <c r="L76">
        <v>12</v>
      </c>
      <c r="O76">
        <v>17500</v>
      </c>
      <c r="P76">
        <v>17500</v>
      </c>
      <c r="Q76">
        <v>1021517</v>
      </c>
    </row>
    <row r="77" spans="3:17" x14ac:dyDescent="0.25">
      <c r="C77">
        <v>8</v>
      </c>
      <c r="D77">
        <v>642</v>
      </c>
      <c r="E77">
        <v>24</v>
      </c>
      <c r="I77">
        <v>2968</v>
      </c>
      <c r="Q77">
        <v>555458</v>
      </c>
    </row>
    <row r="78" spans="3:17" x14ac:dyDescent="0.25">
      <c r="C78">
        <v>8</v>
      </c>
      <c r="D78" t="s">
        <v>856</v>
      </c>
      <c r="E78">
        <v>1</v>
      </c>
      <c r="I78">
        <v>88</v>
      </c>
      <c r="O78">
        <v>750</v>
      </c>
      <c r="P78">
        <v>750</v>
      </c>
      <c r="Q78">
        <v>34991</v>
      </c>
    </row>
    <row r="79" spans="3:17" x14ac:dyDescent="0.25">
      <c r="C79">
        <v>8</v>
      </c>
      <c r="D79">
        <v>30</v>
      </c>
      <c r="E79">
        <v>1</v>
      </c>
      <c r="I79">
        <v>88</v>
      </c>
      <c r="O79">
        <v>750</v>
      </c>
      <c r="P79">
        <v>750</v>
      </c>
      <c r="Q79">
        <v>34991</v>
      </c>
    </row>
    <row r="80" spans="3:17" x14ac:dyDescent="0.25">
      <c r="C80">
        <v>8</v>
      </c>
      <c r="D80" t="s">
        <v>859</v>
      </c>
      <c r="L80">
        <v>84</v>
      </c>
    </row>
    <row r="81" spans="3:17" x14ac:dyDescent="0.25">
      <c r="C81">
        <v>8</v>
      </c>
      <c r="D81">
        <v>0</v>
      </c>
      <c r="L81">
        <v>84</v>
      </c>
    </row>
    <row r="82" spans="3:17" x14ac:dyDescent="0.25">
      <c r="C82" t="s">
        <v>865</v>
      </c>
      <c r="E82">
        <v>83.67</v>
      </c>
      <c r="I82">
        <v>10293.450000000001</v>
      </c>
      <c r="J82">
        <v>93.5</v>
      </c>
      <c r="K82">
        <v>96.5</v>
      </c>
      <c r="L82">
        <v>107.5</v>
      </c>
      <c r="O82">
        <v>19000</v>
      </c>
      <c r="P82">
        <v>19000</v>
      </c>
      <c r="Q82">
        <v>3201618</v>
      </c>
    </row>
    <row r="83" spans="3:17" x14ac:dyDescent="0.25">
      <c r="C83">
        <v>9</v>
      </c>
      <c r="D83" t="s">
        <v>163</v>
      </c>
      <c r="E83">
        <v>29.92</v>
      </c>
      <c r="I83">
        <v>4794.2000000000007</v>
      </c>
      <c r="J83">
        <v>47</v>
      </c>
      <c r="K83">
        <v>49</v>
      </c>
      <c r="L83">
        <v>16</v>
      </c>
      <c r="M83">
        <v>2171</v>
      </c>
      <c r="P83">
        <v>2171</v>
      </c>
      <c r="Q83">
        <v>1555131</v>
      </c>
    </row>
    <row r="84" spans="3:17" x14ac:dyDescent="0.25">
      <c r="C84">
        <v>9</v>
      </c>
      <c r="D84">
        <v>203</v>
      </c>
      <c r="E84">
        <v>29.92</v>
      </c>
      <c r="I84">
        <v>4794.2000000000007</v>
      </c>
      <c r="J84">
        <v>47</v>
      </c>
      <c r="K84">
        <v>49</v>
      </c>
      <c r="L84">
        <v>16</v>
      </c>
      <c r="M84">
        <v>2171</v>
      </c>
      <c r="P84">
        <v>2171</v>
      </c>
      <c r="Q84">
        <v>1555131</v>
      </c>
    </row>
    <row r="85" spans="3:17" x14ac:dyDescent="0.25">
      <c r="C85">
        <v>9</v>
      </c>
      <c r="D85" t="s">
        <v>855</v>
      </c>
      <c r="E85">
        <v>52.45</v>
      </c>
      <c r="I85">
        <v>8099</v>
      </c>
      <c r="J85">
        <v>49</v>
      </c>
      <c r="L85">
        <v>38</v>
      </c>
      <c r="Q85">
        <v>1589448</v>
      </c>
    </row>
    <row r="86" spans="3:17" x14ac:dyDescent="0.25">
      <c r="C86">
        <v>9</v>
      </c>
      <c r="D86">
        <v>419</v>
      </c>
      <c r="E86">
        <v>28.450000000000003</v>
      </c>
      <c r="I86">
        <v>4271</v>
      </c>
      <c r="J86">
        <v>49</v>
      </c>
      <c r="L86">
        <v>38</v>
      </c>
      <c r="Q86">
        <v>1025594</v>
      </c>
    </row>
    <row r="87" spans="3:17" x14ac:dyDescent="0.25">
      <c r="C87">
        <v>9</v>
      </c>
      <c r="D87">
        <v>642</v>
      </c>
      <c r="E87">
        <v>24</v>
      </c>
      <c r="I87">
        <v>3828</v>
      </c>
      <c r="Q87">
        <v>563854</v>
      </c>
    </row>
    <row r="88" spans="3:17" x14ac:dyDescent="0.25">
      <c r="C88">
        <v>9</v>
      </c>
      <c r="D88" t="s">
        <v>856</v>
      </c>
      <c r="E88">
        <v>1</v>
      </c>
      <c r="I88">
        <v>176</v>
      </c>
      <c r="Q88">
        <v>35465</v>
      </c>
    </row>
    <row r="89" spans="3:17" x14ac:dyDescent="0.25">
      <c r="C89">
        <v>9</v>
      </c>
      <c r="D89">
        <v>30</v>
      </c>
      <c r="E89">
        <v>1</v>
      </c>
      <c r="I89">
        <v>176</v>
      </c>
      <c r="Q89">
        <v>35465</v>
      </c>
    </row>
    <row r="90" spans="3:17" x14ac:dyDescent="0.25">
      <c r="C90">
        <v>9</v>
      </c>
      <c r="D90" t="s">
        <v>859</v>
      </c>
      <c r="L90">
        <v>88</v>
      </c>
    </row>
    <row r="91" spans="3:17" x14ac:dyDescent="0.25">
      <c r="C91">
        <v>9</v>
      </c>
      <c r="D91">
        <v>0</v>
      </c>
      <c r="L91">
        <v>88</v>
      </c>
    </row>
    <row r="92" spans="3:17" x14ac:dyDescent="0.25">
      <c r="C92" t="s">
        <v>866</v>
      </c>
      <c r="E92">
        <v>83.37</v>
      </c>
      <c r="I92">
        <v>13069.2</v>
      </c>
      <c r="J92">
        <v>96</v>
      </c>
      <c r="K92">
        <v>49</v>
      </c>
      <c r="L92">
        <v>142</v>
      </c>
      <c r="M92">
        <v>2171</v>
      </c>
      <c r="P92">
        <v>2171</v>
      </c>
      <c r="Q92">
        <v>3180044</v>
      </c>
    </row>
    <row r="93" spans="3:17" x14ac:dyDescent="0.25">
      <c r="C93">
        <v>10</v>
      </c>
      <c r="D93" t="s">
        <v>163</v>
      </c>
      <c r="E93">
        <v>30.620100000000004</v>
      </c>
      <c r="I93">
        <v>4674.5</v>
      </c>
      <c r="J93">
        <v>107.2</v>
      </c>
      <c r="K93">
        <v>68.2</v>
      </c>
      <c r="L93">
        <v>24</v>
      </c>
      <c r="O93">
        <v>10000</v>
      </c>
      <c r="P93">
        <v>10000</v>
      </c>
      <c r="Q93">
        <v>3399016</v>
      </c>
    </row>
    <row r="94" spans="3:17" x14ac:dyDescent="0.25">
      <c r="C94">
        <v>10</v>
      </c>
      <c r="D94">
        <v>203</v>
      </c>
      <c r="E94">
        <v>30.620100000000004</v>
      </c>
      <c r="I94">
        <v>4674.5</v>
      </c>
      <c r="J94">
        <v>107.2</v>
      </c>
      <c r="K94">
        <v>68.2</v>
      </c>
      <c r="L94">
        <v>24</v>
      </c>
      <c r="O94">
        <v>10000</v>
      </c>
      <c r="P94">
        <v>10000</v>
      </c>
      <c r="Q94">
        <v>3399016</v>
      </c>
    </row>
    <row r="95" spans="3:17" x14ac:dyDescent="0.25">
      <c r="C95">
        <v>10</v>
      </c>
      <c r="D95" t="s">
        <v>855</v>
      </c>
      <c r="E95">
        <v>52.45</v>
      </c>
      <c r="I95">
        <v>8493.5</v>
      </c>
      <c r="J95">
        <v>223</v>
      </c>
      <c r="K95">
        <v>10.3</v>
      </c>
      <c r="L95">
        <v>46</v>
      </c>
      <c r="O95">
        <v>9000</v>
      </c>
      <c r="P95">
        <v>9000</v>
      </c>
      <c r="Q95">
        <v>4875953</v>
      </c>
    </row>
    <row r="96" spans="3:17" x14ac:dyDescent="0.25">
      <c r="C96">
        <v>10</v>
      </c>
      <c r="D96">
        <v>419</v>
      </c>
      <c r="E96">
        <v>28.450000000000003</v>
      </c>
      <c r="I96">
        <v>4581.5</v>
      </c>
      <c r="J96">
        <v>155</v>
      </c>
      <c r="K96">
        <v>10.3</v>
      </c>
      <c r="L96">
        <v>41</v>
      </c>
      <c r="O96">
        <v>9000</v>
      </c>
      <c r="P96">
        <v>9000</v>
      </c>
      <c r="Q96">
        <v>2736152</v>
      </c>
    </row>
    <row r="97" spans="3:17" x14ac:dyDescent="0.25">
      <c r="C97">
        <v>10</v>
      </c>
      <c r="D97">
        <v>424</v>
      </c>
      <c r="Q97">
        <v>68512</v>
      </c>
    </row>
    <row r="98" spans="3:17" x14ac:dyDescent="0.25">
      <c r="C98">
        <v>10</v>
      </c>
      <c r="D98">
        <v>642</v>
      </c>
      <c r="E98">
        <v>24</v>
      </c>
      <c r="I98">
        <v>3912</v>
      </c>
      <c r="J98">
        <v>68</v>
      </c>
      <c r="L98">
        <v>5</v>
      </c>
      <c r="Q98">
        <v>2071289</v>
      </c>
    </row>
    <row r="99" spans="3:17" x14ac:dyDescent="0.25">
      <c r="C99">
        <v>10</v>
      </c>
      <c r="D99" t="s">
        <v>856</v>
      </c>
      <c r="E99">
        <v>1</v>
      </c>
      <c r="I99">
        <v>176</v>
      </c>
      <c r="Q99">
        <v>60919</v>
      </c>
    </row>
    <row r="100" spans="3:17" x14ac:dyDescent="0.25">
      <c r="C100">
        <v>10</v>
      </c>
      <c r="D100">
        <v>30</v>
      </c>
      <c r="E100">
        <v>1</v>
      </c>
      <c r="I100">
        <v>176</v>
      </c>
      <c r="Q100">
        <v>60919</v>
      </c>
    </row>
    <row r="101" spans="3:17" x14ac:dyDescent="0.25">
      <c r="C101">
        <v>10</v>
      </c>
      <c r="D101" t="s">
        <v>859</v>
      </c>
      <c r="L101">
        <v>89</v>
      </c>
      <c r="Q101">
        <v>14090</v>
      </c>
    </row>
    <row r="102" spans="3:17" x14ac:dyDescent="0.25">
      <c r="C102">
        <v>10</v>
      </c>
      <c r="D102">
        <v>0</v>
      </c>
      <c r="L102">
        <v>89</v>
      </c>
      <c r="Q102">
        <v>14090</v>
      </c>
    </row>
    <row r="103" spans="3:17" x14ac:dyDescent="0.25">
      <c r="C103" t="s">
        <v>867</v>
      </c>
      <c r="E103">
        <v>84.070100000000011</v>
      </c>
      <c r="I103">
        <v>13344</v>
      </c>
      <c r="J103">
        <v>330.2</v>
      </c>
      <c r="K103">
        <v>78.5</v>
      </c>
      <c r="L103">
        <v>159</v>
      </c>
      <c r="O103">
        <v>19000</v>
      </c>
      <c r="P103">
        <v>19000</v>
      </c>
      <c r="Q103">
        <v>8349978</v>
      </c>
    </row>
    <row r="104" spans="3:17" x14ac:dyDescent="0.25">
      <c r="C104">
        <v>11</v>
      </c>
      <c r="D104" t="s">
        <v>163</v>
      </c>
      <c r="E104">
        <v>30.620100000000001</v>
      </c>
      <c r="I104">
        <v>4750.5499999999993</v>
      </c>
      <c r="J104">
        <v>49.5</v>
      </c>
      <c r="K104">
        <v>28.5</v>
      </c>
      <c r="L104">
        <v>11.5</v>
      </c>
      <c r="O104">
        <v>745900</v>
      </c>
      <c r="P104">
        <v>745900</v>
      </c>
      <c r="Q104">
        <v>2296731</v>
      </c>
    </row>
    <row r="105" spans="3:17" x14ac:dyDescent="0.25">
      <c r="C105">
        <v>11</v>
      </c>
      <c r="D105">
        <v>203</v>
      </c>
      <c r="E105">
        <v>30.620100000000001</v>
      </c>
      <c r="I105">
        <v>4750.5499999999993</v>
      </c>
      <c r="J105">
        <v>49.5</v>
      </c>
      <c r="K105">
        <v>28.5</v>
      </c>
      <c r="L105">
        <v>11.5</v>
      </c>
      <c r="O105">
        <v>745900</v>
      </c>
      <c r="P105">
        <v>745900</v>
      </c>
      <c r="Q105">
        <v>2296731</v>
      </c>
    </row>
    <row r="106" spans="3:17" x14ac:dyDescent="0.25">
      <c r="C106">
        <v>11</v>
      </c>
      <c r="D106" t="s">
        <v>855</v>
      </c>
      <c r="E106">
        <v>52.45</v>
      </c>
      <c r="I106">
        <v>8076.9</v>
      </c>
      <c r="J106">
        <v>71</v>
      </c>
      <c r="K106">
        <v>4</v>
      </c>
      <c r="L106">
        <v>34</v>
      </c>
      <c r="O106">
        <v>731081</v>
      </c>
      <c r="P106">
        <v>731081</v>
      </c>
      <c r="Q106">
        <v>2319329</v>
      </c>
    </row>
    <row r="107" spans="3:17" x14ac:dyDescent="0.25">
      <c r="C107">
        <v>11</v>
      </c>
      <c r="D107">
        <v>419</v>
      </c>
      <c r="E107">
        <v>28.450000000000003</v>
      </c>
      <c r="I107">
        <v>4460.8999999999996</v>
      </c>
      <c r="J107">
        <v>67</v>
      </c>
      <c r="K107">
        <v>4</v>
      </c>
      <c r="L107">
        <v>34</v>
      </c>
      <c r="O107">
        <v>470370</v>
      </c>
      <c r="P107">
        <v>470370</v>
      </c>
      <c r="Q107">
        <v>1509600</v>
      </c>
    </row>
    <row r="108" spans="3:17" x14ac:dyDescent="0.25">
      <c r="C108">
        <v>11</v>
      </c>
      <c r="D108">
        <v>642</v>
      </c>
      <c r="E108">
        <v>24</v>
      </c>
      <c r="I108">
        <v>3616</v>
      </c>
      <c r="J108">
        <v>4</v>
      </c>
      <c r="O108">
        <v>260711</v>
      </c>
      <c r="P108">
        <v>260711</v>
      </c>
      <c r="Q108">
        <v>809729</v>
      </c>
    </row>
    <row r="109" spans="3:17" x14ac:dyDescent="0.25">
      <c r="C109">
        <v>11</v>
      </c>
      <c r="D109" t="s">
        <v>856</v>
      </c>
      <c r="E109">
        <v>1</v>
      </c>
      <c r="I109">
        <v>160</v>
      </c>
      <c r="O109">
        <v>13241</v>
      </c>
      <c r="P109">
        <v>13241</v>
      </c>
      <c r="Q109">
        <v>47942</v>
      </c>
    </row>
    <row r="110" spans="3:17" x14ac:dyDescent="0.25">
      <c r="C110">
        <v>11</v>
      </c>
      <c r="D110">
        <v>30</v>
      </c>
      <c r="E110">
        <v>1</v>
      </c>
      <c r="I110">
        <v>160</v>
      </c>
      <c r="O110">
        <v>13241</v>
      </c>
      <c r="P110">
        <v>13241</v>
      </c>
      <c r="Q110">
        <v>47942</v>
      </c>
    </row>
    <row r="111" spans="3:17" x14ac:dyDescent="0.25">
      <c r="C111">
        <v>11</v>
      </c>
      <c r="D111" t="s">
        <v>859</v>
      </c>
      <c r="L111">
        <v>84</v>
      </c>
    </row>
    <row r="112" spans="3:17" x14ac:dyDescent="0.25">
      <c r="C112">
        <v>11</v>
      </c>
      <c r="D112">
        <v>0</v>
      </c>
      <c r="L112">
        <v>84</v>
      </c>
    </row>
    <row r="113" spans="3:17" x14ac:dyDescent="0.25">
      <c r="C113" t="s">
        <v>868</v>
      </c>
      <c r="E113">
        <v>84.070099999999996</v>
      </c>
      <c r="I113">
        <v>12987.449999999999</v>
      </c>
      <c r="J113">
        <v>120.5</v>
      </c>
      <c r="K113">
        <v>32.5</v>
      </c>
      <c r="L113">
        <v>129.5</v>
      </c>
      <c r="O113">
        <v>1490222</v>
      </c>
      <c r="P113">
        <v>1490222</v>
      </c>
      <c r="Q113">
        <v>4664002</v>
      </c>
    </row>
    <row r="114" spans="3:17" x14ac:dyDescent="0.25">
      <c r="C114">
        <v>12</v>
      </c>
      <c r="D114" t="s">
        <v>163</v>
      </c>
      <c r="E114">
        <v>32.012100000000004</v>
      </c>
      <c r="I114">
        <v>4905.54</v>
      </c>
      <c r="J114">
        <v>60.5</v>
      </c>
      <c r="K114">
        <v>23</v>
      </c>
      <c r="M114">
        <v>25261</v>
      </c>
      <c r="O114">
        <v>309612</v>
      </c>
      <c r="P114">
        <v>334873</v>
      </c>
      <c r="Q114">
        <v>1938930</v>
      </c>
    </row>
    <row r="115" spans="3:17" x14ac:dyDescent="0.25">
      <c r="C115">
        <v>12</v>
      </c>
      <c r="D115">
        <v>203</v>
      </c>
      <c r="E115">
        <v>32.012100000000004</v>
      </c>
      <c r="I115">
        <v>4905.54</v>
      </c>
      <c r="J115">
        <v>60.5</v>
      </c>
      <c r="K115">
        <v>23</v>
      </c>
      <c r="M115">
        <v>25261</v>
      </c>
      <c r="O115">
        <v>309612</v>
      </c>
      <c r="P115">
        <v>334873</v>
      </c>
      <c r="Q115">
        <v>1938930</v>
      </c>
    </row>
    <row r="116" spans="3:17" x14ac:dyDescent="0.25">
      <c r="C116">
        <v>12</v>
      </c>
      <c r="D116" t="s">
        <v>855</v>
      </c>
      <c r="E116">
        <v>52.45</v>
      </c>
      <c r="I116">
        <v>8096.5</v>
      </c>
      <c r="J116">
        <v>41</v>
      </c>
      <c r="L116">
        <v>32</v>
      </c>
      <c r="Q116">
        <v>1603500</v>
      </c>
    </row>
    <row r="117" spans="3:17" x14ac:dyDescent="0.25">
      <c r="C117">
        <v>12</v>
      </c>
      <c r="D117">
        <v>419</v>
      </c>
      <c r="E117">
        <v>28.450000000000003</v>
      </c>
      <c r="I117">
        <v>4440.5</v>
      </c>
      <c r="J117">
        <v>41</v>
      </c>
      <c r="L117">
        <v>32</v>
      </c>
      <c r="Q117">
        <v>1044225</v>
      </c>
    </row>
    <row r="118" spans="3:17" x14ac:dyDescent="0.25">
      <c r="C118">
        <v>12</v>
      </c>
      <c r="D118">
        <v>642</v>
      </c>
      <c r="E118">
        <v>24</v>
      </c>
      <c r="I118">
        <v>3656</v>
      </c>
      <c r="Q118">
        <v>559275</v>
      </c>
    </row>
    <row r="119" spans="3:17" x14ac:dyDescent="0.25">
      <c r="C119">
        <v>12</v>
      </c>
      <c r="D119" t="s">
        <v>856</v>
      </c>
      <c r="E119">
        <v>1</v>
      </c>
      <c r="I119">
        <v>152</v>
      </c>
      <c r="Q119">
        <v>35995</v>
      </c>
    </row>
    <row r="120" spans="3:17" x14ac:dyDescent="0.25">
      <c r="C120">
        <v>12</v>
      </c>
      <c r="D120">
        <v>30</v>
      </c>
      <c r="E120">
        <v>1</v>
      </c>
      <c r="I120">
        <v>152</v>
      </c>
      <c r="Q120">
        <v>35995</v>
      </c>
    </row>
    <row r="121" spans="3:17" x14ac:dyDescent="0.25">
      <c r="C121">
        <v>12</v>
      </c>
      <c r="D121" t="s">
        <v>859</v>
      </c>
      <c r="L121">
        <v>92</v>
      </c>
    </row>
    <row r="122" spans="3:17" x14ac:dyDescent="0.25">
      <c r="C122">
        <v>12</v>
      </c>
      <c r="D122">
        <v>0</v>
      </c>
      <c r="L122">
        <v>92</v>
      </c>
    </row>
    <row r="123" spans="3:17" x14ac:dyDescent="0.25">
      <c r="C123" t="s">
        <v>869</v>
      </c>
      <c r="E123">
        <v>85.462100000000007</v>
      </c>
      <c r="I123">
        <v>13154.04</v>
      </c>
      <c r="J123">
        <v>101.5</v>
      </c>
      <c r="K123">
        <v>23</v>
      </c>
      <c r="L123">
        <v>124</v>
      </c>
      <c r="M123">
        <v>25261</v>
      </c>
      <c r="O123">
        <v>309612</v>
      </c>
      <c r="P123">
        <v>334873</v>
      </c>
      <c r="Q123">
        <v>3578425</v>
      </c>
    </row>
  </sheetData>
  <hyperlinks>
    <hyperlink ref="A2" location="Obsah!A1" display="Zpět na Obsah  KL 01  1.-4.měsíc" xr:uid="{7A9A22F3-5FB2-495D-B883-526133107A8F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882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18618</v>
      </c>
      <c r="C3" s="189">
        <f t="shared" ref="C3:Z3" si="0">SUBTOTAL(9,C6:C1048576)</f>
        <v>4</v>
      </c>
      <c r="D3" s="189"/>
      <c r="E3" s="189">
        <f>SUBTOTAL(9,E6:E1048576)/4</f>
        <v>38297</v>
      </c>
      <c r="F3" s="189"/>
      <c r="G3" s="189">
        <f t="shared" si="0"/>
        <v>5</v>
      </c>
      <c r="H3" s="189">
        <f>SUBTOTAL(9,H6:H1048576)/4</f>
        <v>32118</v>
      </c>
      <c r="I3" s="192">
        <f>IF(B3&lt;&gt;0,H3/B3,"")</f>
        <v>1.7251047373509507</v>
      </c>
      <c r="J3" s="190">
        <f>IF(E3&lt;&gt;0,H3/E3,"")</f>
        <v>0.83865576938141373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2018</v>
      </c>
      <c r="C5" s="415"/>
      <c r="D5" s="415"/>
      <c r="E5" s="415">
        <v>2019</v>
      </c>
      <c r="F5" s="415"/>
      <c r="G5" s="415"/>
      <c r="H5" s="415">
        <v>2020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2019</v>
      </c>
      <c r="O5" s="415"/>
      <c r="P5" s="415"/>
      <c r="Q5" s="415">
        <v>2020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2019</v>
      </c>
      <c r="X5" s="415"/>
      <c r="Y5" s="415"/>
      <c r="Z5" s="415">
        <v>2020</v>
      </c>
      <c r="AA5" s="416" t="s">
        <v>217</v>
      </c>
      <c r="AB5" s="417" t="s">
        <v>2</v>
      </c>
    </row>
    <row r="6" spans="1:28" ht="14.45" customHeight="1" x14ac:dyDescent="0.25">
      <c r="A6" s="418" t="s">
        <v>880</v>
      </c>
      <c r="B6" s="419">
        <v>18618</v>
      </c>
      <c r="C6" s="420">
        <v>1</v>
      </c>
      <c r="D6" s="420">
        <v>0.48614774003185629</v>
      </c>
      <c r="E6" s="419">
        <v>38297</v>
      </c>
      <c r="F6" s="420">
        <v>2.0569878612095822</v>
      </c>
      <c r="G6" s="420">
        <v>1</v>
      </c>
      <c r="H6" s="419">
        <v>32118</v>
      </c>
      <c r="I6" s="420">
        <v>1.7251047373509507</v>
      </c>
      <c r="J6" s="420">
        <v>0.83865576938141373</v>
      </c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881</v>
      </c>
      <c r="B7" s="422">
        <v>18618</v>
      </c>
      <c r="C7" s="423">
        <v>1</v>
      </c>
      <c r="D7" s="423">
        <v>0.48614774003185629</v>
      </c>
      <c r="E7" s="422">
        <v>38297</v>
      </c>
      <c r="F7" s="423">
        <v>2.0569878612095822</v>
      </c>
      <c r="G7" s="423">
        <v>1</v>
      </c>
      <c r="H7" s="422">
        <v>32118</v>
      </c>
      <c r="I7" s="423">
        <v>1.7251047373509507</v>
      </c>
      <c r="J7" s="423">
        <v>0.83865576938141373</v>
      </c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883</v>
      </c>
      <c r="B9" s="419">
        <v>18618</v>
      </c>
      <c r="C9" s="420">
        <v>1</v>
      </c>
      <c r="D9" s="420">
        <v>0.48614774003185629</v>
      </c>
      <c r="E9" s="419">
        <v>38297</v>
      </c>
      <c r="F9" s="420">
        <v>2.0569878612095822</v>
      </c>
      <c r="G9" s="420">
        <v>1</v>
      </c>
      <c r="H9" s="419">
        <v>32118</v>
      </c>
      <c r="I9" s="420">
        <v>1.7251047373509507</v>
      </c>
      <c r="J9" s="421">
        <v>0.83865576938141373</v>
      </c>
    </row>
    <row r="10" spans="1:28" ht="14.45" customHeight="1" x14ac:dyDescent="0.25">
      <c r="A10" s="429" t="s">
        <v>884</v>
      </c>
      <c r="B10" s="426">
        <v>18618</v>
      </c>
      <c r="C10" s="427">
        <v>1</v>
      </c>
      <c r="D10" s="427">
        <v>0.71134375119397852</v>
      </c>
      <c r="E10" s="426">
        <v>26173</v>
      </c>
      <c r="F10" s="427">
        <v>1.4057900956064024</v>
      </c>
      <c r="G10" s="427">
        <v>1</v>
      </c>
      <c r="H10" s="426">
        <v>235</v>
      </c>
      <c r="I10" s="427">
        <v>1.2622193576109142E-2</v>
      </c>
      <c r="J10" s="428">
        <v>8.9787185267260154E-3</v>
      </c>
    </row>
    <row r="11" spans="1:28" ht="14.45" customHeight="1" thickBot="1" x14ac:dyDescent="0.3">
      <c r="A11" s="425" t="s">
        <v>885</v>
      </c>
      <c r="B11" s="422"/>
      <c r="C11" s="423"/>
      <c r="D11" s="423"/>
      <c r="E11" s="422">
        <v>12124</v>
      </c>
      <c r="F11" s="423"/>
      <c r="G11" s="423">
        <v>1</v>
      </c>
      <c r="H11" s="422">
        <v>31883</v>
      </c>
      <c r="I11" s="423"/>
      <c r="J11" s="424">
        <v>2.6297426591883868</v>
      </c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886</v>
      </c>
    </row>
    <row r="14" spans="1:28" ht="14.45" customHeight="1" x14ac:dyDescent="0.2">
      <c r="A14" s="430" t="s">
        <v>887</v>
      </c>
    </row>
    <row r="15" spans="1:28" ht="14.45" customHeight="1" x14ac:dyDescent="0.2">
      <c r="A15" s="430" t="s">
        <v>888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7327779-8D83-4497-A021-63C8AD45082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890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99</v>
      </c>
      <c r="C3" s="216">
        <f t="shared" si="0"/>
        <v>191</v>
      </c>
      <c r="D3" s="228">
        <f t="shared" si="0"/>
        <v>155</v>
      </c>
      <c r="E3" s="191">
        <f t="shared" si="0"/>
        <v>18618</v>
      </c>
      <c r="F3" s="189">
        <f t="shared" si="0"/>
        <v>38297</v>
      </c>
      <c r="G3" s="217">
        <f t="shared" si="0"/>
        <v>32118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2018</v>
      </c>
      <c r="C5" s="415">
        <v>2019</v>
      </c>
      <c r="D5" s="432">
        <v>2020</v>
      </c>
      <c r="E5" s="414">
        <v>2018</v>
      </c>
      <c r="F5" s="415">
        <v>2019</v>
      </c>
      <c r="G5" s="432">
        <v>2020</v>
      </c>
    </row>
    <row r="6" spans="1:7" ht="14.45" customHeight="1" x14ac:dyDescent="0.2">
      <c r="A6" s="437" t="s">
        <v>884</v>
      </c>
      <c r="B6" s="399">
        <v>99</v>
      </c>
      <c r="C6" s="399">
        <v>131</v>
      </c>
      <c r="D6" s="399">
        <v>1</v>
      </c>
      <c r="E6" s="433">
        <v>18618</v>
      </c>
      <c r="F6" s="433">
        <v>26173</v>
      </c>
      <c r="G6" s="434">
        <v>235</v>
      </c>
    </row>
    <row r="7" spans="1:7" ht="14.45" customHeight="1" thickBot="1" x14ac:dyDescent="0.25">
      <c r="A7" s="438" t="s">
        <v>889</v>
      </c>
      <c r="B7" s="411"/>
      <c r="C7" s="411">
        <v>60</v>
      </c>
      <c r="D7" s="411">
        <v>154</v>
      </c>
      <c r="E7" s="435"/>
      <c r="F7" s="435">
        <v>12124</v>
      </c>
      <c r="G7" s="436">
        <v>31883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886</v>
      </c>
    </row>
    <row r="10" spans="1:7" ht="14.45" customHeight="1" x14ac:dyDescent="0.2">
      <c r="A10" s="430" t="s">
        <v>887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E9D93C6-D069-485D-B557-09C43E7C100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899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99</v>
      </c>
      <c r="H3" s="78">
        <f t="shared" si="0"/>
        <v>18618</v>
      </c>
      <c r="I3" s="58"/>
      <c r="J3" s="58"/>
      <c r="K3" s="78">
        <f t="shared" si="0"/>
        <v>191</v>
      </c>
      <c r="L3" s="78">
        <f t="shared" si="0"/>
        <v>38297</v>
      </c>
      <c r="M3" s="58"/>
      <c r="N3" s="58"/>
      <c r="O3" s="78">
        <f t="shared" si="0"/>
        <v>155</v>
      </c>
      <c r="P3" s="78">
        <f t="shared" si="0"/>
        <v>32118</v>
      </c>
      <c r="Q3" s="59">
        <f>IF(L3=0,0,P3/L3)</f>
        <v>0.83865576938141373</v>
      </c>
      <c r="R3" s="79">
        <f>IF(O3=0,0,P3/O3)</f>
        <v>207.21290322580646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2018</v>
      </c>
      <c r="H4" s="371"/>
      <c r="I4" s="76"/>
      <c r="J4" s="76"/>
      <c r="K4" s="370">
        <v>2019</v>
      </c>
      <c r="L4" s="371"/>
      <c r="M4" s="76"/>
      <c r="N4" s="76"/>
      <c r="O4" s="370">
        <v>2020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891</v>
      </c>
      <c r="C6" s="396" t="s">
        <v>883</v>
      </c>
      <c r="D6" s="396" t="s">
        <v>892</v>
      </c>
      <c r="E6" s="396" t="s">
        <v>893</v>
      </c>
      <c r="F6" s="396" t="s">
        <v>894</v>
      </c>
      <c r="G6" s="399">
        <v>75</v>
      </c>
      <c r="H6" s="399">
        <v>13050</v>
      </c>
      <c r="I6" s="396">
        <v>0.69692923898531378</v>
      </c>
      <c r="J6" s="396">
        <v>174</v>
      </c>
      <c r="K6" s="399">
        <v>107</v>
      </c>
      <c r="L6" s="399">
        <v>18725</v>
      </c>
      <c r="M6" s="396">
        <v>1</v>
      </c>
      <c r="N6" s="396">
        <v>175</v>
      </c>
      <c r="O6" s="399">
        <v>73</v>
      </c>
      <c r="P6" s="399">
        <v>12848</v>
      </c>
      <c r="Q6" s="449">
        <v>0.68614152202937251</v>
      </c>
      <c r="R6" s="400">
        <v>176</v>
      </c>
    </row>
    <row r="7" spans="1:18" ht="14.45" customHeight="1" x14ac:dyDescent="0.2">
      <c r="A7" s="401"/>
      <c r="B7" s="402" t="s">
        <v>891</v>
      </c>
      <c r="C7" s="402" t="s">
        <v>883</v>
      </c>
      <c r="D7" s="402" t="s">
        <v>892</v>
      </c>
      <c r="E7" s="402" t="s">
        <v>895</v>
      </c>
      <c r="F7" s="402" t="s">
        <v>896</v>
      </c>
      <c r="G7" s="405">
        <v>18</v>
      </c>
      <c r="H7" s="405">
        <v>4176</v>
      </c>
      <c r="I7" s="402">
        <v>0.35845493562231762</v>
      </c>
      <c r="J7" s="402">
        <v>232</v>
      </c>
      <c r="K7" s="405">
        <v>50</v>
      </c>
      <c r="L7" s="405">
        <v>11650</v>
      </c>
      <c r="M7" s="402">
        <v>1</v>
      </c>
      <c r="N7" s="402">
        <v>233</v>
      </c>
      <c r="O7" s="405">
        <v>46</v>
      </c>
      <c r="P7" s="405">
        <v>10810</v>
      </c>
      <c r="Q7" s="450">
        <v>0.92789699570815454</v>
      </c>
      <c r="R7" s="406">
        <v>235</v>
      </c>
    </row>
    <row r="8" spans="1:18" ht="14.45" customHeight="1" thickBot="1" x14ac:dyDescent="0.25">
      <c r="A8" s="407"/>
      <c r="B8" s="408" t="s">
        <v>891</v>
      </c>
      <c r="C8" s="408" t="s">
        <v>883</v>
      </c>
      <c r="D8" s="408" t="s">
        <v>892</v>
      </c>
      <c r="E8" s="408" t="s">
        <v>897</v>
      </c>
      <c r="F8" s="408" t="s">
        <v>898</v>
      </c>
      <c r="G8" s="411">
        <v>6</v>
      </c>
      <c r="H8" s="411">
        <v>1392</v>
      </c>
      <c r="I8" s="408">
        <v>0.17571320373643021</v>
      </c>
      <c r="J8" s="408">
        <v>232</v>
      </c>
      <c r="K8" s="411">
        <v>34</v>
      </c>
      <c r="L8" s="411">
        <v>7922</v>
      </c>
      <c r="M8" s="408">
        <v>1</v>
      </c>
      <c r="N8" s="408">
        <v>233</v>
      </c>
      <c r="O8" s="411">
        <v>36</v>
      </c>
      <c r="P8" s="411">
        <v>8460</v>
      </c>
      <c r="Q8" s="451">
        <v>1.0679121433981318</v>
      </c>
      <c r="R8" s="412">
        <v>235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00D6D89-317C-4E81-AA61-F4289F15653D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900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99</v>
      </c>
      <c r="I3" s="78">
        <f t="shared" si="0"/>
        <v>18618</v>
      </c>
      <c r="J3" s="58"/>
      <c r="K3" s="58"/>
      <c r="L3" s="78">
        <f t="shared" si="0"/>
        <v>191</v>
      </c>
      <c r="M3" s="78">
        <f t="shared" si="0"/>
        <v>38297</v>
      </c>
      <c r="N3" s="58"/>
      <c r="O3" s="58"/>
      <c r="P3" s="78">
        <f t="shared" si="0"/>
        <v>155</v>
      </c>
      <c r="Q3" s="78">
        <f t="shared" si="0"/>
        <v>32118</v>
      </c>
      <c r="R3" s="59">
        <f>IF(M3=0,0,Q3/M3)</f>
        <v>0.83865576938141373</v>
      </c>
      <c r="S3" s="79">
        <f>IF(P3=0,0,Q3/P3)</f>
        <v>207.21290322580646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2018</v>
      </c>
      <c r="I4" s="371"/>
      <c r="J4" s="76"/>
      <c r="K4" s="76"/>
      <c r="L4" s="370">
        <v>2019</v>
      </c>
      <c r="M4" s="371"/>
      <c r="N4" s="76"/>
      <c r="O4" s="76"/>
      <c r="P4" s="370">
        <v>2020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891</v>
      </c>
      <c r="C6" s="396" t="s">
        <v>883</v>
      </c>
      <c r="D6" s="396" t="s">
        <v>884</v>
      </c>
      <c r="E6" s="396" t="s">
        <v>892</v>
      </c>
      <c r="F6" s="396" t="s">
        <v>893</v>
      </c>
      <c r="G6" s="396" t="s">
        <v>894</v>
      </c>
      <c r="H6" s="399">
        <v>75</v>
      </c>
      <c r="I6" s="399">
        <v>13050</v>
      </c>
      <c r="J6" s="396">
        <v>0.99428571428571433</v>
      </c>
      <c r="K6" s="396">
        <v>174</v>
      </c>
      <c r="L6" s="399">
        <v>75</v>
      </c>
      <c r="M6" s="399">
        <v>13125</v>
      </c>
      <c r="N6" s="396">
        <v>1</v>
      </c>
      <c r="O6" s="396">
        <v>175</v>
      </c>
      <c r="P6" s="399"/>
      <c r="Q6" s="399"/>
      <c r="R6" s="449"/>
      <c r="S6" s="400"/>
    </row>
    <row r="7" spans="1:19" ht="14.45" customHeight="1" x14ac:dyDescent="0.2">
      <c r="A7" s="401"/>
      <c r="B7" s="402" t="s">
        <v>891</v>
      </c>
      <c r="C7" s="402" t="s">
        <v>883</v>
      </c>
      <c r="D7" s="402" t="s">
        <v>884</v>
      </c>
      <c r="E7" s="402" t="s">
        <v>892</v>
      </c>
      <c r="F7" s="402" t="s">
        <v>895</v>
      </c>
      <c r="G7" s="402" t="s">
        <v>896</v>
      </c>
      <c r="H7" s="405">
        <v>18</v>
      </c>
      <c r="I7" s="405">
        <v>4176</v>
      </c>
      <c r="J7" s="402">
        <v>0.54311353882169333</v>
      </c>
      <c r="K7" s="402">
        <v>232</v>
      </c>
      <c r="L7" s="405">
        <v>33</v>
      </c>
      <c r="M7" s="405">
        <v>7689</v>
      </c>
      <c r="N7" s="402">
        <v>1</v>
      </c>
      <c r="O7" s="402">
        <v>233</v>
      </c>
      <c r="P7" s="405"/>
      <c r="Q7" s="405"/>
      <c r="R7" s="450"/>
      <c r="S7" s="406"/>
    </row>
    <row r="8" spans="1:19" ht="14.45" customHeight="1" x14ac:dyDescent="0.2">
      <c r="A8" s="401"/>
      <c r="B8" s="402" t="s">
        <v>891</v>
      </c>
      <c r="C8" s="402" t="s">
        <v>883</v>
      </c>
      <c r="D8" s="402" t="s">
        <v>884</v>
      </c>
      <c r="E8" s="402" t="s">
        <v>892</v>
      </c>
      <c r="F8" s="402" t="s">
        <v>897</v>
      </c>
      <c r="G8" s="402" t="s">
        <v>898</v>
      </c>
      <c r="H8" s="405">
        <v>6</v>
      </c>
      <c r="I8" s="405">
        <v>1392</v>
      </c>
      <c r="J8" s="402">
        <v>0.25974995334950551</v>
      </c>
      <c r="K8" s="402">
        <v>232</v>
      </c>
      <c r="L8" s="405">
        <v>23</v>
      </c>
      <c r="M8" s="405">
        <v>5359</v>
      </c>
      <c r="N8" s="402">
        <v>1</v>
      </c>
      <c r="O8" s="402">
        <v>233</v>
      </c>
      <c r="P8" s="405">
        <v>1</v>
      </c>
      <c r="Q8" s="405">
        <v>235</v>
      </c>
      <c r="R8" s="450">
        <v>4.3851464825527153E-2</v>
      </c>
      <c r="S8" s="406">
        <v>235</v>
      </c>
    </row>
    <row r="9" spans="1:19" ht="14.45" customHeight="1" x14ac:dyDescent="0.2">
      <c r="A9" s="401"/>
      <c r="B9" s="402" t="s">
        <v>891</v>
      </c>
      <c r="C9" s="402" t="s">
        <v>883</v>
      </c>
      <c r="D9" s="402" t="s">
        <v>889</v>
      </c>
      <c r="E9" s="402" t="s">
        <v>892</v>
      </c>
      <c r="F9" s="402" t="s">
        <v>893</v>
      </c>
      <c r="G9" s="402" t="s">
        <v>894</v>
      </c>
      <c r="H9" s="405"/>
      <c r="I9" s="405"/>
      <c r="J9" s="402"/>
      <c r="K9" s="402"/>
      <c r="L9" s="405">
        <v>32</v>
      </c>
      <c r="M9" s="405">
        <v>5600</v>
      </c>
      <c r="N9" s="402">
        <v>1</v>
      </c>
      <c r="O9" s="402">
        <v>175</v>
      </c>
      <c r="P9" s="405">
        <v>73</v>
      </c>
      <c r="Q9" s="405">
        <v>12848</v>
      </c>
      <c r="R9" s="450">
        <v>2.2942857142857145</v>
      </c>
      <c r="S9" s="406">
        <v>176</v>
      </c>
    </row>
    <row r="10" spans="1:19" ht="14.45" customHeight="1" x14ac:dyDescent="0.2">
      <c r="A10" s="401"/>
      <c r="B10" s="402" t="s">
        <v>891</v>
      </c>
      <c r="C10" s="402" t="s">
        <v>883</v>
      </c>
      <c r="D10" s="402" t="s">
        <v>889</v>
      </c>
      <c r="E10" s="402" t="s">
        <v>892</v>
      </c>
      <c r="F10" s="402" t="s">
        <v>895</v>
      </c>
      <c r="G10" s="402" t="s">
        <v>896</v>
      </c>
      <c r="H10" s="405"/>
      <c r="I10" s="405"/>
      <c r="J10" s="402"/>
      <c r="K10" s="402"/>
      <c r="L10" s="405">
        <v>17</v>
      </c>
      <c r="M10" s="405">
        <v>3961</v>
      </c>
      <c r="N10" s="402">
        <v>1</v>
      </c>
      <c r="O10" s="402">
        <v>233</v>
      </c>
      <c r="P10" s="405">
        <v>46</v>
      </c>
      <c r="Q10" s="405">
        <v>10810</v>
      </c>
      <c r="R10" s="450">
        <v>2.7291088109063368</v>
      </c>
      <c r="S10" s="406">
        <v>235</v>
      </c>
    </row>
    <row r="11" spans="1:19" ht="14.45" customHeight="1" thickBot="1" x14ac:dyDescent="0.25">
      <c r="A11" s="407"/>
      <c r="B11" s="408" t="s">
        <v>891</v>
      </c>
      <c r="C11" s="408" t="s">
        <v>883</v>
      </c>
      <c r="D11" s="408" t="s">
        <v>889</v>
      </c>
      <c r="E11" s="408" t="s">
        <v>892</v>
      </c>
      <c r="F11" s="408" t="s">
        <v>897</v>
      </c>
      <c r="G11" s="408" t="s">
        <v>898</v>
      </c>
      <c r="H11" s="411"/>
      <c r="I11" s="411"/>
      <c r="J11" s="408"/>
      <c r="K11" s="408"/>
      <c r="L11" s="411">
        <v>11</v>
      </c>
      <c r="M11" s="411">
        <v>2563</v>
      </c>
      <c r="N11" s="408">
        <v>1</v>
      </c>
      <c r="O11" s="408">
        <v>233</v>
      </c>
      <c r="P11" s="411">
        <v>35</v>
      </c>
      <c r="Q11" s="411">
        <v>8225</v>
      </c>
      <c r="R11" s="451">
        <v>3.2091299258681234</v>
      </c>
      <c r="S11" s="412">
        <v>235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BEF2FCB-74F2-4000-B130-5B37EE3ECA31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404898</v>
      </c>
      <c r="C3" s="189">
        <f t="shared" ref="C3:R3" si="0">SUBTOTAL(9,C6:C1048576)</f>
        <v>3.0184563235300872</v>
      </c>
      <c r="D3" s="189">
        <f t="shared" si="0"/>
        <v>1385436</v>
      </c>
      <c r="E3" s="189">
        <f t="shared" si="0"/>
        <v>9</v>
      </c>
      <c r="F3" s="189">
        <f t="shared" si="0"/>
        <v>1354177</v>
      </c>
      <c r="G3" s="192">
        <f>IF(D3&lt;&gt;0,F3/D3,"")</f>
        <v>0.97743742764010755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2018</v>
      </c>
      <c r="C5" s="415"/>
      <c r="D5" s="415">
        <v>2019</v>
      </c>
      <c r="E5" s="415"/>
      <c r="F5" s="415">
        <v>2020</v>
      </c>
      <c r="G5" s="453" t="s">
        <v>2</v>
      </c>
      <c r="H5" s="414">
        <v>2018</v>
      </c>
      <c r="I5" s="415"/>
      <c r="J5" s="415">
        <v>2019</v>
      </c>
      <c r="K5" s="415"/>
      <c r="L5" s="415">
        <v>2020</v>
      </c>
      <c r="M5" s="453" t="s">
        <v>2</v>
      </c>
      <c r="N5" s="414">
        <v>2018</v>
      </c>
      <c r="O5" s="415"/>
      <c r="P5" s="415">
        <v>2019</v>
      </c>
      <c r="Q5" s="415"/>
      <c r="R5" s="415">
        <v>2020</v>
      </c>
      <c r="S5" s="453" t="s">
        <v>2</v>
      </c>
    </row>
    <row r="6" spans="1:19" ht="14.45" customHeight="1" x14ac:dyDescent="0.2">
      <c r="A6" s="437" t="s">
        <v>901</v>
      </c>
      <c r="B6" s="433"/>
      <c r="C6" s="396"/>
      <c r="D6" s="433">
        <v>350</v>
      </c>
      <c r="E6" s="396">
        <v>1</v>
      </c>
      <c r="F6" s="433">
        <v>2113</v>
      </c>
      <c r="G6" s="449">
        <v>6.0371428571428574</v>
      </c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902</v>
      </c>
      <c r="B7" s="455">
        <v>174</v>
      </c>
      <c r="C7" s="402">
        <v>1.907476430607323E-3</v>
      </c>
      <c r="D7" s="455">
        <v>91220</v>
      </c>
      <c r="E7" s="402">
        <v>1</v>
      </c>
      <c r="F7" s="455">
        <v>133899</v>
      </c>
      <c r="G7" s="450">
        <v>1.4678688884016664</v>
      </c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903</v>
      </c>
      <c r="B8" s="455">
        <v>580</v>
      </c>
      <c r="C8" s="402"/>
      <c r="D8" s="455"/>
      <c r="E8" s="402"/>
      <c r="F8" s="455">
        <v>822</v>
      </c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904</v>
      </c>
      <c r="B9" s="455">
        <v>121162</v>
      </c>
      <c r="C9" s="402">
        <v>0.51070197179299126</v>
      </c>
      <c r="D9" s="455">
        <v>237246</v>
      </c>
      <c r="E9" s="402">
        <v>1</v>
      </c>
      <c r="F9" s="455">
        <v>249401</v>
      </c>
      <c r="G9" s="450">
        <v>1.0512337405056356</v>
      </c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905</v>
      </c>
      <c r="B10" s="455">
        <v>348</v>
      </c>
      <c r="C10" s="402">
        <v>0.22955145118733508</v>
      </c>
      <c r="D10" s="455">
        <v>1516</v>
      </c>
      <c r="E10" s="402">
        <v>1</v>
      </c>
      <c r="F10" s="455">
        <v>3934</v>
      </c>
      <c r="G10" s="450">
        <v>2.5949868073878628</v>
      </c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906</v>
      </c>
      <c r="B11" s="455">
        <v>174</v>
      </c>
      <c r="C11" s="402"/>
      <c r="D11" s="455"/>
      <c r="E11" s="402"/>
      <c r="F11" s="455">
        <v>1057</v>
      </c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907</v>
      </c>
      <c r="B12" s="455">
        <v>348</v>
      </c>
      <c r="C12" s="402"/>
      <c r="D12" s="455"/>
      <c r="E12" s="402"/>
      <c r="F12" s="455"/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908</v>
      </c>
      <c r="B13" s="455">
        <v>129224</v>
      </c>
      <c r="C13" s="402">
        <v>0.40167103905307788</v>
      </c>
      <c r="D13" s="455">
        <v>321716</v>
      </c>
      <c r="E13" s="402">
        <v>1</v>
      </c>
      <c r="F13" s="455">
        <v>302622</v>
      </c>
      <c r="G13" s="450">
        <v>0.94064951696527377</v>
      </c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909</v>
      </c>
      <c r="B14" s="455"/>
      <c r="C14" s="402"/>
      <c r="D14" s="455">
        <v>454315</v>
      </c>
      <c r="E14" s="402">
        <v>1</v>
      </c>
      <c r="F14" s="455">
        <v>409785</v>
      </c>
      <c r="G14" s="450">
        <v>0.90198430604316393</v>
      </c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910</v>
      </c>
      <c r="B15" s="455">
        <v>61306</v>
      </c>
      <c r="C15" s="402">
        <v>0.74422161794697483</v>
      </c>
      <c r="D15" s="455">
        <v>82376</v>
      </c>
      <c r="E15" s="402">
        <v>1</v>
      </c>
      <c r="F15" s="455">
        <v>76904</v>
      </c>
      <c r="G15" s="450">
        <v>0.93357288530639992</v>
      </c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911</v>
      </c>
      <c r="B16" s="455">
        <v>89204</v>
      </c>
      <c r="C16" s="402">
        <v>0.46186186186186184</v>
      </c>
      <c r="D16" s="455">
        <v>193140</v>
      </c>
      <c r="E16" s="402">
        <v>1</v>
      </c>
      <c r="F16" s="455">
        <v>170119</v>
      </c>
      <c r="G16" s="450">
        <v>0.88080666873770319</v>
      </c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thickBot="1" x14ac:dyDescent="0.25">
      <c r="A17" s="438" t="s">
        <v>912</v>
      </c>
      <c r="B17" s="435">
        <v>2378</v>
      </c>
      <c r="C17" s="408">
        <v>0.66854090525723919</v>
      </c>
      <c r="D17" s="435">
        <v>3557</v>
      </c>
      <c r="E17" s="408">
        <v>1</v>
      </c>
      <c r="F17" s="435">
        <v>3521</v>
      </c>
      <c r="G17" s="451">
        <v>0.98987911161090802</v>
      </c>
      <c r="H17" s="435"/>
      <c r="I17" s="408"/>
      <c r="J17" s="435"/>
      <c r="K17" s="408"/>
      <c r="L17" s="435"/>
      <c r="M17" s="451"/>
      <c r="N17" s="435"/>
      <c r="O17" s="408"/>
      <c r="P17" s="435"/>
      <c r="Q17" s="408"/>
      <c r="R17" s="435"/>
      <c r="S17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4F54DE0-CACA-4B6B-8CFC-D92280DDA71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925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2243</v>
      </c>
      <c r="G3" s="78">
        <f t="shared" si="0"/>
        <v>404898</v>
      </c>
      <c r="H3" s="78"/>
      <c r="I3" s="78"/>
      <c r="J3" s="78">
        <f t="shared" si="0"/>
        <v>7356</v>
      </c>
      <c r="K3" s="78">
        <f t="shared" si="0"/>
        <v>1385436</v>
      </c>
      <c r="L3" s="78"/>
      <c r="M3" s="78"/>
      <c r="N3" s="78">
        <f t="shared" si="0"/>
        <v>7248</v>
      </c>
      <c r="O3" s="78">
        <f t="shared" si="0"/>
        <v>1354177</v>
      </c>
      <c r="P3" s="59">
        <f>IF(K3=0,0,O3/K3)</f>
        <v>0.97743742764010755</v>
      </c>
      <c r="Q3" s="79">
        <f>IF(N3=0,0,O3/N3)</f>
        <v>186.83457505518763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2018</v>
      </c>
      <c r="G4" s="376"/>
      <c r="H4" s="80"/>
      <c r="I4" s="80"/>
      <c r="J4" s="375">
        <v>2019</v>
      </c>
      <c r="K4" s="376"/>
      <c r="L4" s="80"/>
      <c r="M4" s="80"/>
      <c r="N4" s="375">
        <v>2020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913</v>
      </c>
      <c r="B6" s="396" t="s">
        <v>891</v>
      </c>
      <c r="C6" s="396" t="s">
        <v>892</v>
      </c>
      <c r="D6" s="396" t="s">
        <v>893</v>
      </c>
      <c r="E6" s="396" t="s">
        <v>894</v>
      </c>
      <c r="F6" s="399"/>
      <c r="G6" s="399"/>
      <c r="H6" s="399"/>
      <c r="I6" s="399"/>
      <c r="J6" s="399">
        <v>2</v>
      </c>
      <c r="K6" s="399">
        <v>350</v>
      </c>
      <c r="L6" s="399">
        <v>1</v>
      </c>
      <c r="M6" s="399">
        <v>175</v>
      </c>
      <c r="N6" s="399">
        <v>8</v>
      </c>
      <c r="O6" s="399">
        <v>1408</v>
      </c>
      <c r="P6" s="449">
        <v>4.0228571428571431</v>
      </c>
      <c r="Q6" s="400">
        <v>176</v>
      </c>
    </row>
    <row r="7" spans="1:17" ht="14.45" customHeight="1" x14ac:dyDescent="0.2">
      <c r="A7" s="401" t="s">
        <v>913</v>
      </c>
      <c r="B7" s="402" t="s">
        <v>891</v>
      </c>
      <c r="C7" s="402" t="s">
        <v>892</v>
      </c>
      <c r="D7" s="402" t="s">
        <v>895</v>
      </c>
      <c r="E7" s="402" t="s">
        <v>896</v>
      </c>
      <c r="F7" s="405"/>
      <c r="G7" s="405"/>
      <c r="H7" s="405"/>
      <c r="I7" s="405"/>
      <c r="J7" s="405"/>
      <c r="K7" s="405"/>
      <c r="L7" s="405"/>
      <c r="M7" s="405"/>
      <c r="N7" s="405">
        <v>3</v>
      </c>
      <c r="O7" s="405">
        <v>705</v>
      </c>
      <c r="P7" s="450"/>
      <c r="Q7" s="406">
        <v>235</v>
      </c>
    </row>
    <row r="8" spans="1:17" ht="14.45" customHeight="1" x14ac:dyDescent="0.2">
      <c r="A8" s="401" t="s">
        <v>914</v>
      </c>
      <c r="B8" s="402" t="s">
        <v>891</v>
      </c>
      <c r="C8" s="402" t="s">
        <v>892</v>
      </c>
      <c r="D8" s="402" t="s">
        <v>893</v>
      </c>
      <c r="E8" s="402" t="s">
        <v>894</v>
      </c>
      <c r="F8" s="405">
        <v>1</v>
      </c>
      <c r="G8" s="405">
        <v>174</v>
      </c>
      <c r="H8" s="405">
        <v>2.1245421245421245E-3</v>
      </c>
      <c r="I8" s="405">
        <v>174</v>
      </c>
      <c r="J8" s="405">
        <v>468</v>
      </c>
      <c r="K8" s="405">
        <v>81900</v>
      </c>
      <c r="L8" s="405">
        <v>1</v>
      </c>
      <c r="M8" s="405">
        <v>175</v>
      </c>
      <c r="N8" s="405">
        <v>674</v>
      </c>
      <c r="O8" s="405">
        <v>118624</v>
      </c>
      <c r="P8" s="450">
        <v>1.4484004884004884</v>
      </c>
      <c r="Q8" s="406">
        <v>176</v>
      </c>
    </row>
    <row r="9" spans="1:17" ht="14.45" customHeight="1" x14ac:dyDescent="0.2">
      <c r="A9" s="401" t="s">
        <v>914</v>
      </c>
      <c r="B9" s="402" t="s">
        <v>891</v>
      </c>
      <c r="C9" s="402" t="s">
        <v>892</v>
      </c>
      <c r="D9" s="402" t="s">
        <v>895</v>
      </c>
      <c r="E9" s="402" t="s">
        <v>896</v>
      </c>
      <c r="F9" s="405"/>
      <c r="G9" s="405"/>
      <c r="H9" s="405"/>
      <c r="I9" s="405"/>
      <c r="J9" s="405">
        <v>29</v>
      </c>
      <c r="K9" s="405">
        <v>6757</v>
      </c>
      <c r="L9" s="405">
        <v>1</v>
      </c>
      <c r="M9" s="405">
        <v>233</v>
      </c>
      <c r="N9" s="405">
        <v>41</v>
      </c>
      <c r="O9" s="405">
        <v>9635</v>
      </c>
      <c r="P9" s="450">
        <v>1.4259286665680035</v>
      </c>
      <c r="Q9" s="406">
        <v>235</v>
      </c>
    </row>
    <row r="10" spans="1:17" ht="14.45" customHeight="1" x14ac:dyDescent="0.2">
      <c r="A10" s="401" t="s">
        <v>914</v>
      </c>
      <c r="B10" s="402" t="s">
        <v>891</v>
      </c>
      <c r="C10" s="402" t="s">
        <v>892</v>
      </c>
      <c r="D10" s="402" t="s">
        <v>897</v>
      </c>
      <c r="E10" s="402" t="s">
        <v>898</v>
      </c>
      <c r="F10" s="405"/>
      <c r="G10" s="405"/>
      <c r="H10" s="405"/>
      <c r="I10" s="405"/>
      <c r="J10" s="405">
        <v>11</v>
      </c>
      <c r="K10" s="405">
        <v>2563</v>
      </c>
      <c r="L10" s="405">
        <v>1</v>
      </c>
      <c r="M10" s="405">
        <v>233</v>
      </c>
      <c r="N10" s="405">
        <v>24</v>
      </c>
      <c r="O10" s="405">
        <v>5640</v>
      </c>
      <c r="P10" s="450">
        <v>2.2005462348809988</v>
      </c>
      <c r="Q10" s="406">
        <v>235</v>
      </c>
    </row>
    <row r="11" spans="1:17" ht="14.45" customHeight="1" x14ac:dyDescent="0.2">
      <c r="A11" s="401" t="s">
        <v>915</v>
      </c>
      <c r="B11" s="402" t="s">
        <v>891</v>
      </c>
      <c r="C11" s="402" t="s">
        <v>892</v>
      </c>
      <c r="D11" s="402" t="s">
        <v>893</v>
      </c>
      <c r="E11" s="402" t="s">
        <v>894</v>
      </c>
      <c r="F11" s="405">
        <v>2</v>
      </c>
      <c r="G11" s="405">
        <v>348</v>
      </c>
      <c r="H11" s="405"/>
      <c r="I11" s="405">
        <v>174</v>
      </c>
      <c r="J11" s="405"/>
      <c r="K11" s="405"/>
      <c r="L11" s="405"/>
      <c r="M11" s="405"/>
      <c r="N11" s="405">
        <v>2</v>
      </c>
      <c r="O11" s="405">
        <v>352</v>
      </c>
      <c r="P11" s="450"/>
      <c r="Q11" s="406">
        <v>176</v>
      </c>
    </row>
    <row r="12" spans="1:17" ht="14.45" customHeight="1" x14ac:dyDescent="0.2">
      <c r="A12" s="401" t="s">
        <v>915</v>
      </c>
      <c r="B12" s="402" t="s">
        <v>891</v>
      </c>
      <c r="C12" s="402" t="s">
        <v>892</v>
      </c>
      <c r="D12" s="402" t="s">
        <v>895</v>
      </c>
      <c r="E12" s="402" t="s">
        <v>896</v>
      </c>
      <c r="F12" s="405">
        <v>1</v>
      </c>
      <c r="G12" s="405">
        <v>232</v>
      </c>
      <c r="H12" s="405"/>
      <c r="I12" s="405">
        <v>232</v>
      </c>
      <c r="J12" s="405"/>
      <c r="K12" s="405"/>
      <c r="L12" s="405"/>
      <c r="M12" s="405"/>
      <c r="N12" s="405">
        <v>1</v>
      </c>
      <c r="O12" s="405">
        <v>235</v>
      </c>
      <c r="P12" s="450"/>
      <c r="Q12" s="406">
        <v>235</v>
      </c>
    </row>
    <row r="13" spans="1:17" ht="14.45" customHeight="1" x14ac:dyDescent="0.2">
      <c r="A13" s="401" t="s">
        <v>915</v>
      </c>
      <c r="B13" s="402" t="s">
        <v>891</v>
      </c>
      <c r="C13" s="402" t="s">
        <v>892</v>
      </c>
      <c r="D13" s="402" t="s">
        <v>897</v>
      </c>
      <c r="E13" s="402" t="s">
        <v>898</v>
      </c>
      <c r="F13" s="405"/>
      <c r="G13" s="405"/>
      <c r="H13" s="405"/>
      <c r="I13" s="405"/>
      <c r="J13" s="405"/>
      <c r="K13" s="405"/>
      <c r="L13" s="405"/>
      <c r="M13" s="405"/>
      <c r="N13" s="405">
        <v>1</v>
      </c>
      <c r="O13" s="405">
        <v>235</v>
      </c>
      <c r="P13" s="450"/>
      <c r="Q13" s="406">
        <v>235</v>
      </c>
    </row>
    <row r="14" spans="1:17" ht="14.45" customHeight="1" x14ac:dyDescent="0.2">
      <c r="A14" s="401" t="s">
        <v>916</v>
      </c>
      <c r="B14" s="402" t="s">
        <v>891</v>
      </c>
      <c r="C14" s="402" t="s">
        <v>892</v>
      </c>
      <c r="D14" s="402" t="s">
        <v>893</v>
      </c>
      <c r="E14" s="402" t="s">
        <v>894</v>
      </c>
      <c r="F14" s="405">
        <v>595</v>
      </c>
      <c r="G14" s="405">
        <v>103530</v>
      </c>
      <c r="H14" s="405">
        <v>0.5189473684210526</v>
      </c>
      <c r="I14" s="405">
        <v>174</v>
      </c>
      <c r="J14" s="405">
        <v>1140</v>
      </c>
      <c r="K14" s="405">
        <v>199500</v>
      </c>
      <c r="L14" s="405">
        <v>1</v>
      </c>
      <c r="M14" s="405">
        <v>175</v>
      </c>
      <c r="N14" s="405">
        <v>1146</v>
      </c>
      <c r="O14" s="405">
        <v>201696</v>
      </c>
      <c r="P14" s="450">
        <v>1.0110075187969925</v>
      </c>
      <c r="Q14" s="406">
        <v>176</v>
      </c>
    </row>
    <row r="15" spans="1:17" ht="14.45" customHeight="1" x14ac:dyDescent="0.2">
      <c r="A15" s="401" t="s">
        <v>916</v>
      </c>
      <c r="B15" s="402" t="s">
        <v>891</v>
      </c>
      <c r="C15" s="402" t="s">
        <v>892</v>
      </c>
      <c r="D15" s="402" t="s">
        <v>895</v>
      </c>
      <c r="E15" s="402" t="s">
        <v>896</v>
      </c>
      <c r="F15" s="405">
        <v>75</v>
      </c>
      <c r="G15" s="405">
        <v>17400</v>
      </c>
      <c r="H15" s="405">
        <v>0.65507115428055118</v>
      </c>
      <c r="I15" s="405">
        <v>232</v>
      </c>
      <c r="J15" s="405">
        <v>114</v>
      </c>
      <c r="K15" s="405">
        <v>26562</v>
      </c>
      <c r="L15" s="405">
        <v>1</v>
      </c>
      <c r="M15" s="405">
        <v>233</v>
      </c>
      <c r="N15" s="405">
        <v>107</v>
      </c>
      <c r="O15" s="405">
        <v>25145</v>
      </c>
      <c r="P15" s="450">
        <v>0.94665311347037118</v>
      </c>
      <c r="Q15" s="406">
        <v>235</v>
      </c>
    </row>
    <row r="16" spans="1:17" ht="14.45" customHeight="1" x14ac:dyDescent="0.2">
      <c r="A16" s="401" t="s">
        <v>916</v>
      </c>
      <c r="B16" s="402" t="s">
        <v>891</v>
      </c>
      <c r="C16" s="402" t="s">
        <v>892</v>
      </c>
      <c r="D16" s="402" t="s">
        <v>897</v>
      </c>
      <c r="E16" s="402" t="s">
        <v>898</v>
      </c>
      <c r="F16" s="405">
        <v>1</v>
      </c>
      <c r="G16" s="405">
        <v>232</v>
      </c>
      <c r="H16" s="405">
        <v>2.0743919885550789E-2</v>
      </c>
      <c r="I16" s="405">
        <v>232</v>
      </c>
      <c r="J16" s="405">
        <v>48</v>
      </c>
      <c r="K16" s="405">
        <v>11184</v>
      </c>
      <c r="L16" s="405">
        <v>1</v>
      </c>
      <c r="M16" s="405">
        <v>233</v>
      </c>
      <c r="N16" s="405">
        <v>96</v>
      </c>
      <c r="O16" s="405">
        <v>22560</v>
      </c>
      <c r="P16" s="450">
        <v>2.0171673819742488</v>
      </c>
      <c r="Q16" s="406">
        <v>235</v>
      </c>
    </row>
    <row r="17" spans="1:17" ht="14.45" customHeight="1" x14ac:dyDescent="0.2">
      <c r="A17" s="401" t="s">
        <v>917</v>
      </c>
      <c r="B17" s="402" t="s">
        <v>891</v>
      </c>
      <c r="C17" s="402" t="s">
        <v>892</v>
      </c>
      <c r="D17" s="402" t="s">
        <v>893</v>
      </c>
      <c r="E17" s="402" t="s">
        <v>894</v>
      </c>
      <c r="F17" s="405">
        <v>2</v>
      </c>
      <c r="G17" s="405">
        <v>348</v>
      </c>
      <c r="H17" s="405">
        <v>0.33142857142857141</v>
      </c>
      <c r="I17" s="405">
        <v>174</v>
      </c>
      <c r="J17" s="405">
        <v>6</v>
      </c>
      <c r="K17" s="405">
        <v>1050</v>
      </c>
      <c r="L17" s="405">
        <v>1</v>
      </c>
      <c r="M17" s="405">
        <v>175</v>
      </c>
      <c r="N17" s="405">
        <v>9</v>
      </c>
      <c r="O17" s="405">
        <v>1584</v>
      </c>
      <c r="P17" s="450">
        <v>1.5085714285714287</v>
      </c>
      <c r="Q17" s="406">
        <v>176</v>
      </c>
    </row>
    <row r="18" spans="1:17" ht="14.45" customHeight="1" x14ac:dyDescent="0.2">
      <c r="A18" s="401" t="s">
        <v>917</v>
      </c>
      <c r="B18" s="402" t="s">
        <v>891</v>
      </c>
      <c r="C18" s="402" t="s">
        <v>892</v>
      </c>
      <c r="D18" s="402" t="s">
        <v>895</v>
      </c>
      <c r="E18" s="402" t="s">
        <v>896</v>
      </c>
      <c r="F18" s="405"/>
      <c r="G18" s="405"/>
      <c r="H18" s="405"/>
      <c r="I18" s="405"/>
      <c r="J18" s="405">
        <v>2</v>
      </c>
      <c r="K18" s="405">
        <v>466</v>
      </c>
      <c r="L18" s="405">
        <v>1</v>
      </c>
      <c r="M18" s="405">
        <v>233</v>
      </c>
      <c r="N18" s="405">
        <v>4</v>
      </c>
      <c r="O18" s="405">
        <v>940</v>
      </c>
      <c r="P18" s="450">
        <v>2.0171673819742488</v>
      </c>
      <c r="Q18" s="406">
        <v>235</v>
      </c>
    </row>
    <row r="19" spans="1:17" ht="14.45" customHeight="1" x14ac:dyDescent="0.2">
      <c r="A19" s="401" t="s">
        <v>917</v>
      </c>
      <c r="B19" s="402" t="s">
        <v>891</v>
      </c>
      <c r="C19" s="402" t="s">
        <v>892</v>
      </c>
      <c r="D19" s="402" t="s">
        <v>897</v>
      </c>
      <c r="E19" s="402" t="s">
        <v>898</v>
      </c>
      <c r="F19" s="405"/>
      <c r="G19" s="405"/>
      <c r="H19" s="405"/>
      <c r="I19" s="405"/>
      <c r="J19" s="405"/>
      <c r="K19" s="405"/>
      <c r="L19" s="405"/>
      <c r="M19" s="405"/>
      <c r="N19" s="405">
        <v>6</v>
      </c>
      <c r="O19" s="405">
        <v>1410</v>
      </c>
      <c r="P19" s="450"/>
      <c r="Q19" s="406">
        <v>235</v>
      </c>
    </row>
    <row r="20" spans="1:17" ht="14.45" customHeight="1" x14ac:dyDescent="0.2">
      <c r="A20" s="401" t="s">
        <v>918</v>
      </c>
      <c r="B20" s="402" t="s">
        <v>891</v>
      </c>
      <c r="C20" s="402" t="s">
        <v>892</v>
      </c>
      <c r="D20" s="402" t="s">
        <v>893</v>
      </c>
      <c r="E20" s="402" t="s">
        <v>894</v>
      </c>
      <c r="F20" s="405">
        <v>1</v>
      </c>
      <c r="G20" s="405">
        <v>174</v>
      </c>
      <c r="H20" s="405"/>
      <c r="I20" s="405">
        <v>174</v>
      </c>
      <c r="J20" s="405"/>
      <c r="K20" s="405"/>
      <c r="L20" s="405"/>
      <c r="M20" s="405"/>
      <c r="N20" s="405">
        <v>2</v>
      </c>
      <c r="O20" s="405">
        <v>352</v>
      </c>
      <c r="P20" s="450"/>
      <c r="Q20" s="406">
        <v>176</v>
      </c>
    </row>
    <row r="21" spans="1:17" ht="14.45" customHeight="1" x14ac:dyDescent="0.2">
      <c r="A21" s="401" t="s">
        <v>918</v>
      </c>
      <c r="B21" s="402" t="s">
        <v>891</v>
      </c>
      <c r="C21" s="402" t="s">
        <v>892</v>
      </c>
      <c r="D21" s="402" t="s">
        <v>895</v>
      </c>
      <c r="E21" s="402" t="s">
        <v>896</v>
      </c>
      <c r="F21" s="405"/>
      <c r="G21" s="405"/>
      <c r="H21" s="405"/>
      <c r="I21" s="405"/>
      <c r="J21" s="405"/>
      <c r="K21" s="405"/>
      <c r="L21" s="405"/>
      <c r="M21" s="405"/>
      <c r="N21" s="405">
        <v>2</v>
      </c>
      <c r="O21" s="405">
        <v>470</v>
      </c>
      <c r="P21" s="450"/>
      <c r="Q21" s="406">
        <v>235</v>
      </c>
    </row>
    <row r="22" spans="1:17" ht="14.45" customHeight="1" x14ac:dyDescent="0.2">
      <c r="A22" s="401" t="s">
        <v>918</v>
      </c>
      <c r="B22" s="402" t="s">
        <v>891</v>
      </c>
      <c r="C22" s="402" t="s">
        <v>892</v>
      </c>
      <c r="D22" s="402" t="s">
        <v>897</v>
      </c>
      <c r="E22" s="402" t="s">
        <v>898</v>
      </c>
      <c r="F22" s="405"/>
      <c r="G22" s="405"/>
      <c r="H22" s="405"/>
      <c r="I22" s="405"/>
      <c r="J22" s="405"/>
      <c r="K22" s="405"/>
      <c r="L22" s="405"/>
      <c r="M22" s="405"/>
      <c r="N22" s="405">
        <v>1</v>
      </c>
      <c r="O22" s="405">
        <v>235</v>
      </c>
      <c r="P22" s="450"/>
      <c r="Q22" s="406">
        <v>235</v>
      </c>
    </row>
    <row r="23" spans="1:17" ht="14.45" customHeight="1" x14ac:dyDescent="0.2">
      <c r="A23" s="401" t="s">
        <v>919</v>
      </c>
      <c r="B23" s="402" t="s">
        <v>891</v>
      </c>
      <c r="C23" s="402" t="s">
        <v>892</v>
      </c>
      <c r="D23" s="402" t="s">
        <v>893</v>
      </c>
      <c r="E23" s="402" t="s">
        <v>894</v>
      </c>
      <c r="F23" s="405">
        <v>2</v>
      </c>
      <c r="G23" s="405">
        <v>348</v>
      </c>
      <c r="H23" s="405"/>
      <c r="I23" s="405">
        <v>174</v>
      </c>
      <c r="J23" s="405"/>
      <c r="K23" s="405"/>
      <c r="L23" s="405"/>
      <c r="M23" s="405"/>
      <c r="N23" s="405"/>
      <c r="O23" s="405"/>
      <c r="P23" s="450"/>
      <c r="Q23" s="406"/>
    </row>
    <row r="24" spans="1:17" ht="14.45" customHeight="1" x14ac:dyDescent="0.2">
      <c r="A24" s="401" t="s">
        <v>920</v>
      </c>
      <c r="B24" s="402" t="s">
        <v>891</v>
      </c>
      <c r="C24" s="402" t="s">
        <v>892</v>
      </c>
      <c r="D24" s="402" t="s">
        <v>893</v>
      </c>
      <c r="E24" s="402" t="s">
        <v>894</v>
      </c>
      <c r="F24" s="405">
        <v>588</v>
      </c>
      <c r="G24" s="405">
        <v>102312</v>
      </c>
      <c r="H24" s="405">
        <v>0.41670705630791161</v>
      </c>
      <c r="I24" s="405">
        <v>174</v>
      </c>
      <c r="J24" s="405">
        <v>1403</v>
      </c>
      <c r="K24" s="405">
        <v>245525</v>
      </c>
      <c r="L24" s="405">
        <v>1</v>
      </c>
      <c r="M24" s="405">
        <v>175</v>
      </c>
      <c r="N24" s="405">
        <v>1407</v>
      </c>
      <c r="O24" s="405">
        <v>247632</v>
      </c>
      <c r="P24" s="450">
        <v>1.0085816108339274</v>
      </c>
      <c r="Q24" s="406">
        <v>176</v>
      </c>
    </row>
    <row r="25" spans="1:17" ht="14.45" customHeight="1" x14ac:dyDescent="0.2">
      <c r="A25" s="401" t="s">
        <v>920</v>
      </c>
      <c r="B25" s="402" t="s">
        <v>891</v>
      </c>
      <c r="C25" s="402" t="s">
        <v>892</v>
      </c>
      <c r="D25" s="402" t="s">
        <v>895</v>
      </c>
      <c r="E25" s="402" t="s">
        <v>896</v>
      </c>
      <c r="F25" s="405">
        <v>109</v>
      </c>
      <c r="G25" s="405">
        <v>25288</v>
      </c>
      <c r="H25" s="405">
        <v>0.37041702676178062</v>
      </c>
      <c r="I25" s="405">
        <v>232</v>
      </c>
      <c r="J25" s="405">
        <v>293</v>
      </c>
      <c r="K25" s="405">
        <v>68269</v>
      </c>
      <c r="L25" s="405">
        <v>1</v>
      </c>
      <c r="M25" s="405">
        <v>233</v>
      </c>
      <c r="N25" s="405">
        <v>208</v>
      </c>
      <c r="O25" s="405">
        <v>48880</v>
      </c>
      <c r="P25" s="450">
        <v>0.71599115264614976</v>
      </c>
      <c r="Q25" s="406">
        <v>235</v>
      </c>
    </row>
    <row r="26" spans="1:17" ht="14.45" customHeight="1" x14ac:dyDescent="0.2">
      <c r="A26" s="401" t="s">
        <v>920</v>
      </c>
      <c r="B26" s="402" t="s">
        <v>891</v>
      </c>
      <c r="C26" s="402" t="s">
        <v>892</v>
      </c>
      <c r="D26" s="402" t="s">
        <v>897</v>
      </c>
      <c r="E26" s="402" t="s">
        <v>898</v>
      </c>
      <c r="F26" s="405">
        <v>7</v>
      </c>
      <c r="G26" s="405">
        <v>1624</v>
      </c>
      <c r="H26" s="405">
        <v>0.2049987376925019</v>
      </c>
      <c r="I26" s="405">
        <v>232</v>
      </c>
      <c r="J26" s="405">
        <v>34</v>
      </c>
      <c r="K26" s="405">
        <v>7922</v>
      </c>
      <c r="L26" s="405">
        <v>1</v>
      </c>
      <c r="M26" s="405">
        <v>233</v>
      </c>
      <c r="N26" s="405">
        <v>26</v>
      </c>
      <c r="O26" s="405">
        <v>6110</v>
      </c>
      <c r="P26" s="450">
        <v>0.77126988134309515</v>
      </c>
      <c r="Q26" s="406">
        <v>235</v>
      </c>
    </row>
    <row r="27" spans="1:17" ht="14.45" customHeight="1" x14ac:dyDescent="0.2">
      <c r="A27" s="401" t="s">
        <v>921</v>
      </c>
      <c r="B27" s="402" t="s">
        <v>891</v>
      </c>
      <c r="C27" s="402" t="s">
        <v>892</v>
      </c>
      <c r="D27" s="402" t="s">
        <v>893</v>
      </c>
      <c r="E27" s="402" t="s">
        <v>894</v>
      </c>
      <c r="F27" s="405"/>
      <c r="G27" s="405"/>
      <c r="H27" s="405"/>
      <c r="I27" s="405"/>
      <c r="J27" s="405">
        <v>1491</v>
      </c>
      <c r="K27" s="405">
        <v>260925</v>
      </c>
      <c r="L27" s="405">
        <v>1</v>
      </c>
      <c r="M27" s="405">
        <v>175</v>
      </c>
      <c r="N27" s="405">
        <v>1630</v>
      </c>
      <c r="O27" s="405">
        <v>286880</v>
      </c>
      <c r="P27" s="450">
        <v>1.0994730286480789</v>
      </c>
      <c r="Q27" s="406">
        <v>176</v>
      </c>
    </row>
    <row r="28" spans="1:17" ht="14.45" customHeight="1" x14ac:dyDescent="0.2">
      <c r="A28" s="401" t="s">
        <v>921</v>
      </c>
      <c r="B28" s="402" t="s">
        <v>891</v>
      </c>
      <c r="C28" s="402" t="s">
        <v>892</v>
      </c>
      <c r="D28" s="402" t="s">
        <v>895</v>
      </c>
      <c r="E28" s="402" t="s">
        <v>896</v>
      </c>
      <c r="F28" s="405"/>
      <c r="G28" s="405"/>
      <c r="H28" s="405"/>
      <c r="I28" s="405"/>
      <c r="J28" s="405">
        <v>505</v>
      </c>
      <c r="K28" s="405">
        <v>117665</v>
      </c>
      <c r="L28" s="405">
        <v>1</v>
      </c>
      <c r="M28" s="405">
        <v>233</v>
      </c>
      <c r="N28" s="405">
        <v>296</v>
      </c>
      <c r="O28" s="405">
        <v>69560</v>
      </c>
      <c r="P28" s="450">
        <v>0.59116984659839378</v>
      </c>
      <c r="Q28" s="406">
        <v>235</v>
      </c>
    </row>
    <row r="29" spans="1:17" ht="14.45" customHeight="1" x14ac:dyDescent="0.2">
      <c r="A29" s="401" t="s">
        <v>921</v>
      </c>
      <c r="B29" s="402" t="s">
        <v>891</v>
      </c>
      <c r="C29" s="402" t="s">
        <v>892</v>
      </c>
      <c r="D29" s="402" t="s">
        <v>897</v>
      </c>
      <c r="E29" s="402" t="s">
        <v>898</v>
      </c>
      <c r="F29" s="405"/>
      <c r="G29" s="405"/>
      <c r="H29" s="405"/>
      <c r="I29" s="405"/>
      <c r="J29" s="405">
        <v>325</v>
      </c>
      <c r="K29" s="405">
        <v>75725</v>
      </c>
      <c r="L29" s="405">
        <v>1</v>
      </c>
      <c r="M29" s="405">
        <v>233</v>
      </c>
      <c r="N29" s="405">
        <v>227</v>
      </c>
      <c r="O29" s="405">
        <v>53345</v>
      </c>
      <c r="P29" s="450">
        <v>0.70445691647408382</v>
      </c>
      <c r="Q29" s="406">
        <v>235</v>
      </c>
    </row>
    <row r="30" spans="1:17" ht="14.45" customHeight="1" x14ac:dyDescent="0.2">
      <c r="A30" s="401" t="s">
        <v>922</v>
      </c>
      <c r="B30" s="402" t="s">
        <v>891</v>
      </c>
      <c r="C30" s="402" t="s">
        <v>892</v>
      </c>
      <c r="D30" s="402" t="s">
        <v>893</v>
      </c>
      <c r="E30" s="402" t="s">
        <v>894</v>
      </c>
      <c r="F30" s="405">
        <v>287</v>
      </c>
      <c r="G30" s="405">
        <v>49938</v>
      </c>
      <c r="H30" s="405">
        <v>1.0376727272727273</v>
      </c>
      <c r="I30" s="405">
        <v>174</v>
      </c>
      <c r="J30" s="405">
        <v>275</v>
      </c>
      <c r="K30" s="405">
        <v>48125</v>
      </c>
      <c r="L30" s="405">
        <v>1</v>
      </c>
      <c r="M30" s="405">
        <v>175</v>
      </c>
      <c r="N30" s="405">
        <v>234</v>
      </c>
      <c r="O30" s="405">
        <v>41184</v>
      </c>
      <c r="P30" s="450">
        <v>0.85577142857142852</v>
      </c>
      <c r="Q30" s="406">
        <v>176</v>
      </c>
    </row>
    <row r="31" spans="1:17" ht="14.45" customHeight="1" x14ac:dyDescent="0.2">
      <c r="A31" s="401" t="s">
        <v>922</v>
      </c>
      <c r="B31" s="402" t="s">
        <v>891</v>
      </c>
      <c r="C31" s="402" t="s">
        <v>892</v>
      </c>
      <c r="D31" s="402" t="s">
        <v>895</v>
      </c>
      <c r="E31" s="402" t="s">
        <v>896</v>
      </c>
      <c r="F31" s="405">
        <v>44</v>
      </c>
      <c r="G31" s="405">
        <v>10208</v>
      </c>
      <c r="H31" s="405">
        <v>0.45166143091013672</v>
      </c>
      <c r="I31" s="405">
        <v>232</v>
      </c>
      <c r="J31" s="405">
        <v>97</v>
      </c>
      <c r="K31" s="405">
        <v>22601</v>
      </c>
      <c r="L31" s="405">
        <v>1</v>
      </c>
      <c r="M31" s="405">
        <v>233</v>
      </c>
      <c r="N31" s="405">
        <v>81</v>
      </c>
      <c r="O31" s="405">
        <v>19035</v>
      </c>
      <c r="P31" s="450">
        <v>0.84221937082429976</v>
      </c>
      <c r="Q31" s="406">
        <v>235</v>
      </c>
    </row>
    <row r="32" spans="1:17" ht="14.45" customHeight="1" x14ac:dyDescent="0.2">
      <c r="A32" s="401" t="s">
        <v>922</v>
      </c>
      <c r="B32" s="402" t="s">
        <v>891</v>
      </c>
      <c r="C32" s="402" t="s">
        <v>892</v>
      </c>
      <c r="D32" s="402" t="s">
        <v>897</v>
      </c>
      <c r="E32" s="402" t="s">
        <v>898</v>
      </c>
      <c r="F32" s="405">
        <v>5</v>
      </c>
      <c r="G32" s="405">
        <v>1160</v>
      </c>
      <c r="H32" s="405">
        <v>9.9570815450643779E-2</v>
      </c>
      <c r="I32" s="405">
        <v>232</v>
      </c>
      <c r="J32" s="405">
        <v>50</v>
      </c>
      <c r="K32" s="405">
        <v>11650</v>
      </c>
      <c r="L32" s="405">
        <v>1</v>
      </c>
      <c r="M32" s="405">
        <v>233</v>
      </c>
      <c r="N32" s="405">
        <v>71</v>
      </c>
      <c r="O32" s="405">
        <v>16685</v>
      </c>
      <c r="P32" s="450">
        <v>1.4321888412017167</v>
      </c>
      <c r="Q32" s="406">
        <v>235</v>
      </c>
    </row>
    <row r="33" spans="1:17" ht="14.45" customHeight="1" x14ac:dyDescent="0.2">
      <c r="A33" s="401" t="s">
        <v>923</v>
      </c>
      <c r="B33" s="402" t="s">
        <v>891</v>
      </c>
      <c r="C33" s="402" t="s">
        <v>892</v>
      </c>
      <c r="D33" s="402" t="s">
        <v>893</v>
      </c>
      <c r="E33" s="402" t="s">
        <v>894</v>
      </c>
      <c r="F33" s="405">
        <v>502</v>
      </c>
      <c r="G33" s="405">
        <v>87348</v>
      </c>
      <c r="H33" s="405">
        <v>0.57769841269841271</v>
      </c>
      <c r="I33" s="405">
        <v>174</v>
      </c>
      <c r="J33" s="405">
        <v>864</v>
      </c>
      <c r="K33" s="405">
        <v>151200</v>
      </c>
      <c r="L33" s="405">
        <v>1</v>
      </c>
      <c r="M33" s="405">
        <v>175</v>
      </c>
      <c r="N33" s="405">
        <v>789</v>
      </c>
      <c r="O33" s="405">
        <v>138864</v>
      </c>
      <c r="P33" s="450">
        <v>0.91841269841269846</v>
      </c>
      <c r="Q33" s="406">
        <v>176</v>
      </c>
    </row>
    <row r="34" spans="1:17" ht="14.45" customHeight="1" x14ac:dyDescent="0.2">
      <c r="A34" s="401" t="s">
        <v>923</v>
      </c>
      <c r="B34" s="402" t="s">
        <v>891</v>
      </c>
      <c r="C34" s="402" t="s">
        <v>892</v>
      </c>
      <c r="D34" s="402" t="s">
        <v>895</v>
      </c>
      <c r="E34" s="402" t="s">
        <v>896</v>
      </c>
      <c r="F34" s="405">
        <v>8</v>
      </c>
      <c r="G34" s="405">
        <v>1856</v>
      </c>
      <c r="H34" s="405">
        <v>7.5863478438585735E-2</v>
      </c>
      <c r="I34" s="405">
        <v>232</v>
      </c>
      <c r="J34" s="405">
        <v>105</v>
      </c>
      <c r="K34" s="405">
        <v>24465</v>
      </c>
      <c r="L34" s="405">
        <v>1</v>
      </c>
      <c r="M34" s="405">
        <v>233</v>
      </c>
      <c r="N34" s="405">
        <v>66</v>
      </c>
      <c r="O34" s="405">
        <v>15510</v>
      </c>
      <c r="P34" s="450">
        <v>0.63396689147762109</v>
      </c>
      <c r="Q34" s="406">
        <v>235</v>
      </c>
    </row>
    <row r="35" spans="1:17" ht="14.45" customHeight="1" x14ac:dyDescent="0.2">
      <c r="A35" s="401" t="s">
        <v>923</v>
      </c>
      <c r="B35" s="402" t="s">
        <v>891</v>
      </c>
      <c r="C35" s="402" t="s">
        <v>892</v>
      </c>
      <c r="D35" s="402" t="s">
        <v>897</v>
      </c>
      <c r="E35" s="402" t="s">
        <v>898</v>
      </c>
      <c r="F35" s="405"/>
      <c r="G35" s="405"/>
      <c r="H35" s="405"/>
      <c r="I35" s="405"/>
      <c r="J35" s="405">
        <v>75</v>
      </c>
      <c r="K35" s="405">
        <v>17475</v>
      </c>
      <c r="L35" s="405">
        <v>1</v>
      </c>
      <c r="M35" s="405">
        <v>233</v>
      </c>
      <c r="N35" s="405">
        <v>67</v>
      </c>
      <c r="O35" s="405">
        <v>15745</v>
      </c>
      <c r="P35" s="450">
        <v>0.90100143061516447</v>
      </c>
      <c r="Q35" s="406">
        <v>235</v>
      </c>
    </row>
    <row r="36" spans="1:17" ht="14.45" customHeight="1" x14ac:dyDescent="0.2">
      <c r="A36" s="401" t="s">
        <v>924</v>
      </c>
      <c r="B36" s="402" t="s">
        <v>891</v>
      </c>
      <c r="C36" s="402" t="s">
        <v>892</v>
      </c>
      <c r="D36" s="402" t="s">
        <v>893</v>
      </c>
      <c r="E36" s="402" t="s">
        <v>894</v>
      </c>
      <c r="F36" s="405">
        <v>11</v>
      </c>
      <c r="G36" s="405">
        <v>1914</v>
      </c>
      <c r="H36" s="405">
        <v>0.72914285714285709</v>
      </c>
      <c r="I36" s="405">
        <v>174</v>
      </c>
      <c r="J36" s="405">
        <v>15</v>
      </c>
      <c r="K36" s="405">
        <v>2625</v>
      </c>
      <c r="L36" s="405">
        <v>1</v>
      </c>
      <c r="M36" s="405">
        <v>175</v>
      </c>
      <c r="N36" s="405">
        <v>16</v>
      </c>
      <c r="O36" s="405">
        <v>2816</v>
      </c>
      <c r="P36" s="450">
        <v>1.0727619047619048</v>
      </c>
      <c r="Q36" s="406">
        <v>176</v>
      </c>
    </row>
    <row r="37" spans="1:17" ht="14.45" customHeight="1" x14ac:dyDescent="0.2">
      <c r="A37" s="401" t="s">
        <v>924</v>
      </c>
      <c r="B37" s="402" t="s">
        <v>891</v>
      </c>
      <c r="C37" s="402" t="s">
        <v>892</v>
      </c>
      <c r="D37" s="402" t="s">
        <v>895</v>
      </c>
      <c r="E37" s="402" t="s">
        <v>896</v>
      </c>
      <c r="F37" s="405">
        <v>2</v>
      </c>
      <c r="G37" s="405">
        <v>464</v>
      </c>
      <c r="H37" s="405">
        <v>0.66380543633762523</v>
      </c>
      <c r="I37" s="405">
        <v>232</v>
      </c>
      <c r="J37" s="405">
        <v>3</v>
      </c>
      <c r="K37" s="405">
        <v>699</v>
      </c>
      <c r="L37" s="405">
        <v>1</v>
      </c>
      <c r="M37" s="405">
        <v>233</v>
      </c>
      <c r="N37" s="405">
        <v>1</v>
      </c>
      <c r="O37" s="405">
        <v>235</v>
      </c>
      <c r="P37" s="450">
        <v>0.33619456366237482</v>
      </c>
      <c r="Q37" s="406">
        <v>235</v>
      </c>
    </row>
    <row r="38" spans="1:17" ht="14.45" customHeight="1" thickBot="1" x14ac:dyDescent="0.25">
      <c r="A38" s="407" t="s">
        <v>924</v>
      </c>
      <c r="B38" s="408" t="s">
        <v>891</v>
      </c>
      <c r="C38" s="408" t="s">
        <v>892</v>
      </c>
      <c r="D38" s="408" t="s">
        <v>897</v>
      </c>
      <c r="E38" s="408" t="s">
        <v>898</v>
      </c>
      <c r="F38" s="411"/>
      <c r="G38" s="411"/>
      <c r="H38" s="411"/>
      <c r="I38" s="411"/>
      <c r="J38" s="411">
        <v>1</v>
      </c>
      <c r="K38" s="411">
        <v>233</v>
      </c>
      <c r="L38" s="411">
        <v>1</v>
      </c>
      <c r="M38" s="411">
        <v>233</v>
      </c>
      <c r="N38" s="411">
        <v>2</v>
      </c>
      <c r="O38" s="411">
        <v>470</v>
      </c>
      <c r="P38" s="451">
        <v>2.0171673819742488</v>
      </c>
      <c r="Q38" s="412">
        <v>235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C55D370-9332-4CC2-8E40-A88DAA406E3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413026.63508000004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-410.31443999999999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2308.2488499999999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62792.52579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38.296999999999997</v>
      </c>
      <c r="D14" s="156">
        <f ca="1">IF(ISERROR(VLOOKUP("Výnosy celkem",INDIRECT("HI!$A:$G"),5,0)),0,VLOOKUP("Výnosy celkem",INDIRECT("HI!$A:$G"),5,0))</f>
        <v>32.118000000000002</v>
      </c>
      <c r="E14" s="157">
        <f t="shared" ref="E14:E19" ca="1" si="1">IF(C14=0,0,D14/C14)</f>
        <v>0.83865576938141384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38.296999999999997</v>
      </c>
      <c r="D15" s="137">
        <f ca="1">IF(ISERROR(VLOOKUP("Ambulance *",INDIRECT("HI!$A:$G"),5,0)),0,VLOOKUP("Ambulance *",INDIRECT("HI!$A:$G"),5,0))</f>
        <v>32.118000000000002</v>
      </c>
      <c r="E15" s="138">
        <f t="shared" ca="1" si="1"/>
        <v>0.83865576938141384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0.83865576938141373</v>
      </c>
      <c r="E16" s="138">
        <f t="shared" si="1"/>
        <v>0.83865576938141373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0.83865576938141373</v>
      </c>
      <c r="E17" s="138">
        <f t="shared" si="1"/>
        <v>0.83865576938141373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0.97743742764010755</v>
      </c>
      <c r="E19" s="138">
        <f t="shared" si="1"/>
        <v>1.1499263854589501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EA82F82-0D21-44B6-ABF1-81E9F2EE5AA9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2018</v>
      </c>
      <c r="C3" s="40">
        <v>2019</v>
      </c>
      <c r="D3" s="7"/>
      <c r="E3" s="289">
        <v>2020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215</v>
      </c>
      <c r="J4" s="225" t="s">
        <v>216</v>
      </c>
    </row>
    <row r="5" spans="1:10" ht="14.45" customHeight="1" x14ac:dyDescent="0.2">
      <c r="A5" s="87" t="str">
        <f>HYPERLINK("#'Léky Žádanky'!A1","Léky (Kč)")</f>
        <v>Léky (Kč)</v>
      </c>
      <c r="B5" s="27">
        <v>72.835490000000007</v>
      </c>
      <c r="C5" s="29">
        <v>53.976939999999999</v>
      </c>
      <c r="D5" s="8"/>
      <c r="E5" s="92">
        <v>-410.31443999999999</v>
      </c>
      <c r="F5" s="28">
        <v>0</v>
      </c>
      <c r="G5" s="91">
        <f>E5-F5</f>
        <v>-410.31443999999999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1929.1924200000003</v>
      </c>
      <c r="C6" s="31">
        <v>2596.9103699999996</v>
      </c>
      <c r="D6" s="8"/>
      <c r="E6" s="93">
        <v>2308.2488499999999</v>
      </c>
      <c r="F6" s="30">
        <v>0</v>
      </c>
      <c r="G6" s="94">
        <f>E6-F6</f>
        <v>2308.2488499999999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47998.982069999998</v>
      </c>
      <c r="C7" s="31">
        <v>52615.42729</v>
      </c>
      <c r="D7" s="8"/>
      <c r="E7" s="93">
        <v>62792.52579</v>
      </c>
      <c r="F7" s="30">
        <v>0</v>
      </c>
      <c r="G7" s="94">
        <f>E7-F7</f>
        <v>62792.52579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345396.16190999985</v>
      </c>
      <c r="C8" s="33">
        <v>361886.79785000032</v>
      </c>
      <c r="D8" s="8"/>
      <c r="E8" s="95">
        <v>348336.17488000001</v>
      </c>
      <c r="F8" s="32">
        <v>0</v>
      </c>
      <c r="G8" s="96">
        <f>E8-F8</f>
        <v>348336.17488000001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395397.17188999982</v>
      </c>
      <c r="C9" s="35">
        <v>417153.11245000031</v>
      </c>
      <c r="D9" s="8"/>
      <c r="E9" s="3">
        <v>413026.63508000004</v>
      </c>
      <c r="F9" s="34">
        <v>0</v>
      </c>
      <c r="G9" s="34">
        <f>E9-F9</f>
        <v>413026.63508000004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18.617999999999999</v>
      </c>
      <c r="C11" s="29">
        <f>IF(ISERROR(VLOOKUP("Celkem:",'ZV Vykáz.-A'!A:H,5,0)),0,VLOOKUP("Celkem:",'ZV Vykáz.-A'!A:H,5,0)/1000)</f>
        <v>38.296999999999997</v>
      </c>
      <c r="D11" s="8"/>
      <c r="E11" s="92">
        <f>IF(ISERROR(VLOOKUP("Celkem:",'ZV Vykáz.-A'!A:H,8,0)),0,VLOOKUP("Celkem:",'ZV Vykáz.-A'!A:H,8,0)/1000)</f>
        <v>32.118000000000002</v>
      </c>
      <c r="F11" s="28">
        <f>C11</f>
        <v>38.296999999999997</v>
      </c>
      <c r="G11" s="91">
        <f>E11-F11</f>
        <v>-6.1789999999999949</v>
      </c>
      <c r="H11" s="97">
        <f>IF(F11&lt;0.00000001,"",E11/F11)</f>
        <v>0.83865576938141384</v>
      </c>
      <c r="I11" s="91">
        <f>E11-B11</f>
        <v>13.500000000000004</v>
      </c>
      <c r="J11" s="97">
        <f>IF(B11&lt;0.00000001,"",E11/B11)</f>
        <v>1.7251047373509509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18.617999999999999</v>
      </c>
      <c r="C13" s="37">
        <f>SUM(C11:C12)</f>
        <v>38.296999999999997</v>
      </c>
      <c r="D13" s="8"/>
      <c r="E13" s="5">
        <f>SUM(E11:E12)</f>
        <v>32.118000000000002</v>
      </c>
      <c r="F13" s="36">
        <f>SUM(F11:F12)</f>
        <v>38.296999999999997</v>
      </c>
      <c r="G13" s="36">
        <f>E13-F13</f>
        <v>-6.1789999999999949</v>
      </c>
      <c r="H13" s="101">
        <f>IF(F13&lt;0.00000001,"",E13/F13)</f>
        <v>0.83865576938141384</v>
      </c>
      <c r="I13" s="36">
        <f>SUM(I11:I12)</f>
        <v>13.500000000000004</v>
      </c>
      <c r="J13" s="101">
        <f>IF(B13&lt;0.00000001,"",E13/B13)</f>
        <v>1.7251047373509509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4.7086831478854277E-5</v>
      </c>
      <c r="C15" s="39">
        <f>IF(C9=0,"",C13/C9)</f>
        <v>9.1805619704180555E-5</v>
      </c>
      <c r="D15" s="8"/>
      <c r="E15" s="6">
        <f>IF(E9=0,"",E13/E9)</f>
        <v>7.7762539439566643E-5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194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5B63E125-28D9-47D9-AE93-CB93DD82735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3.6794326862953459E-5</v>
      </c>
      <c r="C4" s="174">
        <f t="shared" ref="C4:M4" si="0">(C10+C8)/C6</f>
        <v>9.2079468796920795E-5</v>
      </c>
      <c r="D4" s="174">
        <f t="shared" si="0"/>
        <v>8.8225812333729651E-5</v>
      </c>
      <c r="E4" s="174">
        <f t="shared" si="0"/>
        <v>9.4638989947776867E-5</v>
      </c>
      <c r="F4" s="174">
        <f t="shared" si="0"/>
        <v>9.2193144707574187E-5</v>
      </c>
      <c r="G4" s="174">
        <f t="shared" si="0"/>
        <v>8.2224155587163207E-5</v>
      </c>
      <c r="H4" s="174">
        <f t="shared" si="0"/>
        <v>8.7614075255406878E-5</v>
      </c>
      <c r="I4" s="174">
        <f t="shared" si="0"/>
        <v>9.0625069390787394E-5</v>
      </c>
      <c r="J4" s="174">
        <f t="shared" si="0"/>
        <v>8.7360374968499668E-5</v>
      </c>
      <c r="K4" s="174">
        <f t="shared" si="0"/>
        <v>8.0725166031369219E-5</v>
      </c>
      <c r="L4" s="174">
        <f t="shared" si="0"/>
        <v>8.6098087914145583E-5</v>
      </c>
      <c r="M4" s="174">
        <f t="shared" si="0"/>
        <v>7.7763368844437598E-5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35114.108890000003</v>
      </c>
      <c r="C5" s="174">
        <f>IF(ISERROR(VLOOKUP($A5,'Man Tab'!$A:$Q,COLUMN()+2,0)),0,VLOOKUP($A5,'Man Tab'!$A:$Q,COLUMN()+2,0))</f>
        <v>30579.145850000001</v>
      </c>
      <c r="D5" s="174">
        <f>IF(ISERROR(VLOOKUP($A5,'Man Tab'!$A:$Q,COLUMN()+2,0)),0,VLOOKUP($A5,'Man Tab'!$A:$Q,COLUMN()+2,0))</f>
        <v>36147.689109999999</v>
      </c>
      <c r="E5" s="174">
        <f>IF(ISERROR(VLOOKUP($A5,'Man Tab'!$A:$Q,COLUMN()+2,0)),0,VLOOKUP($A5,'Man Tab'!$A:$Q,COLUMN()+2,0))</f>
        <v>24734.794190000001</v>
      </c>
      <c r="F5" s="174">
        <f>IF(ISERROR(VLOOKUP($A5,'Man Tab'!$A:$Q,COLUMN()+2,0)),0,VLOOKUP($A5,'Man Tab'!$A:$Q,COLUMN()+2,0))</f>
        <v>30746.154449999998</v>
      </c>
      <c r="G5" s="174">
        <f>IF(ISERROR(VLOOKUP($A5,'Man Tab'!$A:$Q,COLUMN()+2,0)),0,VLOOKUP($A5,'Man Tab'!$A:$Q,COLUMN()+2,0))</f>
        <v>41208.574420000004</v>
      </c>
      <c r="H5" s="174">
        <f>IF(ISERROR(VLOOKUP($A5,'Man Tab'!$A:$Q,COLUMN()+2,0)),0,VLOOKUP($A5,'Man Tab'!$A:$Q,COLUMN()+2,0))</f>
        <v>32688.089479999999</v>
      </c>
      <c r="I5" s="174">
        <f>IF(ISERROR(VLOOKUP($A5,'Man Tab'!$A:$Q,COLUMN()+2,0)),0,VLOOKUP($A5,'Man Tab'!$A:$Q,COLUMN()+2,0))</f>
        <v>27948.14172</v>
      </c>
      <c r="J5" s="174">
        <f>IF(ISERROR(VLOOKUP($A5,'Man Tab'!$A:$Q,COLUMN()+2,0)),0,VLOOKUP($A5,'Man Tab'!$A:$Q,COLUMN()+2,0))</f>
        <v>40614.524319999997</v>
      </c>
      <c r="K5" s="174">
        <f>IF(ISERROR(VLOOKUP($A5,'Man Tab'!$A:$Q,COLUMN()+2,0)),0,VLOOKUP($A5,'Man Tab'!$A:$Q,COLUMN()+2,0))</f>
        <v>42825.69137</v>
      </c>
      <c r="L5" s="174">
        <f>IF(ISERROR(VLOOKUP($A5,'Man Tab'!$A:$Q,COLUMN()+2,0)),0,VLOOKUP($A5,'Man Tab'!$A:$Q,COLUMN()+2,0))</f>
        <v>30432.729449999999</v>
      </c>
      <c r="M5" s="174">
        <f>IF(ISERROR(VLOOKUP($A5,'Man Tab'!$A:$Q,COLUMN()+2,0)),0,VLOOKUP($A5,'Man Tab'!$A:$Q,COLUMN()+2,0))</f>
        <v>39982.586590000006</v>
      </c>
    </row>
    <row r="6" spans="1:13" ht="14.45" customHeight="1" x14ac:dyDescent="0.2">
      <c r="A6" s="175" t="s">
        <v>58</v>
      </c>
      <c r="B6" s="176">
        <f>B5</f>
        <v>35114.108890000003</v>
      </c>
      <c r="C6" s="176">
        <f t="shared" ref="C6:M6" si="1">C5+B6</f>
        <v>65693.254740000004</v>
      </c>
      <c r="D6" s="176">
        <f t="shared" si="1"/>
        <v>101840.94385000001</v>
      </c>
      <c r="E6" s="176">
        <f t="shared" si="1"/>
        <v>126575.73804000001</v>
      </c>
      <c r="F6" s="176">
        <f t="shared" si="1"/>
        <v>157321.89249</v>
      </c>
      <c r="G6" s="176">
        <f t="shared" si="1"/>
        <v>198530.46691000002</v>
      </c>
      <c r="H6" s="176">
        <f t="shared" si="1"/>
        <v>231218.55639000001</v>
      </c>
      <c r="I6" s="176">
        <f t="shared" si="1"/>
        <v>259166.69811</v>
      </c>
      <c r="J6" s="176">
        <f t="shared" si="1"/>
        <v>299781.22242999997</v>
      </c>
      <c r="K6" s="176">
        <f t="shared" si="1"/>
        <v>342606.91379999998</v>
      </c>
      <c r="L6" s="176">
        <f t="shared" si="1"/>
        <v>373039.64324999996</v>
      </c>
      <c r="M6" s="176">
        <f t="shared" si="1"/>
        <v>413022.22983999999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1292</v>
      </c>
      <c r="C9" s="175">
        <v>4757</v>
      </c>
      <c r="D9" s="175">
        <v>2936</v>
      </c>
      <c r="E9" s="175">
        <v>2994</v>
      </c>
      <c r="F9" s="175">
        <v>2525</v>
      </c>
      <c r="G9" s="175">
        <v>1820</v>
      </c>
      <c r="H9" s="175">
        <v>3934</v>
      </c>
      <c r="I9" s="175">
        <v>3229</v>
      </c>
      <c r="J9" s="175">
        <v>2702</v>
      </c>
      <c r="K9" s="175">
        <v>1468</v>
      </c>
      <c r="L9" s="175">
        <v>4461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1.292</v>
      </c>
      <c r="C10" s="176">
        <f t="shared" ref="C10:M10" si="3">C9/1000+B10</f>
        <v>6.0489999999999995</v>
      </c>
      <c r="D10" s="176">
        <f t="shared" si="3"/>
        <v>8.9849999999999994</v>
      </c>
      <c r="E10" s="176">
        <f t="shared" si="3"/>
        <v>11.978999999999999</v>
      </c>
      <c r="F10" s="176">
        <f t="shared" si="3"/>
        <v>14.504</v>
      </c>
      <c r="G10" s="176">
        <f t="shared" si="3"/>
        <v>16.323999999999998</v>
      </c>
      <c r="H10" s="176">
        <f t="shared" si="3"/>
        <v>20.257999999999999</v>
      </c>
      <c r="I10" s="176">
        <f t="shared" si="3"/>
        <v>23.486999999999998</v>
      </c>
      <c r="J10" s="176">
        <f t="shared" si="3"/>
        <v>26.189</v>
      </c>
      <c r="K10" s="176">
        <f t="shared" si="3"/>
        <v>27.657</v>
      </c>
      <c r="L10" s="176">
        <f t="shared" si="3"/>
        <v>32.118000000000002</v>
      </c>
      <c r="M10" s="176">
        <f t="shared" si="3"/>
        <v>32.118000000000002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79200ED6-0687-4490-B0C0-319DB5B54AA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2020</v>
      </c>
      <c r="C4" s="113" t="s">
        <v>12</v>
      </c>
      <c r="D4" s="218" t="s">
        <v>195</v>
      </c>
      <c r="E4" s="218" t="s">
        <v>196</v>
      </c>
      <c r="F4" s="218" t="s">
        <v>197</v>
      </c>
      <c r="G4" s="218" t="s">
        <v>198</v>
      </c>
      <c r="H4" s="218" t="s">
        <v>199</v>
      </c>
      <c r="I4" s="218" t="s">
        <v>200</v>
      </c>
      <c r="J4" s="218" t="s">
        <v>201</v>
      </c>
      <c r="K4" s="218" t="s">
        <v>202</v>
      </c>
      <c r="L4" s="218" t="s">
        <v>203</v>
      </c>
      <c r="M4" s="218" t="s">
        <v>204</v>
      </c>
      <c r="N4" s="218" t="s">
        <v>205</v>
      </c>
      <c r="O4" s="218" t="s">
        <v>206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5.9163500000000004</v>
      </c>
      <c r="E7" s="47">
        <v>6.2483399999999998</v>
      </c>
      <c r="F7" s="47">
        <v>6.01098</v>
      </c>
      <c r="G7" s="47">
        <v>12.83957</v>
      </c>
      <c r="H7" s="47">
        <v>10.703479999999999</v>
      </c>
      <c r="I7" s="47">
        <v>9.5024599999999992</v>
      </c>
      <c r="J7" s="47">
        <v>14.5685</v>
      </c>
      <c r="K7" s="47">
        <v>-508.18031000000002</v>
      </c>
      <c r="L7" s="47">
        <v>0</v>
      </c>
      <c r="M7" s="47">
        <v>22.442209999999999</v>
      </c>
      <c r="N7" s="47">
        <v>8.2483599999999999</v>
      </c>
      <c r="O7" s="47">
        <v>1.3856199999999999</v>
      </c>
      <c r="P7" s="48">
        <v>-410.31443999999999</v>
      </c>
      <c r="Q7" s="71">
        <v>-5.1289305000000001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3619.9999999000001</v>
      </c>
      <c r="C9" s="47">
        <v>301.66666665833333</v>
      </c>
      <c r="D9" s="47">
        <v>251.38264000000001</v>
      </c>
      <c r="E9" s="47">
        <v>264.30219</v>
      </c>
      <c r="F9" s="47">
        <v>-420.41881000000001</v>
      </c>
      <c r="G9" s="47">
        <v>414.30536999999998</v>
      </c>
      <c r="H9" s="47">
        <v>513.95038999999997</v>
      </c>
      <c r="I9" s="47">
        <v>-465.08481</v>
      </c>
      <c r="J9" s="47">
        <v>447.30910999999998</v>
      </c>
      <c r="K9" s="47">
        <v>335.64039000000002</v>
      </c>
      <c r="L9" s="47">
        <v>-373.88254000000001</v>
      </c>
      <c r="M9" s="47">
        <v>486.90474</v>
      </c>
      <c r="N9" s="47">
        <v>189.97726</v>
      </c>
      <c r="O9" s="47">
        <v>663.86292000000003</v>
      </c>
      <c r="P9" s="48">
        <v>2308.2488499999999</v>
      </c>
      <c r="Q9" s="71">
        <v>0.63763780388501756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798.38356859999999</v>
      </c>
      <c r="C11" s="47">
        <v>66.531964049999999</v>
      </c>
      <c r="D11" s="47">
        <v>61.184260000000002</v>
      </c>
      <c r="E11" s="47">
        <v>56.710360000000001</v>
      </c>
      <c r="F11" s="47">
        <v>63.844160000000002</v>
      </c>
      <c r="G11" s="47">
        <v>35.677839999999996</v>
      </c>
      <c r="H11" s="47">
        <v>48.779839999999993</v>
      </c>
      <c r="I11" s="47">
        <v>64.780839999999998</v>
      </c>
      <c r="J11" s="47">
        <v>120.41369999999999</v>
      </c>
      <c r="K11" s="47">
        <v>75.318280000000001</v>
      </c>
      <c r="L11" s="47">
        <v>48.374540000000003</v>
      </c>
      <c r="M11" s="47">
        <v>74.220839999999995</v>
      </c>
      <c r="N11" s="47">
        <v>62.421889999999998</v>
      </c>
      <c r="O11" s="47">
        <v>50.912559999999999</v>
      </c>
      <c r="P11" s="48">
        <v>762.63910999999996</v>
      </c>
      <c r="Q11" s="71">
        <v>0.95522896511675526</v>
      </c>
    </row>
    <row r="12" spans="1:17" ht="14.45" customHeight="1" x14ac:dyDescent="0.2">
      <c r="A12" s="15" t="s">
        <v>22</v>
      </c>
      <c r="B12" s="46">
        <v>160.95363690000002</v>
      </c>
      <c r="C12" s="47">
        <v>13.412803075000001</v>
      </c>
      <c r="D12" s="47">
        <v>0</v>
      </c>
      <c r="E12" s="47">
        <v>2.2559999999999998</v>
      </c>
      <c r="F12" s="47">
        <v>0</v>
      </c>
      <c r="G12" s="47">
        <v>4.9718400000000003</v>
      </c>
      <c r="H12" s="47">
        <v>0.59289999999999998</v>
      </c>
      <c r="I12" s="47">
        <v>0.29644999999999999</v>
      </c>
      <c r="J12" s="47">
        <v>3.1E-2</v>
      </c>
      <c r="K12" s="47">
        <v>0</v>
      </c>
      <c r="L12" s="47">
        <v>54.857050000000001</v>
      </c>
      <c r="M12" s="47">
        <v>0.23777999999999999</v>
      </c>
      <c r="N12" s="47">
        <v>32.447000000000003</v>
      </c>
      <c r="O12" s="47">
        <v>6.4009999999999998</v>
      </c>
      <c r="P12" s="48">
        <v>102.09102</v>
      </c>
      <c r="Q12" s="71">
        <v>0.63428837003185468</v>
      </c>
    </row>
    <row r="13" spans="1:17" ht="14.45" customHeight="1" x14ac:dyDescent="0.2">
      <c r="A13" s="15" t="s">
        <v>23</v>
      </c>
      <c r="B13" s="46">
        <v>107.0000003</v>
      </c>
      <c r="C13" s="47">
        <v>8.9166666916666664</v>
      </c>
      <c r="D13" s="47">
        <v>15.895709999999999</v>
      </c>
      <c r="E13" s="47">
        <v>7.0800100000000006</v>
      </c>
      <c r="F13" s="47">
        <v>40.168860000000002</v>
      </c>
      <c r="G13" s="47">
        <v>89.003659999999996</v>
      </c>
      <c r="H13" s="47">
        <v>42.249120000000005</v>
      </c>
      <c r="I13" s="47">
        <v>30.38862</v>
      </c>
      <c r="J13" s="47">
        <v>28.343779999999999</v>
      </c>
      <c r="K13" s="47">
        <v>56.154650000000004</v>
      </c>
      <c r="L13" s="47">
        <v>51.499370000000006</v>
      </c>
      <c r="M13" s="47">
        <v>35.66601</v>
      </c>
      <c r="N13" s="47">
        <v>30.876240000000003</v>
      </c>
      <c r="O13" s="47">
        <v>25.83625</v>
      </c>
      <c r="P13" s="48">
        <v>453.16228000000001</v>
      </c>
      <c r="Q13" s="71">
        <v>4.2351614834528188</v>
      </c>
    </row>
    <row r="14" spans="1:17" ht="14.45" customHeight="1" x14ac:dyDescent="0.2">
      <c r="A14" s="15" t="s">
        <v>24</v>
      </c>
      <c r="B14" s="46">
        <v>2021.9688092000001</v>
      </c>
      <c r="C14" s="47">
        <v>168.49740076666669</v>
      </c>
      <c r="D14" s="47">
        <v>242.06899999999999</v>
      </c>
      <c r="E14" s="47">
        <v>188.21700000000001</v>
      </c>
      <c r="F14" s="47">
        <v>188.85300000000001</v>
      </c>
      <c r="G14" s="47">
        <v>152.44523999999998</v>
      </c>
      <c r="H14" s="47">
        <v>143.73400000000001</v>
      </c>
      <c r="I14" s="47">
        <v>120.98099999999999</v>
      </c>
      <c r="J14" s="47">
        <v>121.17</v>
      </c>
      <c r="K14" s="47">
        <v>121.01900000000001</v>
      </c>
      <c r="L14" s="47">
        <v>125.95399999999999</v>
      </c>
      <c r="M14" s="47">
        <v>167.886</v>
      </c>
      <c r="N14" s="47">
        <v>196.83500000000001</v>
      </c>
      <c r="O14" s="47">
        <v>207.72300000000001</v>
      </c>
      <c r="P14" s="48">
        <v>1976.88624</v>
      </c>
      <c r="Q14" s="71">
        <v>0.97770362777364639</v>
      </c>
    </row>
    <row r="15" spans="1:17" ht="14.45" customHeight="1" x14ac:dyDescent="0.2">
      <c r="A15" s="15" t="s">
        <v>25</v>
      </c>
      <c r="B15" s="46">
        <v>374656.1131129</v>
      </c>
      <c r="C15" s="47">
        <v>31221.342759408333</v>
      </c>
      <c r="D15" s="47">
        <v>30258.157309999999</v>
      </c>
      <c r="E15" s="47">
        <v>26125.333760000001</v>
      </c>
      <c r="F15" s="47">
        <v>31715.53428</v>
      </c>
      <c r="G15" s="47">
        <v>19432.879069999999</v>
      </c>
      <c r="H15" s="47">
        <v>25960.881010000001</v>
      </c>
      <c r="I15" s="47">
        <v>37461.1273</v>
      </c>
      <c r="J15" s="47">
        <v>25970.828829999999</v>
      </c>
      <c r="K15" s="47">
        <v>23341.43678</v>
      </c>
      <c r="L15" s="47">
        <v>36686.912509999995</v>
      </c>
      <c r="M15" s="47">
        <v>30803.639480000002</v>
      </c>
      <c r="N15" s="47">
        <v>23781.945399999997</v>
      </c>
      <c r="O15" s="47">
        <v>34169.02607</v>
      </c>
      <c r="P15" s="48">
        <v>345707.70180000004</v>
      </c>
      <c r="Q15" s="71">
        <v>0.92273338055963716</v>
      </c>
    </row>
    <row r="16" spans="1:17" ht="14.45" customHeight="1" x14ac:dyDescent="0.2">
      <c r="A16" s="15" t="s">
        <v>26</v>
      </c>
      <c r="B16" s="46">
        <v>-9250.9999995000016</v>
      </c>
      <c r="C16" s="47">
        <v>-770.91666662500018</v>
      </c>
      <c r="D16" s="47">
        <v>-886.35453000000007</v>
      </c>
      <c r="E16" s="47">
        <v>-787.78304000000003</v>
      </c>
      <c r="F16" s="47">
        <v>-682.57551999999998</v>
      </c>
      <c r="G16" s="47">
        <v>-510.60280999999998</v>
      </c>
      <c r="H16" s="47">
        <v>-806.92908999999997</v>
      </c>
      <c r="I16" s="47">
        <v>-971.62396999999999</v>
      </c>
      <c r="J16" s="47">
        <v>-795.25486000000001</v>
      </c>
      <c r="K16" s="47">
        <v>-552.8655500000001</v>
      </c>
      <c r="L16" s="47">
        <v>-828.19603000000006</v>
      </c>
      <c r="M16" s="47">
        <v>-665.72292000000004</v>
      </c>
      <c r="N16" s="47">
        <v>-882.85931000000005</v>
      </c>
      <c r="O16" s="47">
        <v>-711.49675000000002</v>
      </c>
      <c r="P16" s="48">
        <v>-9082.2643800000005</v>
      </c>
      <c r="Q16" s="71">
        <v>0.98176028326568798</v>
      </c>
    </row>
    <row r="17" spans="1:17" ht="14.45" customHeight="1" x14ac:dyDescent="0.2">
      <c r="A17" s="15" t="s">
        <v>27</v>
      </c>
      <c r="B17" s="46">
        <v>645.17144900000005</v>
      </c>
      <c r="C17" s="47">
        <v>53.764287416666669</v>
      </c>
      <c r="D17" s="47">
        <v>30.910640000000001</v>
      </c>
      <c r="E17" s="47">
        <v>96.37339999999999</v>
      </c>
      <c r="F17" s="47">
        <v>198.79684</v>
      </c>
      <c r="G17" s="47">
        <v>3.6990400000000001</v>
      </c>
      <c r="H17" s="47">
        <v>67.235720000000001</v>
      </c>
      <c r="I17" s="47">
        <v>55.348730000000003</v>
      </c>
      <c r="J17" s="47">
        <v>138.85201999999998</v>
      </c>
      <c r="K17" s="47">
        <v>43.957500000000003</v>
      </c>
      <c r="L17" s="47">
        <v>17.294799999999999</v>
      </c>
      <c r="M17" s="47">
        <v>21.993880000000001</v>
      </c>
      <c r="N17" s="47">
        <v>67.864689999999996</v>
      </c>
      <c r="O17" s="47">
        <v>90.898210000000006</v>
      </c>
      <c r="P17" s="48">
        <v>833.22547000000009</v>
      </c>
      <c r="Q17" s="71">
        <v>1.2914791429339894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6.4909999999999997</v>
      </c>
      <c r="E18" s="47">
        <v>3.0419999999999998</v>
      </c>
      <c r="F18" s="47">
        <v>3.4020000000000001</v>
      </c>
      <c r="G18" s="47">
        <v>0</v>
      </c>
      <c r="H18" s="47">
        <v>0</v>
      </c>
      <c r="I18" s="47">
        <v>0</v>
      </c>
      <c r="J18" s="47">
        <v>0</v>
      </c>
      <c r="K18" s="47">
        <v>2.4860000000000002</v>
      </c>
      <c r="L18" s="47">
        <v>2.4630000000000001</v>
      </c>
      <c r="M18" s="47">
        <v>0</v>
      </c>
      <c r="N18" s="47">
        <v>0</v>
      </c>
      <c r="O18" s="47">
        <v>5.9539999999999997</v>
      </c>
      <c r="P18" s="48">
        <v>23.838000000000001</v>
      </c>
      <c r="Q18" s="71" t="s">
        <v>219</v>
      </c>
    </row>
    <row r="19" spans="1:17" ht="14.45" customHeight="1" x14ac:dyDescent="0.2">
      <c r="A19" s="15" t="s">
        <v>29</v>
      </c>
      <c r="B19" s="46">
        <v>1921.9383806000001</v>
      </c>
      <c r="C19" s="47">
        <v>160.16153171666667</v>
      </c>
      <c r="D19" s="47">
        <v>317.46048999999999</v>
      </c>
      <c r="E19" s="47">
        <v>70.175889999999995</v>
      </c>
      <c r="F19" s="47">
        <v>341.94720000000001</v>
      </c>
      <c r="G19" s="47">
        <v>244.72507000000002</v>
      </c>
      <c r="H19" s="47">
        <v>158.41829999999999</v>
      </c>
      <c r="I19" s="47">
        <v>121.6045</v>
      </c>
      <c r="J19" s="47">
        <v>116.81466</v>
      </c>
      <c r="K19" s="47">
        <v>69.789699999999996</v>
      </c>
      <c r="L19" s="47">
        <v>76.76785000000001</v>
      </c>
      <c r="M19" s="47">
        <v>90.29871</v>
      </c>
      <c r="N19" s="47">
        <v>185.71704</v>
      </c>
      <c r="O19" s="47">
        <v>190.02304999999998</v>
      </c>
      <c r="P19" s="48">
        <v>1983.7424599999999</v>
      </c>
      <c r="Q19" s="71">
        <v>1.032157159679961</v>
      </c>
    </row>
    <row r="20" spans="1:17" ht="14.45" customHeight="1" x14ac:dyDescent="0.2">
      <c r="A20" s="15" t="s">
        <v>30</v>
      </c>
      <c r="B20" s="46">
        <v>56706.507305100102</v>
      </c>
      <c r="C20" s="47">
        <v>4725.5422754250085</v>
      </c>
      <c r="D20" s="47">
        <v>4338.5241599999999</v>
      </c>
      <c r="E20" s="47">
        <v>4119.3190199999999</v>
      </c>
      <c r="F20" s="47">
        <v>4240.9050299999999</v>
      </c>
      <c r="G20" s="47">
        <v>4422.6990300000007</v>
      </c>
      <c r="H20" s="47">
        <v>4168.4200799999999</v>
      </c>
      <c r="I20" s="47">
        <v>4310.6194500000001</v>
      </c>
      <c r="J20" s="47">
        <v>6095.0672000000004</v>
      </c>
      <c r="K20" s="47">
        <v>4368.5298400000001</v>
      </c>
      <c r="L20" s="47">
        <v>4313.3702899999998</v>
      </c>
      <c r="M20" s="47">
        <v>11235.682409999999</v>
      </c>
      <c r="N20" s="47">
        <v>6332.10484</v>
      </c>
      <c r="O20" s="47">
        <v>4847.2844400000004</v>
      </c>
      <c r="P20" s="48">
        <v>62792.525790000007</v>
      </c>
      <c r="Q20" s="71">
        <v>1.1073248692985989</v>
      </c>
    </row>
    <row r="21" spans="1:17" ht="14.45" customHeight="1" x14ac:dyDescent="0.2">
      <c r="A21" s="16" t="s">
        <v>31</v>
      </c>
      <c r="B21" s="46">
        <v>4898.3847310000001</v>
      </c>
      <c r="C21" s="47">
        <v>408.19872758333332</v>
      </c>
      <c r="D21" s="47">
        <v>387.04700000000003</v>
      </c>
      <c r="E21" s="47">
        <v>386.483</v>
      </c>
      <c r="F21" s="47">
        <v>386.483</v>
      </c>
      <c r="G21" s="47">
        <v>386.04599999999999</v>
      </c>
      <c r="H21" s="47">
        <v>386.04452000000003</v>
      </c>
      <c r="I21" s="47">
        <v>386.03949999999998</v>
      </c>
      <c r="J21" s="47">
        <v>386.03447</v>
      </c>
      <c r="K21" s="47">
        <v>386.03447</v>
      </c>
      <c r="L21" s="47">
        <v>386.07926000000003</v>
      </c>
      <c r="M21" s="47">
        <v>386.03046999999998</v>
      </c>
      <c r="N21" s="47">
        <v>386.077</v>
      </c>
      <c r="O21" s="47">
        <v>380.84093999999999</v>
      </c>
      <c r="P21" s="48">
        <v>4629.23963</v>
      </c>
      <c r="Q21" s="71">
        <v>0.94505431570193255</v>
      </c>
    </row>
    <row r="22" spans="1:17" ht="14.45" customHeight="1" x14ac:dyDescent="0.2">
      <c r="A22" s="15" t="s">
        <v>32</v>
      </c>
      <c r="B22" s="46">
        <v>10.495414199999999</v>
      </c>
      <c r="C22" s="47">
        <v>0.87461784999999992</v>
      </c>
      <c r="D22" s="47">
        <v>13.911389999999999</v>
      </c>
      <c r="E22" s="47">
        <v>0</v>
      </c>
      <c r="F22" s="47">
        <v>3.2936199999999998</v>
      </c>
      <c r="G22" s="47">
        <v>7.1147999999999998</v>
      </c>
      <c r="H22" s="47">
        <v>20.449000000000002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44.768810000000002</v>
      </c>
      <c r="Q22" s="71">
        <v>4.2655591429636006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86.044399199890904</v>
      </c>
      <c r="C24" s="47">
        <v>7.170366599990909</v>
      </c>
      <c r="D24" s="47">
        <v>71.513470000005327</v>
      </c>
      <c r="E24" s="47">
        <v>41.387919999997393</v>
      </c>
      <c r="F24" s="47">
        <v>61.444470000002184</v>
      </c>
      <c r="G24" s="47">
        <v>38.990470000004279</v>
      </c>
      <c r="H24" s="47">
        <v>31.625179999995453</v>
      </c>
      <c r="I24" s="47">
        <v>84.594350000006671</v>
      </c>
      <c r="J24" s="47">
        <v>43.911070000001928</v>
      </c>
      <c r="K24" s="47">
        <v>208.82096999999703</v>
      </c>
      <c r="L24" s="47">
        <v>53.030220000000554</v>
      </c>
      <c r="M24" s="47">
        <v>166.41176000000269</v>
      </c>
      <c r="N24" s="47">
        <v>41.074040000003151</v>
      </c>
      <c r="O24" s="47">
        <v>53.935279999997874</v>
      </c>
      <c r="P24" s="48">
        <v>896.73920000001453</v>
      </c>
      <c r="Q24" s="71">
        <v>10.421819529668486</v>
      </c>
    </row>
    <row r="25" spans="1:17" ht="14.45" customHeight="1" x14ac:dyDescent="0.2">
      <c r="A25" s="17" t="s">
        <v>35</v>
      </c>
      <c r="B25" s="49">
        <v>436461.9608074</v>
      </c>
      <c r="C25" s="50">
        <v>36371.830067283336</v>
      </c>
      <c r="D25" s="50">
        <v>35114.108890000003</v>
      </c>
      <c r="E25" s="50">
        <v>30579.145850000001</v>
      </c>
      <c r="F25" s="50">
        <v>36147.689109999999</v>
      </c>
      <c r="G25" s="50">
        <v>24734.794190000001</v>
      </c>
      <c r="H25" s="50">
        <v>30746.154449999998</v>
      </c>
      <c r="I25" s="50">
        <v>41208.574420000004</v>
      </c>
      <c r="J25" s="50">
        <v>32688.089479999999</v>
      </c>
      <c r="K25" s="50">
        <v>27948.14172</v>
      </c>
      <c r="L25" s="50">
        <v>40614.524319999997</v>
      </c>
      <c r="M25" s="50">
        <v>42825.69137</v>
      </c>
      <c r="N25" s="50">
        <v>30432.729449999999</v>
      </c>
      <c r="O25" s="50">
        <v>39982.586590000006</v>
      </c>
      <c r="P25" s="51">
        <v>413022.22983999999</v>
      </c>
      <c r="Q25" s="72">
        <v>0.94629605080809442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913.90274999999997</v>
      </c>
      <c r="E26" s="47">
        <v>615.74570999999992</v>
      </c>
      <c r="F26" s="47">
        <v>698.78376000000003</v>
      </c>
      <c r="G26" s="47">
        <v>790.58434</v>
      </c>
      <c r="H26" s="47">
        <v>487.41485999999998</v>
      </c>
      <c r="I26" s="47">
        <v>1126.8163</v>
      </c>
      <c r="J26" s="47">
        <v>764.54867000000002</v>
      </c>
      <c r="K26" s="47">
        <v>850.51338999999996</v>
      </c>
      <c r="L26" s="47">
        <v>797.65979000000004</v>
      </c>
      <c r="M26" s="47">
        <v>1170.7367899999999</v>
      </c>
      <c r="N26" s="47">
        <v>732.04577000000006</v>
      </c>
      <c r="O26" s="47">
        <v>1084.17219</v>
      </c>
      <c r="P26" s="48">
        <v>10032.92432</v>
      </c>
      <c r="Q26" s="71" t="s">
        <v>219</v>
      </c>
    </row>
    <row r="27" spans="1:17" ht="14.45" customHeight="1" x14ac:dyDescent="0.2">
      <c r="A27" s="18" t="s">
        <v>37</v>
      </c>
      <c r="B27" s="49">
        <v>436461.9608074</v>
      </c>
      <c r="C27" s="50">
        <v>36371.830067283336</v>
      </c>
      <c r="D27" s="50">
        <v>36028.011640000004</v>
      </c>
      <c r="E27" s="50">
        <v>31194.89156</v>
      </c>
      <c r="F27" s="50">
        <v>36846.472869999998</v>
      </c>
      <c r="G27" s="50">
        <v>25525.378530000002</v>
      </c>
      <c r="H27" s="50">
        <v>31233.569309999999</v>
      </c>
      <c r="I27" s="50">
        <v>42335.390720000003</v>
      </c>
      <c r="J27" s="50">
        <v>33452.638149999999</v>
      </c>
      <c r="K27" s="50">
        <v>28798.65511</v>
      </c>
      <c r="L27" s="50">
        <v>41412.184109999995</v>
      </c>
      <c r="M27" s="50">
        <v>43996.428160000003</v>
      </c>
      <c r="N27" s="50">
        <v>31164.77522</v>
      </c>
      <c r="O27" s="50">
        <v>41066.758780000004</v>
      </c>
      <c r="P27" s="51">
        <v>423055.15416000003</v>
      </c>
      <c r="Q27" s="72">
        <v>0.96928298946694202</v>
      </c>
    </row>
    <row r="28" spans="1:17" ht="14.45" customHeight="1" x14ac:dyDescent="0.2">
      <c r="A28" s="16" t="s">
        <v>38</v>
      </c>
      <c r="B28" s="46">
        <v>40.320109199999997</v>
      </c>
      <c r="C28" s="47">
        <v>3.3600090999999996</v>
      </c>
      <c r="D28" s="47">
        <v>53.230179999999997</v>
      </c>
      <c r="E28" s="47">
        <v>53.230179999999997</v>
      </c>
      <c r="F28" s="47">
        <v>26.615130000000001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133.07549</v>
      </c>
      <c r="Q28" s="71">
        <v>3.3004744441515554</v>
      </c>
    </row>
    <row r="29" spans="1:17" ht="14.45" customHeight="1" x14ac:dyDescent="0.2">
      <c r="A29" s="16" t="s">
        <v>39</v>
      </c>
      <c r="B29" s="46">
        <v>10250.000000099999</v>
      </c>
      <c r="C29" s="47">
        <v>854.16666667499987</v>
      </c>
      <c r="D29" s="47">
        <v>817.91899999999998</v>
      </c>
      <c r="E29" s="47">
        <v>939.10295999999994</v>
      </c>
      <c r="F29" s="47">
        <v>874.34228000000007</v>
      </c>
      <c r="G29" s="47">
        <v>931.67700000000002</v>
      </c>
      <c r="H29" s="47">
        <v>958.303</v>
      </c>
      <c r="I29" s="47">
        <v>878.13155000000006</v>
      </c>
      <c r="J29" s="47">
        <v>970.7980500000001</v>
      </c>
      <c r="K29" s="47">
        <v>995.74894999999992</v>
      </c>
      <c r="L29" s="47">
        <v>815.83867000000009</v>
      </c>
      <c r="M29" s="47">
        <v>699.76314000000002</v>
      </c>
      <c r="N29" s="47">
        <v>786.36668999999995</v>
      </c>
      <c r="O29" s="47">
        <v>741.85043999999994</v>
      </c>
      <c r="P29" s="48">
        <v>10409.841730000002</v>
      </c>
      <c r="Q29" s="71">
        <v>1.0155943151120432</v>
      </c>
    </row>
    <row r="30" spans="1:17" ht="14.45" customHeight="1" x14ac:dyDescent="0.2">
      <c r="A30" s="16" t="s">
        <v>40</v>
      </c>
      <c r="B30" s="46">
        <v>449757.0048087</v>
      </c>
      <c r="C30" s="47">
        <v>37479.750400725003</v>
      </c>
      <c r="D30" s="47">
        <v>36628.929830000001</v>
      </c>
      <c r="E30" s="47">
        <v>31851.667679999999</v>
      </c>
      <c r="F30" s="47">
        <v>38637.009909999993</v>
      </c>
      <c r="G30" s="47">
        <v>23478.45203</v>
      </c>
      <c r="H30" s="47">
        <v>31461.096730000001</v>
      </c>
      <c r="I30" s="47">
        <v>44513.364229999999</v>
      </c>
      <c r="J30" s="47">
        <v>31478.526289999998</v>
      </c>
      <c r="K30" s="47">
        <v>28550.56005</v>
      </c>
      <c r="L30" s="47">
        <v>43853.156579999995</v>
      </c>
      <c r="M30" s="47">
        <v>37258.468509999999</v>
      </c>
      <c r="N30" s="47">
        <v>29229.05733</v>
      </c>
      <c r="O30" s="47">
        <v>40375.652849999999</v>
      </c>
      <c r="P30" s="48">
        <v>417315.94202000002</v>
      </c>
      <c r="Q30" s="71">
        <v>0.92786979982113105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88.78</v>
      </c>
      <c r="L31" s="53">
        <v>0</v>
      </c>
      <c r="M31" s="53">
        <v>0</v>
      </c>
      <c r="N31" s="53">
        <v>0</v>
      </c>
      <c r="O31" s="53">
        <v>0</v>
      </c>
      <c r="P31" s="54">
        <v>88.78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8D1A9A7-4070-4A19-AE95-7B204D30B2B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211</v>
      </c>
      <c r="G4" s="307" t="s">
        <v>46</v>
      </c>
      <c r="H4" s="115" t="s">
        <v>112</v>
      </c>
      <c r="I4" s="305" t="s">
        <v>47</v>
      </c>
      <c r="J4" s="307" t="s">
        <v>213</v>
      </c>
      <c r="K4" s="308" t="s">
        <v>214</v>
      </c>
    </row>
    <row r="5" spans="1:13" ht="39" thickBot="1" x14ac:dyDescent="0.25">
      <c r="A5" s="62"/>
      <c r="B5" s="24" t="s">
        <v>207</v>
      </c>
      <c r="C5" s="25" t="s">
        <v>208</v>
      </c>
      <c r="D5" s="26" t="s">
        <v>209</v>
      </c>
      <c r="E5" s="26" t="s">
        <v>210</v>
      </c>
      <c r="F5" s="306"/>
      <c r="G5" s="306"/>
      <c r="H5" s="25" t="s">
        <v>212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32453.603328000099</v>
      </c>
      <c r="C6" s="381">
        <v>38358.797290000104</v>
      </c>
      <c r="D6" s="381">
        <v>5905.1939620000048</v>
      </c>
      <c r="E6" s="382">
        <v>1.1819580372113923</v>
      </c>
      <c r="F6" s="380">
        <v>29536.235474100002</v>
      </c>
      <c r="G6" s="381">
        <v>29536.235474100002</v>
      </c>
      <c r="H6" s="381">
        <v>3599.8786100000102</v>
      </c>
      <c r="I6" s="381">
        <v>34074.161189999904</v>
      </c>
      <c r="J6" s="381">
        <v>4537.9257158999026</v>
      </c>
      <c r="K6" s="383">
        <v>1.1536392720013069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409555.17806999997</v>
      </c>
      <c r="C7" s="381">
        <v>417153.11245000002</v>
      </c>
      <c r="D7" s="381">
        <v>7597.9343800000497</v>
      </c>
      <c r="E7" s="382">
        <v>1.0185516745650849</v>
      </c>
      <c r="F7" s="380">
        <v>436461.9608074</v>
      </c>
      <c r="G7" s="381">
        <v>436461.96080740006</v>
      </c>
      <c r="H7" s="381">
        <v>39982.586590000006</v>
      </c>
      <c r="I7" s="381">
        <v>413022.22983999999</v>
      </c>
      <c r="J7" s="381">
        <v>-23439.730967400072</v>
      </c>
      <c r="K7" s="383">
        <v>0.94629605080809465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353577.150012</v>
      </c>
      <c r="C8" s="381">
        <v>356032.48093999998</v>
      </c>
      <c r="D8" s="381">
        <v>2455.3309279999812</v>
      </c>
      <c r="E8" s="382">
        <v>1.0069442579304593</v>
      </c>
      <c r="F8" s="380">
        <v>372193.41912830004</v>
      </c>
      <c r="G8" s="381">
        <v>372193.41912830004</v>
      </c>
      <c r="H8" s="381">
        <v>34419.084109999996</v>
      </c>
      <c r="I8" s="381">
        <v>341916.69636</v>
      </c>
      <c r="J8" s="381">
        <v>-30276.722768300038</v>
      </c>
      <c r="K8" s="383">
        <v>0.91865325604302728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3291.3453439999998</v>
      </c>
      <c r="C9" s="381">
        <v>4489.1856900000002</v>
      </c>
      <c r="D9" s="381">
        <v>1197.8403460000004</v>
      </c>
      <c r="E9" s="382">
        <v>1.3639363909908813</v>
      </c>
      <c r="F9" s="380">
        <v>4766.3372056999997</v>
      </c>
      <c r="G9" s="381">
        <v>4766.3372056999997</v>
      </c>
      <c r="H9" s="381">
        <v>753.83179000000007</v>
      </c>
      <c r="I9" s="381">
        <v>3314.3727000000003</v>
      </c>
      <c r="J9" s="381">
        <v>-1451.9645056999993</v>
      </c>
      <c r="K9" s="383">
        <v>0.69537100649034778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-2.5893699999999997</v>
      </c>
      <c r="D10" s="381">
        <v>-2.5893699999999997</v>
      </c>
      <c r="E10" s="382">
        <v>0</v>
      </c>
      <c r="F10" s="380">
        <v>0</v>
      </c>
      <c r="G10" s="381">
        <v>0</v>
      </c>
      <c r="H10" s="381">
        <v>-1.0839000000000001</v>
      </c>
      <c r="I10" s="381">
        <v>-2.6559299999999997</v>
      </c>
      <c r="J10" s="381">
        <v>-2.6559299999999997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-2.5893699999999997</v>
      </c>
      <c r="D11" s="381">
        <v>-2.5893699999999997</v>
      </c>
      <c r="E11" s="382">
        <v>0</v>
      </c>
      <c r="F11" s="380">
        <v>0</v>
      </c>
      <c r="G11" s="381">
        <v>0</v>
      </c>
      <c r="H11" s="381">
        <v>-1.0839000000000001</v>
      </c>
      <c r="I11" s="381">
        <v>-2.6559299999999997</v>
      </c>
      <c r="J11" s="381">
        <v>-2.6559299999999997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-24.469540000000002</v>
      </c>
      <c r="D12" s="381">
        <v>-24.469540000000002</v>
      </c>
      <c r="E12" s="382">
        <v>0</v>
      </c>
      <c r="F12" s="380">
        <v>0</v>
      </c>
      <c r="G12" s="381">
        <v>0</v>
      </c>
      <c r="H12" s="381">
        <v>5.4334399999999992</v>
      </c>
      <c r="I12" s="381">
        <v>4.6678800000000003</v>
      </c>
      <c r="J12" s="381">
        <v>4.6678800000000003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-24.469540000000002</v>
      </c>
      <c r="D13" s="381">
        <v>-24.469540000000002</v>
      </c>
      <c r="E13" s="382">
        <v>0</v>
      </c>
      <c r="F13" s="380">
        <v>0</v>
      </c>
      <c r="G13" s="381">
        <v>0</v>
      </c>
      <c r="H13" s="381">
        <v>5.4334399999999992</v>
      </c>
      <c r="I13" s="381">
        <v>4.6678800000000003</v>
      </c>
      <c r="J13" s="381">
        <v>4.6678800000000003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79.999997000000008</v>
      </c>
      <c r="C14" s="381">
        <v>53.976939999999999</v>
      </c>
      <c r="D14" s="381">
        <v>-26.023057000000009</v>
      </c>
      <c r="E14" s="382">
        <v>0.67471177530169146</v>
      </c>
      <c r="F14" s="380">
        <v>80</v>
      </c>
      <c r="G14" s="381">
        <v>80</v>
      </c>
      <c r="H14" s="381">
        <v>1.3856199999999999</v>
      </c>
      <c r="I14" s="381">
        <v>-410.31443999999999</v>
      </c>
      <c r="J14" s="381">
        <v>-490.31443999999999</v>
      </c>
      <c r="K14" s="383">
        <v>-5.1289305000000001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79.999997000000008</v>
      </c>
      <c r="C15" s="381">
        <v>53.976939999999999</v>
      </c>
      <c r="D15" s="381">
        <v>-26.023057000000009</v>
      </c>
      <c r="E15" s="382">
        <v>0.67471177530169146</v>
      </c>
      <c r="F15" s="380">
        <v>80</v>
      </c>
      <c r="G15" s="381">
        <v>80</v>
      </c>
      <c r="H15" s="381">
        <v>1.3856199999999999</v>
      </c>
      <c r="I15" s="381">
        <v>109.46856</v>
      </c>
      <c r="J15" s="381">
        <v>29.468559999999997</v>
      </c>
      <c r="K15" s="383">
        <v>1.368357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0</v>
      </c>
      <c r="C16" s="381">
        <v>0</v>
      </c>
      <c r="D16" s="381">
        <v>0</v>
      </c>
      <c r="E16" s="382">
        <v>0</v>
      </c>
      <c r="F16" s="380">
        <v>0</v>
      </c>
      <c r="G16" s="381">
        <v>0</v>
      </c>
      <c r="H16" s="381">
        <v>0</v>
      </c>
      <c r="I16" s="381">
        <v>-519.78300000000002</v>
      </c>
      <c r="J16" s="381">
        <v>-519.78300000000002</v>
      </c>
      <c r="K16" s="383">
        <v>0</v>
      </c>
      <c r="L16" s="123"/>
      <c r="M16" s="379" t="str">
        <f t="shared" si="0"/>
        <v/>
      </c>
    </row>
    <row r="17" spans="1:13" ht="14.45" customHeight="1" x14ac:dyDescent="0.2">
      <c r="A17" s="384" t="s">
        <v>231</v>
      </c>
      <c r="B17" s="380">
        <v>2165.0000089999999</v>
      </c>
      <c r="C17" s="381">
        <v>2596.9103700000001</v>
      </c>
      <c r="D17" s="381">
        <v>431.91036100000019</v>
      </c>
      <c r="E17" s="382">
        <v>1.1994967017110993</v>
      </c>
      <c r="F17" s="380">
        <v>3619.9999999000001</v>
      </c>
      <c r="G17" s="381">
        <v>3619.9999999000001</v>
      </c>
      <c r="H17" s="381">
        <v>663.86292000000003</v>
      </c>
      <c r="I17" s="381">
        <v>2308.2488499999999</v>
      </c>
      <c r="J17" s="381">
        <v>-1311.7511499000002</v>
      </c>
      <c r="K17" s="383">
        <v>0.63763780388501756</v>
      </c>
      <c r="L17" s="123"/>
      <c r="M17" s="379" t="str">
        <f t="shared" si="0"/>
        <v>X</v>
      </c>
    </row>
    <row r="18" spans="1:13" ht="14.45" customHeight="1" x14ac:dyDescent="0.2">
      <c r="A18" s="384" t="s">
        <v>232</v>
      </c>
      <c r="B18" s="380">
        <v>25.000002000000002</v>
      </c>
      <c r="C18" s="381">
        <v>13.144879999999999</v>
      </c>
      <c r="D18" s="381">
        <v>-11.855122000000003</v>
      </c>
      <c r="E18" s="382">
        <v>0.52579515793638731</v>
      </c>
      <c r="F18" s="380">
        <v>20.000000100000001</v>
      </c>
      <c r="G18" s="381">
        <v>20.000000100000001</v>
      </c>
      <c r="H18" s="381">
        <v>820.32669999999996</v>
      </c>
      <c r="I18" s="381">
        <v>848.17337999999995</v>
      </c>
      <c r="J18" s="381">
        <v>828.17337989999999</v>
      </c>
      <c r="K18" s="383">
        <v>42.40866878795665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10</v>
      </c>
      <c r="C19" s="381">
        <v>11.09849</v>
      </c>
      <c r="D19" s="381">
        <v>1.09849</v>
      </c>
      <c r="E19" s="382">
        <v>1.1098490000000001</v>
      </c>
      <c r="F19" s="380">
        <v>10</v>
      </c>
      <c r="G19" s="381">
        <v>10</v>
      </c>
      <c r="H19" s="381">
        <v>0</v>
      </c>
      <c r="I19" s="381">
        <v>11.22381</v>
      </c>
      <c r="J19" s="381">
        <v>1.2238100000000003</v>
      </c>
      <c r="K19" s="383">
        <v>1.1223810000000001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25</v>
      </c>
      <c r="C20" s="381">
        <v>24.912659999999999</v>
      </c>
      <c r="D20" s="381">
        <v>-8.7340000000001083E-2</v>
      </c>
      <c r="E20" s="382">
        <v>0.9965063999999999</v>
      </c>
      <c r="F20" s="380">
        <v>25</v>
      </c>
      <c r="G20" s="381">
        <v>25</v>
      </c>
      <c r="H20" s="381">
        <v>1.53</v>
      </c>
      <c r="I20" s="381">
        <v>15.51789</v>
      </c>
      <c r="J20" s="381">
        <v>-9.4821100000000005</v>
      </c>
      <c r="K20" s="383">
        <v>0.62071560000000003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1180.0000030000001</v>
      </c>
      <c r="C21" s="381">
        <v>1082.4157299999999</v>
      </c>
      <c r="D21" s="381">
        <v>-97.584273000000167</v>
      </c>
      <c r="E21" s="382">
        <v>0.91730146376957244</v>
      </c>
      <c r="F21" s="380">
        <v>1150.0000001000001</v>
      </c>
      <c r="G21" s="381">
        <v>1150.0000001000001</v>
      </c>
      <c r="H21" s="381">
        <v>-1.1088199999999999</v>
      </c>
      <c r="I21" s="381">
        <v>1223.1518000000001</v>
      </c>
      <c r="J21" s="381">
        <v>73.151799900000015</v>
      </c>
      <c r="K21" s="383">
        <v>1.0636102607770774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600</v>
      </c>
      <c r="C22" s="381">
        <v>1129.0924600000001</v>
      </c>
      <c r="D22" s="381">
        <v>529.09246000000007</v>
      </c>
      <c r="E22" s="382">
        <v>1.8818207666666669</v>
      </c>
      <c r="F22" s="380">
        <v>2079.9999998000003</v>
      </c>
      <c r="G22" s="381">
        <v>2079.9999998000003</v>
      </c>
      <c r="H22" s="381">
        <v>-214.54374999999999</v>
      </c>
      <c r="I22" s="381">
        <v>-246.21486999999999</v>
      </c>
      <c r="J22" s="381">
        <v>-2326.2148698000001</v>
      </c>
      <c r="K22" s="383">
        <v>-0.11837253366522811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64.999999000000003</v>
      </c>
      <c r="C23" s="381">
        <v>67.914050000000003</v>
      </c>
      <c r="D23" s="381">
        <v>2.9140510000000006</v>
      </c>
      <c r="E23" s="382">
        <v>1.0448315545358702</v>
      </c>
      <c r="F23" s="380">
        <v>69.999999899999992</v>
      </c>
      <c r="G23" s="381">
        <v>69.999999899999992</v>
      </c>
      <c r="H23" s="381">
        <v>5.8244999999999996</v>
      </c>
      <c r="I23" s="381">
        <v>62.756599999999999</v>
      </c>
      <c r="J23" s="381">
        <v>-7.2433998999999929</v>
      </c>
      <c r="K23" s="383">
        <v>0.89652285842360413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260.00000499999999</v>
      </c>
      <c r="C24" s="381">
        <v>268.33209999999997</v>
      </c>
      <c r="D24" s="381">
        <v>8.3320949999999812</v>
      </c>
      <c r="E24" s="382">
        <v>1.03204651861449</v>
      </c>
      <c r="F24" s="380">
        <v>265</v>
      </c>
      <c r="G24" s="381">
        <v>265</v>
      </c>
      <c r="H24" s="381">
        <v>51.834290000000003</v>
      </c>
      <c r="I24" s="381">
        <v>393.64024000000001</v>
      </c>
      <c r="J24" s="381">
        <v>128.64024000000001</v>
      </c>
      <c r="K24" s="383">
        <v>1.4854348679245284</v>
      </c>
      <c r="L24" s="123"/>
      <c r="M24" s="379" t="str">
        <f t="shared" si="0"/>
        <v/>
      </c>
    </row>
    <row r="25" spans="1:13" ht="14.45" customHeight="1" x14ac:dyDescent="0.2">
      <c r="A25" s="384" t="s">
        <v>239</v>
      </c>
      <c r="B25" s="380">
        <v>846.64195600000005</v>
      </c>
      <c r="C25" s="381">
        <v>862.09897999999998</v>
      </c>
      <c r="D25" s="381">
        <v>15.457023999999933</v>
      </c>
      <c r="E25" s="382">
        <v>1.0182568604006201</v>
      </c>
      <c r="F25" s="380">
        <v>798.38356859999999</v>
      </c>
      <c r="G25" s="381">
        <v>798.38356859999999</v>
      </c>
      <c r="H25" s="381">
        <v>50.912559999999999</v>
      </c>
      <c r="I25" s="381">
        <v>762.63910999999996</v>
      </c>
      <c r="J25" s="381">
        <v>-35.74445860000003</v>
      </c>
      <c r="K25" s="383">
        <v>0.95522896511675526</v>
      </c>
      <c r="L25" s="123"/>
      <c r="M25" s="379" t="str">
        <f t="shared" si="0"/>
        <v>X</v>
      </c>
    </row>
    <row r="26" spans="1:13" ht="14.45" customHeight="1" x14ac:dyDescent="0.2">
      <c r="A26" s="384" t="s">
        <v>240</v>
      </c>
      <c r="B26" s="380">
        <v>0</v>
      </c>
      <c r="C26" s="381">
        <v>18.53143</v>
      </c>
      <c r="D26" s="381">
        <v>18.53143</v>
      </c>
      <c r="E26" s="382">
        <v>0</v>
      </c>
      <c r="F26" s="380">
        <v>0</v>
      </c>
      <c r="G26" s="381">
        <v>0</v>
      </c>
      <c r="H26" s="381">
        <v>0</v>
      </c>
      <c r="I26" s="381">
        <v>13.77753</v>
      </c>
      <c r="J26" s="381">
        <v>13.77753</v>
      </c>
      <c r="K26" s="383">
        <v>0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36.875945000000002</v>
      </c>
      <c r="C27" s="381">
        <v>32.776879999999998</v>
      </c>
      <c r="D27" s="381">
        <v>-4.0990650000000031</v>
      </c>
      <c r="E27" s="382">
        <v>0.88884176391954151</v>
      </c>
      <c r="F27" s="380">
        <v>34.000000099999994</v>
      </c>
      <c r="G27" s="381">
        <v>34.000000099999994</v>
      </c>
      <c r="H27" s="381">
        <v>4.3164600000000002</v>
      </c>
      <c r="I27" s="381">
        <v>30.884139999999999</v>
      </c>
      <c r="J27" s="381">
        <v>-3.1158600999999955</v>
      </c>
      <c r="K27" s="383">
        <v>0.90835705615189111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104.00000299999999</v>
      </c>
      <c r="C28" s="381">
        <v>107.50566000000001</v>
      </c>
      <c r="D28" s="381">
        <v>3.5056570000000136</v>
      </c>
      <c r="E28" s="382">
        <v>1.0337082394122625</v>
      </c>
      <c r="F28" s="380">
        <v>106.00000010000001</v>
      </c>
      <c r="G28" s="381">
        <v>106.00000010000002</v>
      </c>
      <c r="H28" s="381">
        <v>7.2699399999999992</v>
      </c>
      <c r="I28" s="381">
        <v>148.68252999999999</v>
      </c>
      <c r="J28" s="381">
        <v>42.682529899999963</v>
      </c>
      <c r="K28" s="383">
        <v>1.402665376035221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159.00000599999998</v>
      </c>
      <c r="C29" s="381">
        <v>158.80491000000001</v>
      </c>
      <c r="D29" s="381">
        <v>-0.19509599999997818</v>
      </c>
      <c r="E29" s="382">
        <v>0.99877298117837821</v>
      </c>
      <c r="F29" s="380">
        <v>164.99999979999998</v>
      </c>
      <c r="G29" s="381">
        <v>164.99999979999998</v>
      </c>
      <c r="H29" s="381">
        <v>8.1284299999999998</v>
      </c>
      <c r="I29" s="381">
        <v>118.10767999999999</v>
      </c>
      <c r="J29" s="381">
        <v>-46.892319799999996</v>
      </c>
      <c r="K29" s="383">
        <v>0.71580412207976252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16.176387000000002</v>
      </c>
      <c r="C30" s="381">
        <v>5.9291099999999997</v>
      </c>
      <c r="D30" s="381">
        <v>-10.247277000000002</v>
      </c>
      <c r="E30" s="382">
        <v>0.36652869395372395</v>
      </c>
      <c r="F30" s="380">
        <v>5.3072749999999997</v>
      </c>
      <c r="G30" s="381">
        <v>5.3072749999999997</v>
      </c>
      <c r="H30" s="381">
        <v>3.5606999999999998</v>
      </c>
      <c r="I30" s="381">
        <v>37.662980000000005</v>
      </c>
      <c r="J30" s="381">
        <v>32.355705000000007</v>
      </c>
      <c r="K30" s="383">
        <v>7.096481716134929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7.5749999999999998E-2</v>
      </c>
      <c r="D31" s="381">
        <v>7.5749999999999998E-2</v>
      </c>
      <c r="E31" s="382">
        <v>0</v>
      </c>
      <c r="F31" s="380">
        <v>0</v>
      </c>
      <c r="G31" s="381">
        <v>0</v>
      </c>
      <c r="H31" s="381">
        <v>0</v>
      </c>
      <c r="I31" s="381">
        <v>0.35872999999999999</v>
      </c>
      <c r="J31" s="381">
        <v>0.35872999999999999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0</v>
      </c>
      <c r="C32" s="381">
        <v>45.387099999999997</v>
      </c>
      <c r="D32" s="381">
        <v>45.387099999999997</v>
      </c>
      <c r="E32" s="382">
        <v>0</v>
      </c>
      <c r="F32" s="380">
        <v>0</v>
      </c>
      <c r="G32" s="381">
        <v>0</v>
      </c>
      <c r="H32" s="381">
        <v>0</v>
      </c>
      <c r="I32" s="381">
        <v>12.5114</v>
      </c>
      <c r="J32" s="381">
        <v>12.5114</v>
      </c>
      <c r="K32" s="383">
        <v>0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25</v>
      </c>
      <c r="C33" s="381">
        <v>35.98489</v>
      </c>
      <c r="D33" s="381">
        <v>10.98489</v>
      </c>
      <c r="E33" s="382">
        <v>1.4393956000000001</v>
      </c>
      <c r="F33" s="380">
        <v>34.999999900000006</v>
      </c>
      <c r="G33" s="381">
        <v>34.999999900000006</v>
      </c>
      <c r="H33" s="381">
        <v>0</v>
      </c>
      <c r="I33" s="381">
        <v>26.855029999999999</v>
      </c>
      <c r="J33" s="381">
        <v>-8.1449699000000066</v>
      </c>
      <c r="K33" s="383">
        <v>0.76728657362081865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40.589613</v>
      </c>
      <c r="C34" s="381">
        <v>45.923230000000004</v>
      </c>
      <c r="D34" s="381">
        <v>5.3336170000000038</v>
      </c>
      <c r="E34" s="382">
        <v>1.1314034947807954</v>
      </c>
      <c r="F34" s="380">
        <v>43.076293700000001</v>
      </c>
      <c r="G34" s="381">
        <v>43.076293700000001</v>
      </c>
      <c r="H34" s="381">
        <v>1.6516500000000001</v>
      </c>
      <c r="I34" s="381">
        <v>50.458480000000002</v>
      </c>
      <c r="J34" s="381">
        <v>7.3821863000000008</v>
      </c>
      <c r="K34" s="383">
        <v>1.1713746858402536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4.2279999999999998</v>
      </c>
      <c r="D35" s="381">
        <v>4.2279999999999998</v>
      </c>
      <c r="E35" s="382">
        <v>0</v>
      </c>
      <c r="F35" s="380">
        <v>0</v>
      </c>
      <c r="G35" s="381">
        <v>0</v>
      </c>
      <c r="H35" s="381">
        <v>0</v>
      </c>
      <c r="I35" s="381">
        <v>2.7248999999999999</v>
      </c>
      <c r="J35" s="381">
        <v>2.7248999999999999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1.21</v>
      </c>
      <c r="D36" s="381">
        <v>1.21</v>
      </c>
      <c r="E36" s="382">
        <v>0</v>
      </c>
      <c r="F36" s="380">
        <v>0</v>
      </c>
      <c r="G36" s="381">
        <v>0</v>
      </c>
      <c r="H36" s="381">
        <v>0</v>
      </c>
      <c r="I36" s="381">
        <v>0</v>
      </c>
      <c r="J36" s="381">
        <v>0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0</v>
      </c>
      <c r="C37" s="381">
        <v>0</v>
      </c>
      <c r="D37" s="381">
        <v>0</v>
      </c>
      <c r="E37" s="382">
        <v>0</v>
      </c>
      <c r="F37" s="380">
        <v>0</v>
      </c>
      <c r="G37" s="381">
        <v>0</v>
      </c>
      <c r="H37" s="381">
        <v>0</v>
      </c>
      <c r="I37" s="381">
        <v>4.4415500000000003</v>
      </c>
      <c r="J37" s="381">
        <v>4.4415500000000003</v>
      </c>
      <c r="K37" s="383">
        <v>0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465.00000199999999</v>
      </c>
      <c r="C38" s="381">
        <v>405.02802000000003</v>
      </c>
      <c r="D38" s="381">
        <v>-59.971981999999969</v>
      </c>
      <c r="E38" s="382">
        <v>0.87102799625364313</v>
      </c>
      <c r="F38" s="380">
        <v>410</v>
      </c>
      <c r="G38" s="381">
        <v>410</v>
      </c>
      <c r="H38" s="381">
        <v>25.985379999999999</v>
      </c>
      <c r="I38" s="381">
        <v>316.17415999999997</v>
      </c>
      <c r="J38" s="381">
        <v>-93.825840000000028</v>
      </c>
      <c r="K38" s="383">
        <v>0.771156487804878</v>
      </c>
      <c r="L38" s="123"/>
      <c r="M38" s="379" t="str">
        <f t="shared" si="0"/>
        <v/>
      </c>
    </row>
    <row r="39" spans="1:13" ht="14.45" customHeight="1" x14ac:dyDescent="0.2">
      <c r="A39" s="384" t="s">
        <v>253</v>
      </c>
      <c r="B39" s="380">
        <v>0</v>
      </c>
      <c r="C39" s="381">
        <v>0.71399999999999997</v>
      </c>
      <c r="D39" s="381">
        <v>0.71399999999999997</v>
      </c>
      <c r="E39" s="382">
        <v>0</v>
      </c>
      <c r="F39" s="380">
        <v>0</v>
      </c>
      <c r="G39" s="381">
        <v>0</v>
      </c>
      <c r="H39" s="381">
        <v>0</v>
      </c>
      <c r="I39" s="381">
        <v>0</v>
      </c>
      <c r="J39" s="381">
        <v>0</v>
      </c>
      <c r="K39" s="383">
        <v>0</v>
      </c>
      <c r="L39" s="123"/>
      <c r="M39" s="379" t="str">
        <f t="shared" si="0"/>
        <v/>
      </c>
    </row>
    <row r="40" spans="1:13" ht="14.45" customHeight="1" x14ac:dyDescent="0.2">
      <c r="A40" s="384" t="s">
        <v>254</v>
      </c>
      <c r="B40" s="380">
        <v>94.703378000000001</v>
      </c>
      <c r="C40" s="381">
        <v>138.48786999999999</v>
      </c>
      <c r="D40" s="381">
        <v>43.784491999999986</v>
      </c>
      <c r="E40" s="382">
        <v>1.4623329486726437</v>
      </c>
      <c r="F40" s="380">
        <v>160.95363690000002</v>
      </c>
      <c r="G40" s="381">
        <v>160.95363690000002</v>
      </c>
      <c r="H40" s="381">
        <v>6.4009999999999998</v>
      </c>
      <c r="I40" s="381">
        <v>102.09102</v>
      </c>
      <c r="J40" s="381">
        <v>-58.86261690000002</v>
      </c>
      <c r="K40" s="383">
        <v>0.63428837003185468</v>
      </c>
      <c r="L40" s="123"/>
      <c r="M40" s="379" t="str">
        <f t="shared" si="0"/>
        <v>X</v>
      </c>
    </row>
    <row r="41" spans="1:13" ht="14.45" customHeight="1" x14ac:dyDescent="0.2">
      <c r="A41" s="384" t="s">
        <v>255</v>
      </c>
      <c r="B41" s="380">
        <v>0</v>
      </c>
      <c r="C41" s="381">
        <v>1.355</v>
      </c>
      <c r="D41" s="381">
        <v>1.355</v>
      </c>
      <c r="E41" s="382">
        <v>0</v>
      </c>
      <c r="F41" s="380">
        <v>0</v>
      </c>
      <c r="G41" s="381">
        <v>0</v>
      </c>
      <c r="H41" s="381">
        <v>0</v>
      </c>
      <c r="I41" s="381">
        <v>39.338509999999999</v>
      </c>
      <c r="J41" s="381">
        <v>39.338509999999999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0</v>
      </c>
      <c r="C42" s="381">
        <v>1.137</v>
      </c>
      <c r="D42" s="381">
        <v>1.137</v>
      </c>
      <c r="E42" s="382">
        <v>0</v>
      </c>
      <c r="F42" s="380">
        <v>1.0727181000000001</v>
      </c>
      <c r="G42" s="381">
        <v>1.0727181000000001</v>
      </c>
      <c r="H42" s="381">
        <v>0</v>
      </c>
      <c r="I42" s="381">
        <v>0</v>
      </c>
      <c r="J42" s="381">
        <v>-1.0727181000000001</v>
      </c>
      <c r="K42" s="383">
        <v>0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10.637028000000001</v>
      </c>
      <c r="C43" s="381">
        <v>56.621910000000007</v>
      </c>
      <c r="D43" s="381">
        <v>45.984882000000006</v>
      </c>
      <c r="E43" s="382">
        <v>5.3230949471976574</v>
      </c>
      <c r="F43" s="380">
        <v>5.1145963000000005</v>
      </c>
      <c r="G43" s="381">
        <v>5.1145963000000005</v>
      </c>
      <c r="H43" s="381">
        <v>0</v>
      </c>
      <c r="I43" s="381">
        <v>0</v>
      </c>
      <c r="J43" s="381">
        <v>-5.1145963000000005</v>
      </c>
      <c r="K43" s="383">
        <v>0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53.510510000000004</v>
      </c>
      <c r="C44" s="381">
        <v>70.341170000000005</v>
      </c>
      <c r="D44" s="381">
        <v>16.830660000000002</v>
      </c>
      <c r="E44" s="382">
        <v>1.3145299867259721</v>
      </c>
      <c r="F44" s="380">
        <v>70.7971802</v>
      </c>
      <c r="G44" s="381">
        <v>70.7971802</v>
      </c>
      <c r="H44" s="381">
        <v>0</v>
      </c>
      <c r="I44" s="381">
        <v>54.13805</v>
      </c>
      <c r="J44" s="381">
        <v>-16.6591302</v>
      </c>
      <c r="K44" s="383">
        <v>0.76469217908201381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4.3544689999999999</v>
      </c>
      <c r="C45" s="381">
        <v>2.7829999999999999</v>
      </c>
      <c r="D45" s="381">
        <v>-1.571469</v>
      </c>
      <c r="E45" s="382">
        <v>0.63911351762981894</v>
      </c>
      <c r="F45" s="380">
        <v>12.9691423</v>
      </c>
      <c r="G45" s="381">
        <v>12.969142300000001</v>
      </c>
      <c r="H45" s="381">
        <v>0</v>
      </c>
      <c r="I45" s="381">
        <v>0.88934999999999997</v>
      </c>
      <c r="J45" s="381">
        <v>-12.079792300000001</v>
      </c>
      <c r="K45" s="383">
        <v>6.8574311194040949E-2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1.3816400000000002</v>
      </c>
      <c r="C46" s="381">
        <v>6.24979</v>
      </c>
      <c r="D46" s="381">
        <v>4.86815</v>
      </c>
      <c r="E46" s="382">
        <v>4.5234576300628229</v>
      </c>
      <c r="F46" s="380">
        <v>11</v>
      </c>
      <c r="G46" s="381">
        <v>11</v>
      </c>
      <c r="H46" s="381">
        <v>6.4009999999999998</v>
      </c>
      <c r="I46" s="381">
        <v>7.7251099999999999</v>
      </c>
      <c r="J46" s="381">
        <v>-3.2748900000000001</v>
      </c>
      <c r="K46" s="383">
        <v>0.70228272727272723</v>
      </c>
      <c r="L46" s="123"/>
      <c r="M46" s="379" t="str">
        <f t="shared" si="0"/>
        <v/>
      </c>
    </row>
    <row r="47" spans="1:13" ht="14.45" customHeight="1" x14ac:dyDescent="0.2">
      <c r="A47" s="384" t="s">
        <v>261</v>
      </c>
      <c r="B47" s="380">
        <v>24.819731000000001</v>
      </c>
      <c r="C47" s="381">
        <v>0</v>
      </c>
      <c r="D47" s="381">
        <v>-24.819731000000001</v>
      </c>
      <c r="E47" s="382">
        <v>0</v>
      </c>
      <c r="F47" s="380">
        <v>60</v>
      </c>
      <c r="G47" s="381">
        <v>60</v>
      </c>
      <c r="H47" s="381">
        <v>0</v>
      </c>
      <c r="I47" s="381">
        <v>0</v>
      </c>
      <c r="J47" s="381">
        <v>-60</v>
      </c>
      <c r="K47" s="383">
        <v>0</v>
      </c>
      <c r="L47" s="123"/>
      <c r="M47" s="379" t="str">
        <f t="shared" si="0"/>
        <v/>
      </c>
    </row>
    <row r="48" spans="1:13" ht="14.45" customHeight="1" x14ac:dyDescent="0.2">
      <c r="A48" s="384" t="s">
        <v>262</v>
      </c>
      <c r="B48" s="380">
        <v>105.000004</v>
      </c>
      <c r="C48" s="381">
        <v>127.30633</v>
      </c>
      <c r="D48" s="381">
        <v>22.306325999999999</v>
      </c>
      <c r="E48" s="382">
        <v>1.2124411919070022</v>
      </c>
      <c r="F48" s="380">
        <v>107.0000003</v>
      </c>
      <c r="G48" s="381">
        <v>107.0000003</v>
      </c>
      <c r="H48" s="381">
        <v>25.83625</v>
      </c>
      <c r="I48" s="381">
        <v>453.16228000000001</v>
      </c>
      <c r="J48" s="381">
        <v>346.1622797</v>
      </c>
      <c r="K48" s="383">
        <v>4.2351614834528188</v>
      </c>
      <c r="L48" s="123"/>
      <c r="M48" s="379" t="str">
        <f t="shared" si="0"/>
        <v>X</v>
      </c>
    </row>
    <row r="49" spans="1:13" ht="14.45" customHeight="1" x14ac:dyDescent="0.2">
      <c r="A49" s="384" t="s">
        <v>263</v>
      </c>
      <c r="B49" s="380">
        <v>0</v>
      </c>
      <c r="C49" s="381">
        <v>29.195259999999998</v>
      </c>
      <c r="D49" s="381">
        <v>29.195259999999998</v>
      </c>
      <c r="E49" s="382">
        <v>0</v>
      </c>
      <c r="F49" s="380">
        <v>0</v>
      </c>
      <c r="G49" s="381">
        <v>0</v>
      </c>
      <c r="H49" s="381">
        <v>1.13348</v>
      </c>
      <c r="I49" s="381">
        <v>36.253190000000004</v>
      </c>
      <c r="J49" s="381">
        <v>36.253190000000004</v>
      </c>
      <c r="K49" s="383">
        <v>0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70.000001999999995</v>
      </c>
      <c r="C50" s="381">
        <v>55.789490000000001</v>
      </c>
      <c r="D50" s="381">
        <v>-14.210511999999994</v>
      </c>
      <c r="E50" s="382">
        <v>0.79699269151449459</v>
      </c>
      <c r="F50" s="380">
        <v>60.000000200000002</v>
      </c>
      <c r="G50" s="381">
        <v>60.000000200000002</v>
      </c>
      <c r="H50" s="381">
        <v>17.346409999999999</v>
      </c>
      <c r="I50" s="381">
        <v>177.0949</v>
      </c>
      <c r="J50" s="381">
        <v>117.09489979999999</v>
      </c>
      <c r="K50" s="383">
        <v>2.9515816568280608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15.000001000000001</v>
      </c>
      <c r="C51" s="381">
        <v>18.530529999999999</v>
      </c>
      <c r="D51" s="381">
        <v>3.5305289999999978</v>
      </c>
      <c r="E51" s="382">
        <v>1.235368584308761</v>
      </c>
      <c r="F51" s="380">
        <v>20.000000100000001</v>
      </c>
      <c r="G51" s="381">
        <v>20.000000100000001</v>
      </c>
      <c r="H51" s="381">
        <v>3.17944</v>
      </c>
      <c r="I51" s="381">
        <v>25.872299999999999</v>
      </c>
      <c r="J51" s="381">
        <v>5.872299899999998</v>
      </c>
      <c r="K51" s="383">
        <v>1.293614993531925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20.000001000000001</v>
      </c>
      <c r="C52" s="381">
        <v>23.791049999999998</v>
      </c>
      <c r="D52" s="381">
        <v>3.7910489999999974</v>
      </c>
      <c r="E52" s="382">
        <v>1.1895524405223779</v>
      </c>
      <c r="F52" s="380">
        <v>27</v>
      </c>
      <c r="G52" s="381">
        <v>27</v>
      </c>
      <c r="H52" s="381">
        <v>4.17692</v>
      </c>
      <c r="I52" s="381">
        <v>37.271039999999999</v>
      </c>
      <c r="J52" s="381">
        <v>10.271039999999999</v>
      </c>
      <c r="K52" s="383">
        <v>1.3804088888888888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0</v>
      </c>
      <c r="D53" s="381">
        <v>0</v>
      </c>
      <c r="E53" s="382">
        <v>0</v>
      </c>
      <c r="F53" s="380">
        <v>0</v>
      </c>
      <c r="G53" s="381">
        <v>0</v>
      </c>
      <c r="H53" s="381">
        <v>0</v>
      </c>
      <c r="I53" s="381">
        <v>112.167</v>
      </c>
      <c r="J53" s="381">
        <v>112.167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0</v>
      </c>
      <c r="D54" s="381">
        <v>0</v>
      </c>
      <c r="E54" s="382">
        <v>0</v>
      </c>
      <c r="F54" s="380">
        <v>0</v>
      </c>
      <c r="G54" s="381">
        <v>0</v>
      </c>
      <c r="H54" s="381">
        <v>0</v>
      </c>
      <c r="I54" s="381">
        <v>59.157199999999996</v>
      </c>
      <c r="J54" s="381">
        <v>59.157199999999996</v>
      </c>
      <c r="K54" s="383">
        <v>0</v>
      </c>
      <c r="L54" s="123"/>
      <c r="M54" s="379" t="str">
        <f t="shared" si="0"/>
        <v/>
      </c>
    </row>
    <row r="55" spans="1:13" ht="14.45" customHeight="1" x14ac:dyDescent="0.2">
      <c r="A55" s="384" t="s">
        <v>269</v>
      </c>
      <c r="B55" s="380">
        <v>0</v>
      </c>
      <c r="C55" s="381">
        <v>0</v>
      </c>
      <c r="D55" s="381">
        <v>0</v>
      </c>
      <c r="E55" s="382">
        <v>0</v>
      </c>
      <c r="F55" s="380">
        <v>0</v>
      </c>
      <c r="G55" s="381">
        <v>0</v>
      </c>
      <c r="H55" s="381">
        <v>0</v>
      </c>
      <c r="I55" s="381">
        <v>5.3466499999999995</v>
      </c>
      <c r="J55" s="381">
        <v>5.3466499999999995</v>
      </c>
      <c r="K55" s="383">
        <v>0</v>
      </c>
      <c r="L55" s="123"/>
      <c r="M55" s="379" t="str">
        <f t="shared" si="0"/>
        <v/>
      </c>
    </row>
    <row r="56" spans="1:13" ht="14.45" customHeight="1" x14ac:dyDescent="0.2">
      <c r="A56" s="384" t="s">
        <v>270</v>
      </c>
      <c r="B56" s="380">
        <v>0</v>
      </c>
      <c r="C56" s="381">
        <v>3.3940000000000001</v>
      </c>
      <c r="D56" s="381">
        <v>3.3940000000000001</v>
      </c>
      <c r="E56" s="382">
        <v>0</v>
      </c>
      <c r="F56" s="380">
        <v>0</v>
      </c>
      <c r="G56" s="381">
        <v>0</v>
      </c>
      <c r="H56" s="381">
        <v>0</v>
      </c>
      <c r="I56" s="381">
        <v>5.0979999999999999</v>
      </c>
      <c r="J56" s="381">
        <v>5.0979999999999999</v>
      </c>
      <c r="K56" s="383">
        <v>0</v>
      </c>
      <c r="L56" s="123"/>
      <c r="M56" s="379" t="str">
        <f t="shared" si="0"/>
        <v>X</v>
      </c>
    </row>
    <row r="57" spans="1:13" ht="14.45" customHeight="1" x14ac:dyDescent="0.2">
      <c r="A57" s="384" t="s">
        <v>271</v>
      </c>
      <c r="B57" s="380">
        <v>0</v>
      </c>
      <c r="C57" s="381">
        <v>3.3940000000000001</v>
      </c>
      <c r="D57" s="381">
        <v>3.3940000000000001</v>
      </c>
      <c r="E57" s="382">
        <v>0</v>
      </c>
      <c r="F57" s="380">
        <v>0</v>
      </c>
      <c r="G57" s="381">
        <v>0</v>
      </c>
      <c r="H57" s="381">
        <v>0</v>
      </c>
      <c r="I57" s="381">
        <v>5.0979999999999999</v>
      </c>
      <c r="J57" s="381">
        <v>5.0979999999999999</v>
      </c>
      <c r="K57" s="383">
        <v>0</v>
      </c>
      <c r="L57" s="123"/>
      <c r="M57" s="379" t="str">
        <f t="shared" si="0"/>
        <v/>
      </c>
    </row>
    <row r="58" spans="1:13" ht="14.45" customHeight="1" x14ac:dyDescent="0.2">
      <c r="A58" s="384" t="s">
        <v>272</v>
      </c>
      <c r="B58" s="380">
        <v>0</v>
      </c>
      <c r="C58" s="381">
        <v>731.48073999999997</v>
      </c>
      <c r="D58" s="381">
        <v>731.48073999999997</v>
      </c>
      <c r="E58" s="382">
        <v>0</v>
      </c>
      <c r="F58" s="380">
        <v>0</v>
      </c>
      <c r="G58" s="381">
        <v>0</v>
      </c>
      <c r="H58" s="381">
        <v>0</v>
      </c>
      <c r="I58" s="381">
        <v>88.78</v>
      </c>
      <c r="J58" s="381">
        <v>88.78</v>
      </c>
      <c r="K58" s="383">
        <v>0</v>
      </c>
      <c r="L58" s="123"/>
      <c r="M58" s="379" t="str">
        <f t="shared" si="0"/>
        <v>X</v>
      </c>
    </row>
    <row r="59" spans="1:13" ht="14.45" customHeight="1" x14ac:dyDescent="0.2">
      <c r="A59" s="384" t="s">
        <v>273</v>
      </c>
      <c r="B59" s="380">
        <v>0</v>
      </c>
      <c r="C59" s="381">
        <v>731.48073999999997</v>
      </c>
      <c r="D59" s="381">
        <v>731.48073999999997</v>
      </c>
      <c r="E59" s="382">
        <v>0</v>
      </c>
      <c r="F59" s="380">
        <v>0</v>
      </c>
      <c r="G59" s="381">
        <v>0</v>
      </c>
      <c r="H59" s="381">
        <v>0</v>
      </c>
      <c r="I59" s="381">
        <v>88.78</v>
      </c>
      <c r="J59" s="381">
        <v>88.78</v>
      </c>
      <c r="K59" s="383">
        <v>0</v>
      </c>
      <c r="L59" s="123"/>
      <c r="M59" s="379" t="str">
        <f t="shared" si="0"/>
        <v/>
      </c>
    </row>
    <row r="60" spans="1:13" ht="14.45" customHeight="1" x14ac:dyDescent="0.2">
      <c r="A60" s="384" t="s">
        <v>274</v>
      </c>
      <c r="B60" s="380">
        <v>0</v>
      </c>
      <c r="C60" s="381">
        <v>2.33128</v>
      </c>
      <c r="D60" s="381">
        <v>2.33128</v>
      </c>
      <c r="E60" s="382">
        <v>0</v>
      </c>
      <c r="F60" s="380">
        <v>0</v>
      </c>
      <c r="G60" s="381">
        <v>0</v>
      </c>
      <c r="H60" s="381">
        <v>0.98448999999999998</v>
      </c>
      <c r="I60" s="381">
        <v>2.5123600000000001</v>
      </c>
      <c r="J60" s="381">
        <v>2.5123600000000001</v>
      </c>
      <c r="K60" s="383">
        <v>0</v>
      </c>
      <c r="L60" s="123"/>
      <c r="M60" s="379" t="str">
        <f t="shared" si="0"/>
        <v>X</v>
      </c>
    </row>
    <row r="61" spans="1:13" ht="14.45" customHeight="1" x14ac:dyDescent="0.2">
      <c r="A61" s="384" t="s">
        <v>275</v>
      </c>
      <c r="B61" s="380">
        <v>0</v>
      </c>
      <c r="C61" s="381">
        <v>1.6126099999999999</v>
      </c>
      <c r="D61" s="381">
        <v>1.6126099999999999</v>
      </c>
      <c r="E61" s="382">
        <v>0</v>
      </c>
      <c r="F61" s="380">
        <v>0</v>
      </c>
      <c r="G61" s="381">
        <v>0</v>
      </c>
      <c r="H61" s="381">
        <v>0.84499999999999997</v>
      </c>
      <c r="I61" s="381">
        <v>2.1159400000000002</v>
      </c>
      <c r="J61" s="381">
        <v>2.1159400000000002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9.6999999999999994E-4</v>
      </c>
      <c r="D62" s="381">
        <v>9.6999999999999994E-4</v>
      </c>
      <c r="E62" s="382">
        <v>0</v>
      </c>
      <c r="F62" s="380">
        <v>0</v>
      </c>
      <c r="G62" s="381">
        <v>0</v>
      </c>
      <c r="H62" s="381">
        <v>1.061E-2</v>
      </c>
      <c r="I62" s="381">
        <v>1.061E-2</v>
      </c>
      <c r="J62" s="381">
        <v>1.061E-2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0</v>
      </c>
      <c r="D63" s="381">
        <v>0</v>
      </c>
      <c r="E63" s="382">
        <v>0</v>
      </c>
      <c r="F63" s="380">
        <v>0</v>
      </c>
      <c r="G63" s="381">
        <v>0</v>
      </c>
      <c r="H63" s="381">
        <v>9.3890000000000001E-2</v>
      </c>
      <c r="I63" s="381">
        <v>0.23124</v>
      </c>
      <c r="J63" s="381">
        <v>0.23124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0.69703999999999999</v>
      </c>
      <c r="D64" s="381">
        <v>0.69703999999999999</v>
      </c>
      <c r="E64" s="382">
        <v>0</v>
      </c>
      <c r="F64" s="380">
        <v>0</v>
      </c>
      <c r="G64" s="381">
        <v>0</v>
      </c>
      <c r="H64" s="381">
        <v>2.6190000000000001E-2</v>
      </c>
      <c r="I64" s="381">
        <v>0.14577000000000001</v>
      </c>
      <c r="J64" s="381">
        <v>0.14577000000000001</v>
      </c>
      <c r="K64" s="383">
        <v>0</v>
      </c>
      <c r="L64" s="123"/>
      <c r="M64" s="379" t="str">
        <f t="shared" si="0"/>
        <v/>
      </c>
    </row>
    <row r="65" spans="1:13" ht="14.45" customHeight="1" x14ac:dyDescent="0.2">
      <c r="A65" s="384" t="s">
        <v>279</v>
      </c>
      <c r="B65" s="380">
        <v>0</v>
      </c>
      <c r="C65" s="381">
        <v>2.0660000000000001E-2</v>
      </c>
      <c r="D65" s="381">
        <v>2.0660000000000001E-2</v>
      </c>
      <c r="E65" s="382">
        <v>0</v>
      </c>
      <c r="F65" s="380">
        <v>0</v>
      </c>
      <c r="G65" s="381">
        <v>0</v>
      </c>
      <c r="H65" s="381">
        <v>8.8000000000000005E-3</v>
      </c>
      <c r="I65" s="381">
        <v>8.8000000000000005E-3</v>
      </c>
      <c r="J65" s="381">
        <v>8.8000000000000005E-3</v>
      </c>
      <c r="K65" s="383">
        <v>0</v>
      </c>
      <c r="L65" s="123"/>
      <c r="M65" s="379" t="str">
        <f t="shared" si="0"/>
        <v/>
      </c>
    </row>
    <row r="66" spans="1:13" ht="14.45" customHeight="1" x14ac:dyDescent="0.2">
      <c r="A66" s="384" t="s">
        <v>280</v>
      </c>
      <c r="B66" s="380">
        <v>0</v>
      </c>
      <c r="C66" s="381">
        <v>0.14693999999999999</v>
      </c>
      <c r="D66" s="381">
        <v>0.14693999999999999</v>
      </c>
      <c r="E66" s="382">
        <v>0</v>
      </c>
      <c r="F66" s="380">
        <v>0</v>
      </c>
      <c r="G66" s="381">
        <v>0</v>
      </c>
      <c r="H66" s="381">
        <v>1E-3</v>
      </c>
      <c r="I66" s="381">
        <v>1.8120000000000001E-2</v>
      </c>
      <c r="J66" s="381">
        <v>1.8120000000000001E-2</v>
      </c>
      <c r="K66" s="383">
        <v>0</v>
      </c>
      <c r="L66" s="123"/>
      <c r="M66" s="379" t="str">
        <f t="shared" si="0"/>
        <v>X</v>
      </c>
    </row>
    <row r="67" spans="1:13" ht="14.45" customHeight="1" x14ac:dyDescent="0.2">
      <c r="A67" s="384" t="s">
        <v>281</v>
      </c>
      <c r="B67" s="380">
        <v>0</v>
      </c>
      <c r="C67" s="381">
        <v>0.14693999999999999</v>
      </c>
      <c r="D67" s="381">
        <v>0.14693999999999999</v>
      </c>
      <c r="E67" s="382">
        <v>0</v>
      </c>
      <c r="F67" s="380">
        <v>0</v>
      </c>
      <c r="G67" s="381">
        <v>0</v>
      </c>
      <c r="H67" s="381">
        <v>1E-3</v>
      </c>
      <c r="I67" s="381">
        <v>1.8120000000000001E-2</v>
      </c>
      <c r="J67" s="381">
        <v>1.8120000000000001E-2</v>
      </c>
      <c r="K67" s="383">
        <v>0</v>
      </c>
      <c r="L67" s="123"/>
      <c r="M67" s="379" t="str">
        <f t="shared" si="0"/>
        <v/>
      </c>
    </row>
    <row r="68" spans="1:13" ht="14.45" customHeight="1" x14ac:dyDescent="0.2">
      <c r="A68" s="384" t="s">
        <v>282</v>
      </c>
      <c r="B68" s="380">
        <v>0</v>
      </c>
      <c r="C68" s="381">
        <v>0.11115</v>
      </c>
      <c r="D68" s="381">
        <v>0.11115</v>
      </c>
      <c r="E68" s="382">
        <v>0</v>
      </c>
      <c r="F68" s="380">
        <v>0</v>
      </c>
      <c r="G68" s="381">
        <v>0</v>
      </c>
      <c r="H68" s="381">
        <v>9.8409999999999997E-2</v>
      </c>
      <c r="I68" s="381">
        <v>0.12545000000000001</v>
      </c>
      <c r="J68" s="381">
        <v>0.12545000000000001</v>
      </c>
      <c r="K68" s="383">
        <v>0</v>
      </c>
      <c r="L68" s="123"/>
      <c r="M68" s="379" t="str">
        <f t="shared" si="0"/>
        <v>X</v>
      </c>
    </row>
    <row r="69" spans="1:13" ht="14.45" customHeight="1" x14ac:dyDescent="0.2">
      <c r="A69" s="384" t="s">
        <v>283</v>
      </c>
      <c r="B69" s="380">
        <v>0</v>
      </c>
      <c r="C69" s="381">
        <v>0.11115</v>
      </c>
      <c r="D69" s="381">
        <v>0.11115</v>
      </c>
      <c r="E69" s="382">
        <v>0</v>
      </c>
      <c r="F69" s="380">
        <v>0</v>
      </c>
      <c r="G69" s="381">
        <v>0</v>
      </c>
      <c r="H69" s="381">
        <v>9.8409999999999997E-2</v>
      </c>
      <c r="I69" s="381">
        <v>0.12545000000000001</v>
      </c>
      <c r="J69" s="381">
        <v>0.12545000000000001</v>
      </c>
      <c r="K69" s="383">
        <v>0</v>
      </c>
      <c r="L69" s="123"/>
      <c r="M69" s="379" t="str">
        <f t="shared" si="0"/>
        <v/>
      </c>
    </row>
    <row r="70" spans="1:13" ht="14.45" customHeight="1" x14ac:dyDescent="0.2">
      <c r="A70" s="384" t="s">
        <v>284</v>
      </c>
      <c r="B70" s="380">
        <v>2060.4844159999998</v>
      </c>
      <c r="C70" s="381">
        <v>2065.259</v>
      </c>
      <c r="D70" s="381">
        <v>4.7745840000002318</v>
      </c>
      <c r="E70" s="382">
        <v>1.0023172143224792</v>
      </c>
      <c r="F70" s="380">
        <v>2021.9688092000001</v>
      </c>
      <c r="G70" s="381">
        <v>2021.9688092000001</v>
      </c>
      <c r="H70" s="381">
        <v>207.72300000000001</v>
      </c>
      <c r="I70" s="381">
        <v>1976.88624</v>
      </c>
      <c r="J70" s="381">
        <v>-45.08256920000008</v>
      </c>
      <c r="K70" s="383">
        <v>0.97770362777364639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84" t="s">
        <v>285</v>
      </c>
      <c r="B71" s="380">
        <v>0</v>
      </c>
      <c r="C71" s="381">
        <v>-11.43826</v>
      </c>
      <c r="D71" s="381">
        <v>-11.43826</v>
      </c>
      <c r="E71" s="382">
        <v>0</v>
      </c>
      <c r="F71" s="380">
        <v>0</v>
      </c>
      <c r="G71" s="381">
        <v>0</v>
      </c>
      <c r="H71" s="381">
        <v>-4.0726199999999997</v>
      </c>
      <c r="I71" s="381">
        <v>-12.29026</v>
      </c>
      <c r="J71" s="381">
        <v>-12.29026</v>
      </c>
      <c r="K71" s="383">
        <v>0</v>
      </c>
      <c r="L71" s="123"/>
      <c r="M71" s="379" t="str">
        <f t="shared" si="1"/>
        <v>X</v>
      </c>
    </row>
    <row r="72" spans="1:13" ht="14.45" customHeight="1" x14ac:dyDescent="0.2">
      <c r="A72" s="384" t="s">
        <v>286</v>
      </c>
      <c r="B72" s="380">
        <v>0</v>
      </c>
      <c r="C72" s="381">
        <v>-11.43826</v>
      </c>
      <c r="D72" s="381">
        <v>-11.43826</v>
      </c>
      <c r="E72" s="382">
        <v>0</v>
      </c>
      <c r="F72" s="380">
        <v>0</v>
      </c>
      <c r="G72" s="381">
        <v>0</v>
      </c>
      <c r="H72" s="381">
        <v>-4.0726199999999997</v>
      </c>
      <c r="I72" s="381">
        <v>-12.29026</v>
      </c>
      <c r="J72" s="381">
        <v>-12.29026</v>
      </c>
      <c r="K72" s="383">
        <v>0</v>
      </c>
      <c r="L72" s="123"/>
      <c r="M72" s="379" t="str">
        <f t="shared" si="1"/>
        <v/>
      </c>
    </row>
    <row r="73" spans="1:13" ht="14.45" customHeight="1" x14ac:dyDescent="0.2">
      <c r="A73" s="384" t="s">
        <v>287</v>
      </c>
      <c r="B73" s="380">
        <v>2060.4844159999998</v>
      </c>
      <c r="C73" s="381">
        <v>2065.259</v>
      </c>
      <c r="D73" s="381">
        <v>4.7745840000002318</v>
      </c>
      <c r="E73" s="382">
        <v>1.0023172143224792</v>
      </c>
      <c r="F73" s="380">
        <v>2021.9688092000001</v>
      </c>
      <c r="G73" s="381">
        <v>2021.9688092000001</v>
      </c>
      <c r="H73" s="381">
        <v>207.72300000000001</v>
      </c>
      <c r="I73" s="381">
        <v>1976.88624</v>
      </c>
      <c r="J73" s="381">
        <v>-45.08256920000008</v>
      </c>
      <c r="K73" s="383">
        <v>0.97770362777364639</v>
      </c>
      <c r="L73" s="123"/>
      <c r="M73" s="379" t="str">
        <f t="shared" si="1"/>
        <v>X</v>
      </c>
    </row>
    <row r="74" spans="1:13" ht="14.45" customHeight="1" x14ac:dyDescent="0.2">
      <c r="A74" s="384" t="s">
        <v>288</v>
      </c>
      <c r="B74" s="380">
        <v>817.91875800000003</v>
      </c>
      <c r="C74" s="381">
        <v>869.87699999999995</v>
      </c>
      <c r="D74" s="381">
        <v>51.958241999999927</v>
      </c>
      <c r="E74" s="382">
        <v>1.0635249424124344</v>
      </c>
      <c r="F74" s="380">
        <v>791.56582109999999</v>
      </c>
      <c r="G74" s="381">
        <v>791.56582109999999</v>
      </c>
      <c r="H74" s="381">
        <v>64.341999999999999</v>
      </c>
      <c r="I74" s="381">
        <v>766.07799999999997</v>
      </c>
      <c r="J74" s="381">
        <v>-25.487821100000019</v>
      </c>
      <c r="K74" s="383">
        <v>0.96780075589345071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208.359779</v>
      </c>
      <c r="C75" s="381">
        <v>199.91300000000001</v>
      </c>
      <c r="D75" s="381">
        <v>-8.4467789999999923</v>
      </c>
      <c r="E75" s="382">
        <v>0.9594606068381365</v>
      </c>
      <c r="F75" s="380">
        <v>217.68331069999999</v>
      </c>
      <c r="G75" s="381">
        <v>217.68331069999999</v>
      </c>
      <c r="H75" s="381">
        <v>11.502000000000001</v>
      </c>
      <c r="I75" s="381">
        <v>192.518</v>
      </c>
      <c r="J75" s="381">
        <v>-25.165310699999992</v>
      </c>
      <c r="K75" s="383">
        <v>0.88439485498876147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1033.7153000000001</v>
      </c>
      <c r="C76" s="381">
        <v>995.149</v>
      </c>
      <c r="D76" s="381">
        <v>-38.566300000000069</v>
      </c>
      <c r="E76" s="382">
        <v>0.96269156507599329</v>
      </c>
      <c r="F76" s="380">
        <v>1012.316128</v>
      </c>
      <c r="G76" s="381">
        <v>1012.316128</v>
      </c>
      <c r="H76" s="381">
        <v>131.87899999999999</v>
      </c>
      <c r="I76" s="381">
        <v>1017.723</v>
      </c>
      <c r="J76" s="381">
        <v>5.4068719999999075</v>
      </c>
      <c r="K76" s="383">
        <v>1.0053410904464024</v>
      </c>
      <c r="L76" s="123"/>
      <c r="M76" s="379" t="str">
        <f t="shared" si="1"/>
        <v/>
      </c>
    </row>
    <row r="77" spans="1:13" ht="14.45" customHeight="1" x14ac:dyDescent="0.2">
      <c r="A77" s="384" t="s">
        <v>291</v>
      </c>
      <c r="B77" s="380">
        <v>0.49057899999999999</v>
      </c>
      <c r="C77" s="381">
        <v>0.32</v>
      </c>
      <c r="D77" s="381">
        <v>-0.17057899999999998</v>
      </c>
      <c r="E77" s="382">
        <v>0.65229045678677644</v>
      </c>
      <c r="F77" s="380">
        <v>0.4035494</v>
      </c>
      <c r="G77" s="381">
        <v>0.4035494</v>
      </c>
      <c r="H77" s="381">
        <v>0</v>
      </c>
      <c r="I77" s="381">
        <v>0.56723999999999997</v>
      </c>
      <c r="J77" s="381">
        <v>0.16369059999999996</v>
      </c>
      <c r="K77" s="383">
        <v>1.405627167330691</v>
      </c>
      <c r="L77" s="123"/>
      <c r="M77" s="379" t="str">
        <f t="shared" si="1"/>
        <v/>
      </c>
    </row>
    <row r="78" spans="1:13" ht="14.45" customHeight="1" x14ac:dyDescent="0.2">
      <c r="A78" s="384" t="s">
        <v>292</v>
      </c>
      <c r="B78" s="380">
        <v>0</v>
      </c>
      <c r="C78" s="381">
        <v>11.43826</v>
      </c>
      <c r="D78" s="381">
        <v>11.43826</v>
      </c>
      <c r="E78" s="382">
        <v>0</v>
      </c>
      <c r="F78" s="380">
        <v>0</v>
      </c>
      <c r="G78" s="381">
        <v>0</v>
      </c>
      <c r="H78" s="381">
        <v>4.0726199999999997</v>
      </c>
      <c r="I78" s="381">
        <v>12.29026</v>
      </c>
      <c r="J78" s="381">
        <v>12.29026</v>
      </c>
      <c r="K78" s="383">
        <v>0</v>
      </c>
      <c r="L78" s="123"/>
      <c r="M78" s="379" t="str">
        <f t="shared" si="1"/>
        <v>X</v>
      </c>
    </row>
    <row r="79" spans="1:13" ht="14.45" customHeight="1" x14ac:dyDescent="0.2">
      <c r="A79" s="384" t="s">
        <v>293</v>
      </c>
      <c r="B79" s="380">
        <v>0</v>
      </c>
      <c r="C79" s="381">
        <v>4.9290399999999996</v>
      </c>
      <c r="D79" s="381">
        <v>4.9290399999999996</v>
      </c>
      <c r="E79" s="382">
        <v>0</v>
      </c>
      <c r="F79" s="380">
        <v>0</v>
      </c>
      <c r="G79" s="381">
        <v>0</v>
      </c>
      <c r="H79" s="381">
        <v>1.4191500000000001</v>
      </c>
      <c r="I79" s="381">
        <v>4.8711800000000007</v>
      </c>
      <c r="J79" s="381">
        <v>4.8711800000000007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0</v>
      </c>
      <c r="C80" s="381">
        <v>0.76244000000000001</v>
      </c>
      <c r="D80" s="381">
        <v>0.76244000000000001</v>
      </c>
      <c r="E80" s="382">
        <v>0</v>
      </c>
      <c r="F80" s="380">
        <v>0</v>
      </c>
      <c r="G80" s="381">
        <v>0</v>
      </c>
      <c r="H80" s="381">
        <v>0.22247</v>
      </c>
      <c r="I80" s="381">
        <v>0.82391999999999999</v>
      </c>
      <c r="J80" s="381">
        <v>0.82391999999999999</v>
      </c>
      <c r="K80" s="383">
        <v>0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0</v>
      </c>
      <c r="C81" s="381">
        <v>5.7467799999999993</v>
      </c>
      <c r="D81" s="381">
        <v>5.7467799999999993</v>
      </c>
      <c r="E81" s="382">
        <v>0</v>
      </c>
      <c r="F81" s="380">
        <v>0</v>
      </c>
      <c r="G81" s="381">
        <v>0</v>
      </c>
      <c r="H81" s="381">
        <v>2.431</v>
      </c>
      <c r="I81" s="381">
        <v>6.5951599999999999</v>
      </c>
      <c r="J81" s="381">
        <v>6.5951599999999999</v>
      </c>
      <c r="K81" s="383">
        <v>0</v>
      </c>
      <c r="L81" s="123"/>
      <c r="M81" s="379" t="str">
        <f t="shared" si="1"/>
        <v/>
      </c>
    </row>
    <row r="82" spans="1:13" ht="14.45" customHeight="1" x14ac:dyDescent="0.2">
      <c r="A82" s="384" t="s">
        <v>296</v>
      </c>
      <c r="B82" s="380">
        <v>356625.32025199995</v>
      </c>
      <c r="C82" s="381">
        <v>358556.58707999997</v>
      </c>
      <c r="D82" s="381">
        <v>1931.2668280000216</v>
      </c>
      <c r="E82" s="382">
        <v>1.005415394584533</v>
      </c>
      <c r="F82" s="380">
        <v>374656.1131129</v>
      </c>
      <c r="G82" s="381">
        <v>374656.1131129</v>
      </c>
      <c r="H82" s="381">
        <v>34169.02607</v>
      </c>
      <c r="I82" s="381">
        <v>345707.70180000004</v>
      </c>
      <c r="J82" s="381">
        <v>-28948.41131289996</v>
      </c>
      <c r="K82" s="383">
        <v>0.92273338055963716</v>
      </c>
      <c r="L82" s="123"/>
      <c r="M82" s="379" t="str">
        <f t="shared" si="1"/>
        <v/>
      </c>
    </row>
    <row r="83" spans="1:13" ht="14.45" customHeight="1" x14ac:dyDescent="0.2">
      <c r="A83" s="384" t="s">
        <v>297</v>
      </c>
      <c r="B83" s="380">
        <v>0</v>
      </c>
      <c r="C83" s="381">
        <v>0</v>
      </c>
      <c r="D83" s="381">
        <v>0</v>
      </c>
      <c r="E83" s="382">
        <v>0</v>
      </c>
      <c r="F83" s="380">
        <v>0</v>
      </c>
      <c r="G83" s="381">
        <v>0</v>
      </c>
      <c r="H83" s="381">
        <v>-0.32608999999999999</v>
      </c>
      <c r="I83" s="381">
        <v>-4.40524</v>
      </c>
      <c r="J83" s="381">
        <v>-4.40524</v>
      </c>
      <c r="K83" s="383">
        <v>0</v>
      </c>
      <c r="L83" s="123"/>
      <c r="M83" s="379" t="str">
        <f t="shared" si="1"/>
        <v>X</v>
      </c>
    </row>
    <row r="84" spans="1:13" ht="14.45" customHeight="1" x14ac:dyDescent="0.2">
      <c r="A84" s="384" t="s">
        <v>298</v>
      </c>
      <c r="B84" s="380">
        <v>0</v>
      </c>
      <c r="C84" s="381">
        <v>0</v>
      </c>
      <c r="D84" s="381">
        <v>0</v>
      </c>
      <c r="E84" s="382">
        <v>0</v>
      </c>
      <c r="F84" s="380">
        <v>0</v>
      </c>
      <c r="G84" s="381">
        <v>0</v>
      </c>
      <c r="H84" s="381">
        <v>-0.32608999999999999</v>
      </c>
      <c r="I84" s="381">
        <v>-4.40524</v>
      </c>
      <c r="J84" s="381">
        <v>-4.40524</v>
      </c>
      <c r="K84" s="383">
        <v>0</v>
      </c>
      <c r="L84" s="123"/>
      <c r="M84" s="379" t="str">
        <f t="shared" si="1"/>
        <v/>
      </c>
    </row>
    <row r="85" spans="1:13" ht="14.45" customHeight="1" x14ac:dyDescent="0.2">
      <c r="A85" s="384" t="s">
        <v>299</v>
      </c>
      <c r="B85" s="380">
        <v>356625.32025199995</v>
      </c>
      <c r="C85" s="381">
        <v>358556.58707999997</v>
      </c>
      <c r="D85" s="381">
        <v>1931.2668280000216</v>
      </c>
      <c r="E85" s="382">
        <v>1.005415394584533</v>
      </c>
      <c r="F85" s="380">
        <v>374656.1131129</v>
      </c>
      <c r="G85" s="381">
        <v>374656.1131129</v>
      </c>
      <c r="H85" s="381">
        <v>34169.352159999995</v>
      </c>
      <c r="I85" s="381">
        <v>345712.10704000003</v>
      </c>
      <c r="J85" s="381">
        <v>-28944.006072899967</v>
      </c>
      <c r="K85" s="383">
        <v>0.92274513864884433</v>
      </c>
      <c r="L85" s="123"/>
      <c r="M85" s="379" t="str">
        <f t="shared" si="1"/>
        <v>X</v>
      </c>
    </row>
    <row r="86" spans="1:13" ht="14.45" customHeight="1" x14ac:dyDescent="0.2">
      <c r="A86" s="384" t="s">
        <v>300</v>
      </c>
      <c r="B86" s="380">
        <v>31155.378181</v>
      </c>
      <c r="C86" s="381">
        <v>34081.266329999999</v>
      </c>
      <c r="D86" s="381">
        <v>2925.8881489999985</v>
      </c>
      <c r="E86" s="382">
        <v>1.0939127791035559</v>
      </c>
      <c r="F86" s="380">
        <v>35614.923315700005</v>
      </c>
      <c r="G86" s="381">
        <v>35614.923315700005</v>
      </c>
      <c r="H86" s="381">
        <v>2655.0639799999999</v>
      </c>
      <c r="I86" s="381">
        <v>32627.325690000001</v>
      </c>
      <c r="J86" s="381">
        <v>-2987.5976257000038</v>
      </c>
      <c r="K86" s="383">
        <v>0.91611388295807472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1300.0000009999999</v>
      </c>
      <c r="C87" s="381">
        <v>1755.94758</v>
      </c>
      <c r="D87" s="381">
        <v>455.94757900000013</v>
      </c>
      <c r="E87" s="382">
        <v>1.3507289066532855</v>
      </c>
      <c r="F87" s="380">
        <v>1834.9652212000001</v>
      </c>
      <c r="G87" s="381">
        <v>1834.9652212000001</v>
      </c>
      <c r="H87" s="381">
        <v>260.29107999999997</v>
      </c>
      <c r="I87" s="381">
        <v>1836.9269899999999</v>
      </c>
      <c r="J87" s="381">
        <v>1.9617687999998452</v>
      </c>
      <c r="K87" s="383">
        <v>1.0010691040774695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5000</v>
      </c>
      <c r="C88" s="381">
        <v>1337.6077</v>
      </c>
      <c r="D88" s="381">
        <v>-3662.3923</v>
      </c>
      <c r="E88" s="382">
        <v>0.26752154</v>
      </c>
      <c r="F88" s="380">
        <v>1397.8000468999999</v>
      </c>
      <c r="G88" s="381">
        <v>1397.8000468999999</v>
      </c>
      <c r="H88" s="381">
        <v>1639.1728600000001</v>
      </c>
      <c r="I88" s="381">
        <v>11281.71459</v>
      </c>
      <c r="J88" s="381">
        <v>9883.9145430999997</v>
      </c>
      <c r="K88" s="383">
        <v>8.0710503730631977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260800.00000099998</v>
      </c>
      <c r="C89" s="381">
        <v>259223.61409000002</v>
      </c>
      <c r="D89" s="381">
        <v>-1576.3859109999612</v>
      </c>
      <c r="E89" s="382">
        <v>0.99395557549465519</v>
      </c>
      <c r="F89" s="380">
        <v>270888.67672300001</v>
      </c>
      <c r="G89" s="381">
        <v>270888.67672300001</v>
      </c>
      <c r="H89" s="381">
        <v>23516.036410000001</v>
      </c>
      <c r="I89" s="381">
        <v>235059.51118</v>
      </c>
      <c r="J89" s="381">
        <v>-35829.16554300001</v>
      </c>
      <c r="K89" s="383">
        <v>0.86773472418104247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6000</v>
      </c>
      <c r="C90" s="381">
        <v>6273.0638799999997</v>
      </c>
      <c r="D90" s="381">
        <v>273.0638799999997</v>
      </c>
      <c r="E90" s="382">
        <v>1.0455106466666666</v>
      </c>
      <c r="F90" s="380">
        <v>6555.3517548999998</v>
      </c>
      <c r="G90" s="381">
        <v>6555.3517548999989</v>
      </c>
      <c r="H90" s="381">
        <v>489.18986000000001</v>
      </c>
      <c r="I90" s="381">
        <v>5940.5094800000006</v>
      </c>
      <c r="J90" s="381">
        <v>-614.8422748999983</v>
      </c>
      <c r="K90" s="383">
        <v>0.90620758459827633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38900.000001</v>
      </c>
      <c r="C91" s="381">
        <v>40046.927600000003</v>
      </c>
      <c r="D91" s="381">
        <v>1146.9275990000024</v>
      </c>
      <c r="E91" s="382">
        <v>1.0294839999735352</v>
      </c>
      <c r="F91" s="380">
        <v>41849.039341700001</v>
      </c>
      <c r="G91" s="381">
        <v>41849.039341700001</v>
      </c>
      <c r="H91" s="381">
        <v>3848.5032500000002</v>
      </c>
      <c r="I91" s="381">
        <v>41714.413890000003</v>
      </c>
      <c r="J91" s="381">
        <v>-134.62545169999794</v>
      </c>
      <c r="K91" s="383">
        <v>0.99678306948456397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500</v>
      </c>
      <c r="C92" s="381">
        <v>2369.1010899999997</v>
      </c>
      <c r="D92" s="381">
        <v>1869.1010899999997</v>
      </c>
      <c r="E92" s="382">
        <v>4.7382021799999992</v>
      </c>
      <c r="F92" s="380">
        <v>2475.7106381000003</v>
      </c>
      <c r="G92" s="381">
        <v>2475.7106381000003</v>
      </c>
      <c r="H92" s="381">
        <v>62.110219999999998</v>
      </c>
      <c r="I92" s="381">
        <v>1341.4731100000001</v>
      </c>
      <c r="J92" s="381">
        <v>-1134.2375281000002</v>
      </c>
      <c r="K92" s="383">
        <v>0.54185375679829939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200.000001</v>
      </c>
      <c r="C93" s="381">
        <v>322.09105999999997</v>
      </c>
      <c r="D93" s="381">
        <v>122.09105899999997</v>
      </c>
      <c r="E93" s="382">
        <v>1.6104552919477235</v>
      </c>
      <c r="F93" s="380">
        <v>336.58515790000001</v>
      </c>
      <c r="G93" s="381">
        <v>336.58515790000001</v>
      </c>
      <c r="H93" s="381">
        <v>118.89064</v>
      </c>
      <c r="I93" s="381">
        <v>668.98824999999999</v>
      </c>
      <c r="J93" s="381">
        <v>332.40309209999998</v>
      </c>
      <c r="K93" s="383">
        <v>1.9875750142219804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1250</v>
      </c>
      <c r="C94" s="381">
        <v>850.5363000000001</v>
      </c>
      <c r="D94" s="381">
        <v>-399.4636999999999</v>
      </c>
      <c r="E94" s="382">
        <v>0.68042904000000004</v>
      </c>
      <c r="F94" s="380">
        <v>888.81043339999997</v>
      </c>
      <c r="G94" s="381">
        <v>888.81043339999997</v>
      </c>
      <c r="H94" s="381">
        <v>215.22211999999999</v>
      </c>
      <c r="I94" s="381">
        <v>2087.44092</v>
      </c>
      <c r="J94" s="381">
        <v>1198.6304866</v>
      </c>
      <c r="K94" s="383">
        <v>2.3485783262183744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1599.9999990000001</v>
      </c>
      <c r="C95" s="381">
        <v>1525.1101799999999</v>
      </c>
      <c r="D95" s="381">
        <v>-74.889819000000216</v>
      </c>
      <c r="E95" s="382">
        <v>0.95319386309574605</v>
      </c>
      <c r="F95" s="380">
        <v>1593.7400545999999</v>
      </c>
      <c r="G95" s="381">
        <v>1593.7400545999999</v>
      </c>
      <c r="H95" s="381">
        <v>163.976</v>
      </c>
      <c r="I95" s="381">
        <v>1908.1228799999999</v>
      </c>
      <c r="J95" s="381">
        <v>314.3828254</v>
      </c>
      <c r="K95" s="383">
        <v>1.1972610429741031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9719.9420680000003</v>
      </c>
      <c r="C96" s="381">
        <v>10737.330550000001</v>
      </c>
      <c r="D96" s="381">
        <v>1017.3884820000003</v>
      </c>
      <c r="E96" s="382">
        <v>1.1046702207567107</v>
      </c>
      <c r="F96" s="380">
        <v>11220.510425500001</v>
      </c>
      <c r="G96" s="381">
        <v>11220.510425500001</v>
      </c>
      <c r="H96" s="381">
        <v>1200.8957399999999</v>
      </c>
      <c r="I96" s="381">
        <v>11225.99829</v>
      </c>
      <c r="J96" s="381">
        <v>5.4878644999989774</v>
      </c>
      <c r="K96" s="383">
        <v>1.0004890922330527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200</v>
      </c>
      <c r="C97" s="381">
        <v>33.990720000000003</v>
      </c>
      <c r="D97" s="381">
        <v>-166.00927999999999</v>
      </c>
      <c r="E97" s="382">
        <v>0.16995360000000001</v>
      </c>
      <c r="F97" s="380">
        <v>0</v>
      </c>
      <c r="G97" s="381">
        <v>0</v>
      </c>
      <c r="H97" s="381">
        <v>0</v>
      </c>
      <c r="I97" s="381">
        <v>19.68177</v>
      </c>
      <c r="J97" s="381">
        <v>19.68177</v>
      </c>
      <c r="K97" s="383">
        <v>0</v>
      </c>
      <c r="L97" s="123"/>
      <c r="M97" s="379" t="str">
        <f t="shared" si="1"/>
        <v/>
      </c>
    </row>
    <row r="98" spans="1:13" ht="14.45" customHeight="1" x14ac:dyDescent="0.2">
      <c r="A98" s="384" t="s">
        <v>312</v>
      </c>
      <c r="B98" s="380">
        <v>-8400</v>
      </c>
      <c r="C98" s="381">
        <v>-9078.5508300000001</v>
      </c>
      <c r="D98" s="381">
        <v>-678.55083000000013</v>
      </c>
      <c r="E98" s="382">
        <v>1.0807798607142858</v>
      </c>
      <c r="F98" s="380">
        <v>-9250.9999995000016</v>
      </c>
      <c r="G98" s="381">
        <v>-9250.9999995000016</v>
      </c>
      <c r="H98" s="381">
        <v>-711.49675000000002</v>
      </c>
      <c r="I98" s="381">
        <v>-9082.2643800000005</v>
      </c>
      <c r="J98" s="381">
        <v>168.73561950000112</v>
      </c>
      <c r="K98" s="383">
        <v>0.98176028326568798</v>
      </c>
      <c r="L98" s="123"/>
      <c r="M98" s="379" t="str">
        <f t="shared" si="1"/>
        <v/>
      </c>
    </row>
    <row r="99" spans="1:13" ht="14.45" customHeight="1" x14ac:dyDescent="0.2">
      <c r="A99" s="384" t="s">
        <v>313</v>
      </c>
      <c r="B99" s="380">
        <v>0</v>
      </c>
      <c r="C99" s="381">
        <v>0.32691000000000003</v>
      </c>
      <c r="D99" s="381">
        <v>0.32691000000000003</v>
      </c>
      <c r="E99" s="382">
        <v>0</v>
      </c>
      <c r="F99" s="380">
        <v>0</v>
      </c>
      <c r="G99" s="381">
        <v>0</v>
      </c>
      <c r="H99" s="381">
        <v>-0.61912999999999996</v>
      </c>
      <c r="I99" s="381">
        <v>1.18451</v>
      </c>
      <c r="J99" s="381">
        <v>1.18451</v>
      </c>
      <c r="K99" s="383">
        <v>0</v>
      </c>
      <c r="L99" s="123"/>
      <c r="M99" s="379" t="str">
        <f t="shared" si="1"/>
        <v>X</v>
      </c>
    </row>
    <row r="100" spans="1:13" ht="14.45" customHeight="1" x14ac:dyDescent="0.2">
      <c r="A100" s="384" t="s">
        <v>314</v>
      </c>
      <c r="B100" s="380">
        <v>0</v>
      </c>
      <c r="C100" s="381">
        <v>0.32691000000000003</v>
      </c>
      <c r="D100" s="381">
        <v>0.32691000000000003</v>
      </c>
      <c r="E100" s="382">
        <v>0</v>
      </c>
      <c r="F100" s="380">
        <v>0</v>
      </c>
      <c r="G100" s="381">
        <v>0</v>
      </c>
      <c r="H100" s="381">
        <v>-0.61912999999999996</v>
      </c>
      <c r="I100" s="381">
        <v>1.18451</v>
      </c>
      <c r="J100" s="381">
        <v>1.18451</v>
      </c>
      <c r="K100" s="383">
        <v>0</v>
      </c>
      <c r="L100" s="123"/>
      <c r="M100" s="379" t="str">
        <f t="shared" si="1"/>
        <v/>
      </c>
    </row>
    <row r="101" spans="1:13" ht="14.45" customHeight="1" x14ac:dyDescent="0.2">
      <c r="A101" s="384" t="s">
        <v>315</v>
      </c>
      <c r="B101" s="380">
        <v>-8400</v>
      </c>
      <c r="C101" s="381">
        <v>-9078.5508300000001</v>
      </c>
      <c r="D101" s="381">
        <v>-678.55083000000013</v>
      </c>
      <c r="E101" s="382">
        <v>1.0807798607142858</v>
      </c>
      <c r="F101" s="380">
        <v>-9250.9999995000016</v>
      </c>
      <c r="G101" s="381">
        <v>-9250.9999995000016</v>
      </c>
      <c r="H101" s="381">
        <v>-711.49675000000002</v>
      </c>
      <c r="I101" s="381">
        <v>-9082.2643800000005</v>
      </c>
      <c r="J101" s="381">
        <v>168.73561950000112</v>
      </c>
      <c r="K101" s="383">
        <v>0.98176028326568798</v>
      </c>
      <c r="L101" s="123"/>
      <c r="M101" s="379" t="str">
        <f t="shared" si="1"/>
        <v>X</v>
      </c>
    </row>
    <row r="102" spans="1:13" ht="14.45" customHeight="1" x14ac:dyDescent="0.2">
      <c r="A102" s="384" t="s">
        <v>316</v>
      </c>
      <c r="B102" s="380">
        <v>-200</v>
      </c>
      <c r="C102" s="381">
        <v>-131.49073999999999</v>
      </c>
      <c r="D102" s="381">
        <v>68.509260000000012</v>
      </c>
      <c r="E102" s="382">
        <v>0.65745369999999992</v>
      </c>
      <c r="F102" s="380">
        <v>-151.00000009999999</v>
      </c>
      <c r="G102" s="381">
        <v>-151.00000009999999</v>
      </c>
      <c r="H102" s="381">
        <v>0</v>
      </c>
      <c r="I102" s="381">
        <v>-158.31123000000002</v>
      </c>
      <c r="J102" s="381">
        <v>-7.3112299000000291</v>
      </c>
      <c r="K102" s="383">
        <v>1.0484187410275374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-7300</v>
      </c>
      <c r="C103" s="381">
        <v>-8432.53809</v>
      </c>
      <c r="D103" s="381">
        <v>-1132.53809</v>
      </c>
      <c r="E103" s="382">
        <v>1.1551422041095891</v>
      </c>
      <c r="F103" s="380">
        <v>-8499.9999993999991</v>
      </c>
      <c r="G103" s="381">
        <v>-8499.9999993999991</v>
      </c>
      <c r="H103" s="381">
        <v>-679.81475</v>
      </c>
      <c r="I103" s="381">
        <v>-8514.309150000001</v>
      </c>
      <c r="J103" s="381">
        <v>-14.309150600001885</v>
      </c>
      <c r="K103" s="383">
        <v>1.0016834294824719</v>
      </c>
      <c r="L103" s="123"/>
      <c r="M103" s="379" t="str">
        <f t="shared" si="1"/>
        <v/>
      </c>
    </row>
    <row r="104" spans="1:13" ht="14.45" customHeight="1" x14ac:dyDescent="0.2">
      <c r="A104" s="384" t="s">
        <v>318</v>
      </c>
      <c r="B104" s="380">
        <v>-900</v>
      </c>
      <c r="C104" s="381">
        <v>-514.52200000000005</v>
      </c>
      <c r="D104" s="381">
        <v>385.47799999999995</v>
      </c>
      <c r="E104" s="382">
        <v>0.57169111111111115</v>
      </c>
      <c r="F104" s="380">
        <v>-600</v>
      </c>
      <c r="G104" s="381">
        <v>-600</v>
      </c>
      <c r="H104" s="381">
        <v>-31.681999999999999</v>
      </c>
      <c r="I104" s="381">
        <v>-409.64400000000001</v>
      </c>
      <c r="J104" s="381">
        <v>190.35599999999999</v>
      </c>
      <c r="K104" s="383">
        <v>0.68274000000000001</v>
      </c>
      <c r="L104" s="123"/>
      <c r="M104" s="379" t="str">
        <f t="shared" si="1"/>
        <v/>
      </c>
    </row>
    <row r="105" spans="1:13" ht="14.45" customHeight="1" x14ac:dyDescent="0.2">
      <c r="A105" s="384" t="s">
        <v>319</v>
      </c>
      <c r="B105" s="380">
        <v>0</v>
      </c>
      <c r="C105" s="381">
        <v>-0.32691000000000003</v>
      </c>
      <c r="D105" s="381">
        <v>-0.32691000000000003</v>
      </c>
      <c r="E105" s="382">
        <v>0</v>
      </c>
      <c r="F105" s="380">
        <v>0</v>
      </c>
      <c r="G105" s="381">
        <v>0</v>
      </c>
      <c r="H105" s="381">
        <v>0.61912999999999996</v>
      </c>
      <c r="I105" s="381">
        <v>-1.18451</v>
      </c>
      <c r="J105" s="381">
        <v>-1.18451</v>
      </c>
      <c r="K105" s="383">
        <v>0</v>
      </c>
      <c r="L105" s="123"/>
      <c r="M105" s="379" t="str">
        <f t="shared" si="1"/>
        <v>X</v>
      </c>
    </row>
    <row r="106" spans="1:13" ht="14.45" customHeight="1" x14ac:dyDescent="0.2">
      <c r="A106" s="384" t="s">
        <v>320</v>
      </c>
      <c r="B106" s="380">
        <v>0</v>
      </c>
      <c r="C106" s="381">
        <v>-0.32691000000000003</v>
      </c>
      <c r="D106" s="381">
        <v>-0.32691000000000003</v>
      </c>
      <c r="E106" s="382">
        <v>0</v>
      </c>
      <c r="F106" s="380">
        <v>0</v>
      </c>
      <c r="G106" s="381">
        <v>0</v>
      </c>
      <c r="H106" s="381">
        <v>0.61912999999999996</v>
      </c>
      <c r="I106" s="381">
        <v>-1.18451</v>
      </c>
      <c r="J106" s="381">
        <v>-1.18451</v>
      </c>
      <c r="K106" s="383">
        <v>0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1887.4334240000001</v>
      </c>
      <c r="C107" s="381">
        <v>2815.3261200000002</v>
      </c>
      <c r="D107" s="381">
        <v>927.89269600000011</v>
      </c>
      <c r="E107" s="382">
        <v>1.4916161196475666</v>
      </c>
      <c r="F107" s="380">
        <v>2567.1098296</v>
      </c>
      <c r="G107" s="381">
        <v>2567.1098296</v>
      </c>
      <c r="H107" s="381">
        <v>286.87526000000003</v>
      </c>
      <c r="I107" s="381">
        <v>2840.80593</v>
      </c>
      <c r="J107" s="381">
        <v>273.69610039999998</v>
      </c>
      <c r="K107" s="383">
        <v>1.1066164358237243</v>
      </c>
      <c r="L107" s="123"/>
      <c r="M107" s="379" t="str">
        <f t="shared" si="1"/>
        <v/>
      </c>
    </row>
    <row r="108" spans="1:13" ht="14.45" customHeight="1" x14ac:dyDescent="0.2">
      <c r="A108" s="384" t="s">
        <v>322</v>
      </c>
      <c r="B108" s="380">
        <v>428.67098499999997</v>
      </c>
      <c r="C108" s="381">
        <v>820.15327000000002</v>
      </c>
      <c r="D108" s="381">
        <v>391.48228500000005</v>
      </c>
      <c r="E108" s="382">
        <v>1.9132465193556314</v>
      </c>
      <c r="F108" s="380">
        <v>645.17144900000005</v>
      </c>
      <c r="G108" s="381">
        <v>645.17144900000005</v>
      </c>
      <c r="H108" s="381">
        <v>90.898210000000006</v>
      </c>
      <c r="I108" s="381">
        <v>833.22546999999997</v>
      </c>
      <c r="J108" s="381">
        <v>188.05402099999992</v>
      </c>
      <c r="K108" s="383">
        <v>1.2914791429339891</v>
      </c>
      <c r="L108" s="123"/>
      <c r="M108" s="379" t="str">
        <f t="shared" si="1"/>
        <v/>
      </c>
    </row>
    <row r="109" spans="1:13" ht="14.45" customHeight="1" x14ac:dyDescent="0.2">
      <c r="A109" s="384" t="s">
        <v>323</v>
      </c>
      <c r="B109" s="380">
        <v>0</v>
      </c>
      <c r="C109" s="381">
        <v>-0.64910000000000001</v>
      </c>
      <c r="D109" s="381">
        <v>-0.64910000000000001</v>
      </c>
      <c r="E109" s="382">
        <v>0</v>
      </c>
      <c r="F109" s="380">
        <v>0</v>
      </c>
      <c r="G109" s="381">
        <v>0</v>
      </c>
      <c r="H109" s="381">
        <v>-0.38618000000000002</v>
      </c>
      <c r="I109" s="381">
        <v>-2.66167</v>
      </c>
      <c r="J109" s="381">
        <v>-2.66167</v>
      </c>
      <c r="K109" s="383">
        <v>0</v>
      </c>
      <c r="L109" s="123"/>
      <c r="M109" s="379" t="str">
        <f t="shared" si="1"/>
        <v>X</v>
      </c>
    </row>
    <row r="110" spans="1:13" ht="14.45" customHeight="1" x14ac:dyDescent="0.2">
      <c r="A110" s="384" t="s">
        <v>324</v>
      </c>
      <c r="B110" s="380">
        <v>0</v>
      </c>
      <c r="C110" s="381">
        <v>-0.64910000000000001</v>
      </c>
      <c r="D110" s="381">
        <v>-0.64910000000000001</v>
      </c>
      <c r="E110" s="382">
        <v>0</v>
      </c>
      <c r="F110" s="380">
        <v>0</v>
      </c>
      <c r="G110" s="381">
        <v>0</v>
      </c>
      <c r="H110" s="381">
        <v>-0.38618000000000002</v>
      </c>
      <c r="I110" s="381">
        <v>-2.66167</v>
      </c>
      <c r="J110" s="381">
        <v>-2.66167</v>
      </c>
      <c r="K110" s="383">
        <v>0</v>
      </c>
      <c r="L110" s="123"/>
      <c r="M110" s="379" t="str">
        <f t="shared" si="1"/>
        <v/>
      </c>
    </row>
    <row r="111" spans="1:13" ht="14.45" customHeight="1" x14ac:dyDescent="0.2">
      <c r="A111" s="384" t="s">
        <v>325</v>
      </c>
      <c r="B111" s="380">
        <v>428.67098499999997</v>
      </c>
      <c r="C111" s="381">
        <v>820.15327000000002</v>
      </c>
      <c r="D111" s="381">
        <v>391.48228500000005</v>
      </c>
      <c r="E111" s="382">
        <v>1.9132465193556314</v>
      </c>
      <c r="F111" s="380">
        <v>645.17144900000005</v>
      </c>
      <c r="G111" s="381">
        <v>645.17144900000005</v>
      </c>
      <c r="H111" s="381">
        <v>90.898210000000006</v>
      </c>
      <c r="I111" s="381">
        <v>833.22546999999997</v>
      </c>
      <c r="J111" s="381">
        <v>188.05402099999992</v>
      </c>
      <c r="K111" s="383">
        <v>1.2914791429339891</v>
      </c>
      <c r="L111" s="123"/>
      <c r="M111" s="379" t="str">
        <f t="shared" si="1"/>
        <v>X</v>
      </c>
    </row>
    <row r="112" spans="1:13" ht="14.45" customHeight="1" x14ac:dyDescent="0.2">
      <c r="A112" s="384" t="s">
        <v>326</v>
      </c>
      <c r="B112" s="380">
        <v>257.677796</v>
      </c>
      <c r="C112" s="381">
        <v>256.49248999999998</v>
      </c>
      <c r="D112" s="381">
        <v>-1.1853060000000255</v>
      </c>
      <c r="E112" s="382">
        <v>0.99540004603268173</v>
      </c>
      <c r="F112" s="380">
        <v>262.58949459999997</v>
      </c>
      <c r="G112" s="381">
        <v>262.58949459999997</v>
      </c>
      <c r="H112" s="381">
        <v>44.103589999999997</v>
      </c>
      <c r="I112" s="381">
        <v>289.35692999999998</v>
      </c>
      <c r="J112" s="381">
        <v>26.767435400000011</v>
      </c>
      <c r="K112" s="383">
        <v>1.1019364291049594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18.39545</v>
      </c>
      <c r="C113" s="381">
        <v>11.266</v>
      </c>
      <c r="D113" s="381">
        <v>-7.1294500000000003</v>
      </c>
      <c r="E113" s="382">
        <v>0.61243405298592857</v>
      </c>
      <c r="F113" s="380">
        <v>10.8991088</v>
      </c>
      <c r="G113" s="381">
        <v>10.8991088</v>
      </c>
      <c r="H113" s="381">
        <v>0</v>
      </c>
      <c r="I113" s="381">
        <v>3.1218000000000004</v>
      </c>
      <c r="J113" s="381">
        <v>-7.7773088000000001</v>
      </c>
      <c r="K113" s="383">
        <v>0.28642708842396364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4.5965629999999997</v>
      </c>
      <c r="C114" s="381">
        <v>342.15823999999998</v>
      </c>
      <c r="D114" s="381">
        <v>337.56167699999997</v>
      </c>
      <c r="E114" s="382">
        <v>74.437844102212892</v>
      </c>
      <c r="F114" s="380">
        <v>14.6063118</v>
      </c>
      <c r="G114" s="381">
        <v>14.6063118</v>
      </c>
      <c r="H114" s="381">
        <v>0</v>
      </c>
      <c r="I114" s="381">
        <v>0</v>
      </c>
      <c r="J114" s="381">
        <v>-14.6063118</v>
      </c>
      <c r="K114" s="383">
        <v>0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12.331813</v>
      </c>
      <c r="C115" s="381">
        <v>132.39557000000002</v>
      </c>
      <c r="D115" s="381">
        <v>120.06375700000002</v>
      </c>
      <c r="E115" s="382">
        <v>10.736099387819133</v>
      </c>
      <c r="F115" s="380">
        <v>214.99999990000001</v>
      </c>
      <c r="G115" s="381">
        <v>214.99999990000001</v>
      </c>
      <c r="H115" s="381">
        <v>0</v>
      </c>
      <c r="I115" s="381">
        <v>296.57810999999998</v>
      </c>
      <c r="J115" s="381">
        <v>81.578110099999975</v>
      </c>
      <c r="K115" s="383">
        <v>1.3794330704090385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42.468129999999995</v>
      </c>
      <c r="C116" s="381">
        <v>69.654110000000003</v>
      </c>
      <c r="D116" s="381">
        <v>27.185980000000008</v>
      </c>
      <c r="E116" s="382">
        <v>1.6401501549514899</v>
      </c>
      <c r="F116" s="380">
        <v>62.076533499999996</v>
      </c>
      <c r="G116" s="381">
        <v>62.076533499999996</v>
      </c>
      <c r="H116" s="381">
        <v>6.0683199999999999</v>
      </c>
      <c r="I116" s="381">
        <v>66.175200000000004</v>
      </c>
      <c r="J116" s="381">
        <v>4.0986665000000073</v>
      </c>
      <c r="K116" s="383">
        <v>1.06602602092786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2.690906</v>
      </c>
      <c r="C117" s="381">
        <v>0</v>
      </c>
      <c r="D117" s="381">
        <v>-2.690906</v>
      </c>
      <c r="E117" s="382">
        <v>0</v>
      </c>
      <c r="F117" s="380">
        <v>0</v>
      </c>
      <c r="G117" s="381">
        <v>0</v>
      </c>
      <c r="H117" s="381">
        <v>0</v>
      </c>
      <c r="I117" s="381">
        <v>0</v>
      </c>
      <c r="J117" s="381">
        <v>0</v>
      </c>
      <c r="K117" s="383">
        <v>0</v>
      </c>
      <c r="L117" s="123"/>
      <c r="M117" s="379" t="str">
        <f t="shared" si="1"/>
        <v/>
      </c>
    </row>
    <row r="118" spans="1:13" ht="14.45" customHeight="1" x14ac:dyDescent="0.2">
      <c r="A118" s="384" t="s">
        <v>332</v>
      </c>
      <c r="B118" s="380">
        <v>68.344532000000001</v>
      </c>
      <c r="C118" s="381">
        <v>8.1868599999999994</v>
      </c>
      <c r="D118" s="381">
        <v>-60.157672000000005</v>
      </c>
      <c r="E118" s="382">
        <v>0.11978807609656321</v>
      </c>
      <c r="F118" s="380">
        <v>80.000000400000005</v>
      </c>
      <c r="G118" s="381">
        <v>80.000000400000005</v>
      </c>
      <c r="H118" s="381">
        <v>29.8</v>
      </c>
      <c r="I118" s="381">
        <v>114.64033999999999</v>
      </c>
      <c r="J118" s="381">
        <v>34.64033959999999</v>
      </c>
      <c r="K118" s="383">
        <v>1.4330042428349787</v>
      </c>
      <c r="L118" s="123"/>
      <c r="M118" s="379" t="str">
        <f t="shared" si="1"/>
        <v/>
      </c>
    </row>
    <row r="119" spans="1:13" ht="14.45" customHeight="1" x14ac:dyDescent="0.2">
      <c r="A119" s="384" t="s">
        <v>333</v>
      </c>
      <c r="B119" s="380">
        <v>22.165794999999999</v>
      </c>
      <c r="C119" s="381">
        <v>0</v>
      </c>
      <c r="D119" s="381">
        <v>-22.165794999999999</v>
      </c>
      <c r="E119" s="382">
        <v>0</v>
      </c>
      <c r="F119" s="380">
        <v>0</v>
      </c>
      <c r="G119" s="381">
        <v>0</v>
      </c>
      <c r="H119" s="381">
        <v>10.926299999999999</v>
      </c>
      <c r="I119" s="381">
        <v>63.353089999999995</v>
      </c>
      <c r="J119" s="381">
        <v>63.353089999999995</v>
      </c>
      <c r="K119" s="383">
        <v>0</v>
      </c>
      <c r="L119" s="123"/>
      <c r="M119" s="379" t="str">
        <f t="shared" si="1"/>
        <v/>
      </c>
    </row>
    <row r="120" spans="1:13" ht="14.45" customHeight="1" x14ac:dyDescent="0.2">
      <c r="A120" s="384" t="s">
        <v>334</v>
      </c>
      <c r="B120" s="380">
        <v>0</v>
      </c>
      <c r="C120" s="381">
        <v>0.64910000000000001</v>
      </c>
      <c r="D120" s="381">
        <v>0.64910000000000001</v>
      </c>
      <c r="E120" s="382">
        <v>0</v>
      </c>
      <c r="F120" s="380">
        <v>0</v>
      </c>
      <c r="G120" s="381">
        <v>0</v>
      </c>
      <c r="H120" s="381">
        <v>0.38618000000000002</v>
      </c>
      <c r="I120" s="381">
        <v>2.66167</v>
      </c>
      <c r="J120" s="381">
        <v>2.66167</v>
      </c>
      <c r="K120" s="383">
        <v>0</v>
      </c>
      <c r="L120" s="123"/>
      <c r="M120" s="379" t="str">
        <f t="shared" si="1"/>
        <v>X</v>
      </c>
    </row>
    <row r="121" spans="1:13" ht="14.45" customHeight="1" x14ac:dyDescent="0.2">
      <c r="A121" s="384" t="s">
        <v>335</v>
      </c>
      <c r="B121" s="380">
        <v>0</v>
      </c>
      <c r="C121" s="381">
        <v>0.64910000000000001</v>
      </c>
      <c r="D121" s="381">
        <v>0.64910000000000001</v>
      </c>
      <c r="E121" s="382">
        <v>0</v>
      </c>
      <c r="F121" s="380">
        <v>0</v>
      </c>
      <c r="G121" s="381">
        <v>0</v>
      </c>
      <c r="H121" s="381">
        <v>0.38618000000000002</v>
      </c>
      <c r="I121" s="381">
        <v>2.66167</v>
      </c>
      <c r="J121" s="381">
        <v>2.66167</v>
      </c>
      <c r="K121" s="383">
        <v>0</v>
      </c>
      <c r="L121" s="123"/>
      <c r="M121" s="379" t="str">
        <f t="shared" si="1"/>
        <v/>
      </c>
    </row>
    <row r="122" spans="1:13" ht="14.45" customHeight="1" x14ac:dyDescent="0.2">
      <c r="A122" s="384" t="s">
        <v>336</v>
      </c>
      <c r="B122" s="380">
        <v>0</v>
      </c>
      <c r="C122" s="381">
        <v>109.279</v>
      </c>
      <c r="D122" s="381">
        <v>109.279</v>
      </c>
      <c r="E122" s="382">
        <v>0</v>
      </c>
      <c r="F122" s="380">
        <v>0</v>
      </c>
      <c r="G122" s="381">
        <v>0</v>
      </c>
      <c r="H122" s="381">
        <v>5.9539999999999997</v>
      </c>
      <c r="I122" s="381">
        <v>23.838000000000001</v>
      </c>
      <c r="J122" s="381">
        <v>23.838000000000001</v>
      </c>
      <c r="K122" s="383">
        <v>0</v>
      </c>
      <c r="L122" s="123"/>
      <c r="M122" s="379" t="str">
        <f t="shared" si="1"/>
        <v/>
      </c>
    </row>
    <row r="123" spans="1:13" ht="14.45" customHeight="1" x14ac:dyDescent="0.2">
      <c r="A123" s="384" t="s">
        <v>337</v>
      </c>
      <c r="B123" s="380">
        <v>0</v>
      </c>
      <c r="C123" s="381">
        <v>102.735</v>
      </c>
      <c r="D123" s="381">
        <v>102.735</v>
      </c>
      <c r="E123" s="382">
        <v>0</v>
      </c>
      <c r="F123" s="380">
        <v>0</v>
      </c>
      <c r="G123" s="381">
        <v>0</v>
      </c>
      <c r="H123" s="381">
        <v>5.9539999999999997</v>
      </c>
      <c r="I123" s="381">
        <v>23.838000000000001</v>
      </c>
      <c r="J123" s="381">
        <v>23.838000000000001</v>
      </c>
      <c r="K123" s="383">
        <v>0</v>
      </c>
      <c r="L123" s="123"/>
      <c r="M123" s="379" t="str">
        <f t="shared" si="1"/>
        <v>X</v>
      </c>
    </row>
    <row r="124" spans="1:13" ht="14.45" customHeight="1" x14ac:dyDescent="0.2">
      <c r="A124" s="384" t="s">
        <v>338</v>
      </c>
      <c r="B124" s="380">
        <v>0</v>
      </c>
      <c r="C124" s="381">
        <v>86.126000000000005</v>
      </c>
      <c r="D124" s="381">
        <v>86.126000000000005</v>
      </c>
      <c r="E124" s="382">
        <v>0</v>
      </c>
      <c r="F124" s="380">
        <v>0</v>
      </c>
      <c r="G124" s="381">
        <v>0</v>
      </c>
      <c r="H124" s="381">
        <v>1.254</v>
      </c>
      <c r="I124" s="381">
        <v>15.843</v>
      </c>
      <c r="J124" s="381">
        <v>15.843</v>
      </c>
      <c r="K124" s="383">
        <v>0</v>
      </c>
      <c r="L124" s="123"/>
      <c r="M124" s="379" t="str">
        <f t="shared" si="1"/>
        <v/>
      </c>
    </row>
    <row r="125" spans="1:13" ht="14.45" customHeight="1" x14ac:dyDescent="0.2">
      <c r="A125" s="384" t="s">
        <v>339</v>
      </c>
      <c r="B125" s="380">
        <v>0</v>
      </c>
      <c r="C125" s="381">
        <v>16.609000000000002</v>
      </c>
      <c r="D125" s="381">
        <v>16.609000000000002</v>
      </c>
      <c r="E125" s="382">
        <v>0</v>
      </c>
      <c r="F125" s="380">
        <v>0</v>
      </c>
      <c r="G125" s="381">
        <v>0</v>
      </c>
      <c r="H125" s="381">
        <v>4.7</v>
      </c>
      <c r="I125" s="381">
        <v>7.9950000000000001</v>
      </c>
      <c r="J125" s="381">
        <v>7.9950000000000001</v>
      </c>
      <c r="K125" s="383">
        <v>0</v>
      </c>
      <c r="L125" s="123"/>
      <c r="M125" s="379" t="str">
        <f t="shared" si="1"/>
        <v/>
      </c>
    </row>
    <row r="126" spans="1:13" ht="14.45" customHeight="1" x14ac:dyDescent="0.2">
      <c r="A126" s="384" t="s">
        <v>340</v>
      </c>
      <c r="B126" s="380">
        <v>0</v>
      </c>
      <c r="C126" s="381">
        <v>6.5439999999999996</v>
      </c>
      <c r="D126" s="381">
        <v>6.5439999999999996</v>
      </c>
      <c r="E126" s="382">
        <v>0</v>
      </c>
      <c r="F126" s="380">
        <v>0</v>
      </c>
      <c r="G126" s="381">
        <v>0</v>
      </c>
      <c r="H126" s="381">
        <v>0</v>
      </c>
      <c r="I126" s="381">
        <v>0</v>
      </c>
      <c r="J126" s="381">
        <v>0</v>
      </c>
      <c r="K126" s="383">
        <v>0</v>
      </c>
      <c r="L126" s="123"/>
      <c r="M126" s="379" t="str">
        <f t="shared" si="1"/>
        <v>X</v>
      </c>
    </row>
    <row r="127" spans="1:13" ht="14.45" customHeight="1" x14ac:dyDescent="0.2">
      <c r="A127" s="384" t="s">
        <v>341</v>
      </c>
      <c r="B127" s="380">
        <v>0</v>
      </c>
      <c r="C127" s="381">
        <v>6.5439999999999996</v>
      </c>
      <c r="D127" s="381">
        <v>6.5439999999999996</v>
      </c>
      <c r="E127" s="382">
        <v>0</v>
      </c>
      <c r="F127" s="380">
        <v>0</v>
      </c>
      <c r="G127" s="381">
        <v>0</v>
      </c>
      <c r="H127" s="381">
        <v>0</v>
      </c>
      <c r="I127" s="381">
        <v>0</v>
      </c>
      <c r="J127" s="381">
        <v>0</v>
      </c>
      <c r="K127" s="383">
        <v>0</v>
      </c>
      <c r="L127" s="123"/>
      <c r="M127" s="379" t="str">
        <f t="shared" si="1"/>
        <v/>
      </c>
    </row>
    <row r="128" spans="1:13" ht="14.45" customHeight="1" x14ac:dyDescent="0.2">
      <c r="A128" s="384" t="s">
        <v>342</v>
      </c>
      <c r="B128" s="380">
        <v>1458.7624390000001</v>
      </c>
      <c r="C128" s="381">
        <v>1885.8938500000002</v>
      </c>
      <c r="D128" s="381">
        <v>427.13141100000007</v>
      </c>
      <c r="E128" s="382">
        <v>1.2928039546266381</v>
      </c>
      <c r="F128" s="380">
        <v>1921.9383806000001</v>
      </c>
      <c r="G128" s="381">
        <v>1921.9383806000001</v>
      </c>
      <c r="H128" s="381">
        <v>190.02304999999998</v>
      </c>
      <c r="I128" s="381">
        <v>1983.7424599999999</v>
      </c>
      <c r="J128" s="381">
        <v>61.804079399999864</v>
      </c>
      <c r="K128" s="383">
        <v>1.032157159679961</v>
      </c>
      <c r="L128" s="123"/>
      <c r="M128" s="379" t="str">
        <f t="shared" si="1"/>
        <v/>
      </c>
    </row>
    <row r="129" spans="1:13" ht="14.45" customHeight="1" x14ac:dyDescent="0.2">
      <c r="A129" s="384" t="s">
        <v>343</v>
      </c>
      <c r="B129" s="380">
        <v>0</v>
      </c>
      <c r="C129" s="381">
        <v>-6.5368900000000005</v>
      </c>
      <c r="D129" s="381">
        <v>-6.5368900000000005</v>
      </c>
      <c r="E129" s="382">
        <v>0</v>
      </c>
      <c r="F129" s="380">
        <v>0</v>
      </c>
      <c r="G129" s="381">
        <v>0</v>
      </c>
      <c r="H129" s="381">
        <v>-2.7176300000000002</v>
      </c>
      <c r="I129" s="381">
        <v>-7.5213700000000001</v>
      </c>
      <c r="J129" s="381">
        <v>-7.5213700000000001</v>
      </c>
      <c r="K129" s="383">
        <v>0</v>
      </c>
      <c r="L129" s="123"/>
      <c r="M129" s="379" t="str">
        <f t="shared" si="1"/>
        <v>X</v>
      </c>
    </row>
    <row r="130" spans="1:13" ht="14.45" customHeight="1" x14ac:dyDescent="0.2">
      <c r="A130" s="384" t="s">
        <v>344</v>
      </c>
      <c r="B130" s="380">
        <v>0</v>
      </c>
      <c r="C130" s="381">
        <v>-6.5368900000000005</v>
      </c>
      <c r="D130" s="381">
        <v>-6.5368900000000005</v>
      </c>
      <c r="E130" s="382">
        <v>0</v>
      </c>
      <c r="F130" s="380">
        <v>0</v>
      </c>
      <c r="G130" s="381">
        <v>0</v>
      </c>
      <c r="H130" s="381">
        <v>-2.7176300000000002</v>
      </c>
      <c r="I130" s="381">
        <v>-7.5213700000000001</v>
      </c>
      <c r="J130" s="381">
        <v>-7.5213700000000001</v>
      </c>
      <c r="K130" s="383">
        <v>0</v>
      </c>
      <c r="L130" s="123"/>
      <c r="M130" s="379" t="str">
        <f t="shared" si="1"/>
        <v/>
      </c>
    </row>
    <row r="131" spans="1:13" ht="14.45" customHeight="1" x14ac:dyDescent="0.2">
      <c r="A131" s="384" t="s">
        <v>345</v>
      </c>
      <c r="B131" s="380">
        <v>57.041782000000104</v>
      </c>
      <c r="C131" s="381">
        <v>35.778680000000001</v>
      </c>
      <c r="D131" s="381">
        <v>-21.263102000000103</v>
      </c>
      <c r="E131" s="382">
        <v>0.62723636509111758</v>
      </c>
      <c r="F131" s="380">
        <v>38.558428200000002</v>
      </c>
      <c r="G131" s="381">
        <v>38.558428200000002</v>
      </c>
      <c r="H131" s="381">
        <v>3.6140599999999998</v>
      </c>
      <c r="I131" s="381">
        <v>41.970210000000002</v>
      </c>
      <c r="J131" s="381">
        <v>3.4117818</v>
      </c>
      <c r="K131" s="383">
        <v>1.0884834252657634</v>
      </c>
      <c r="L131" s="123"/>
      <c r="M131" s="379" t="str">
        <f t="shared" si="1"/>
        <v>X</v>
      </c>
    </row>
    <row r="132" spans="1:13" ht="14.45" customHeight="1" x14ac:dyDescent="0.2">
      <c r="A132" s="384" t="s">
        <v>346</v>
      </c>
      <c r="B132" s="380">
        <v>17.813836999999999</v>
      </c>
      <c r="C132" s="381">
        <v>2.7958000000000003</v>
      </c>
      <c r="D132" s="381">
        <v>-15.018037</v>
      </c>
      <c r="E132" s="382">
        <v>0.15694541271484636</v>
      </c>
      <c r="F132" s="380">
        <v>2.8340234</v>
      </c>
      <c r="G132" s="381">
        <v>2.8340234</v>
      </c>
      <c r="H132" s="381">
        <v>0.24340000000000001</v>
      </c>
      <c r="I132" s="381">
        <v>1.8502000000000001</v>
      </c>
      <c r="J132" s="381">
        <v>-0.9838233999999999</v>
      </c>
      <c r="K132" s="383">
        <v>0.65285276049590846</v>
      </c>
      <c r="L132" s="123"/>
      <c r="M132" s="379" t="str">
        <f t="shared" si="1"/>
        <v/>
      </c>
    </row>
    <row r="133" spans="1:13" ht="14.45" customHeight="1" x14ac:dyDescent="0.2">
      <c r="A133" s="384" t="s">
        <v>347</v>
      </c>
      <c r="B133" s="380">
        <v>39.227945000000105</v>
      </c>
      <c r="C133" s="381">
        <v>32.982879999999994</v>
      </c>
      <c r="D133" s="381">
        <v>-6.2450650000001104</v>
      </c>
      <c r="E133" s="382">
        <v>0.84080060783199084</v>
      </c>
      <c r="F133" s="380">
        <v>35.724404799999995</v>
      </c>
      <c r="G133" s="381">
        <v>35.724404799999995</v>
      </c>
      <c r="H133" s="381">
        <v>3.37066</v>
      </c>
      <c r="I133" s="381">
        <v>40.120010000000001</v>
      </c>
      <c r="J133" s="381">
        <v>4.3956052000000057</v>
      </c>
      <c r="K133" s="383">
        <v>1.1230420835450843</v>
      </c>
      <c r="L133" s="123"/>
      <c r="M133" s="379" t="str">
        <f t="shared" si="1"/>
        <v/>
      </c>
    </row>
    <row r="134" spans="1:13" ht="14.45" customHeight="1" x14ac:dyDescent="0.2">
      <c r="A134" s="384" t="s">
        <v>348</v>
      </c>
      <c r="B134" s="380">
        <v>2.0000040000000001</v>
      </c>
      <c r="C134" s="381">
        <v>1.62</v>
      </c>
      <c r="D134" s="381">
        <v>-0.38000400000000001</v>
      </c>
      <c r="E134" s="382">
        <v>0.80999838000323998</v>
      </c>
      <c r="F134" s="380">
        <v>1.62</v>
      </c>
      <c r="G134" s="381">
        <v>1.62</v>
      </c>
      <c r="H134" s="381">
        <v>0</v>
      </c>
      <c r="I134" s="381">
        <v>1.62</v>
      </c>
      <c r="J134" s="381">
        <v>0</v>
      </c>
      <c r="K134" s="383">
        <v>1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84" t="s">
        <v>349</v>
      </c>
      <c r="B135" s="380">
        <v>2.0000040000000001</v>
      </c>
      <c r="C135" s="381">
        <v>1.62</v>
      </c>
      <c r="D135" s="381">
        <v>-0.38000400000000001</v>
      </c>
      <c r="E135" s="382">
        <v>0.80999838000323998</v>
      </c>
      <c r="F135" s="380">
        <v>1.62</v>
      </c>
      <c r="G135" s="381">
        <v>1.62</v>
      </c>
      <c r="H135" s="381">
        <v>0</v>
      </c>
      <c r="I135" s="381">
        <v>1.62</v>
      </c>
      <c r="J135" s="381">
        <v>0</v>
      </c>
      <c r="K135" s="383">
        <v>1</v>
      </c>
      <c r="L135" s="123"/>
      <c r="M135" s="379" t="str">
        <f t="shared" si="2"/>
        <v/>
      </c>
    </row>
    <row r="136" spans="1:13" ht="14.45" customHeight="1" x14ac:dyDescent="0.2">
      <c r="A136" s="384" t="s">
        <v>350</v>
      </c>
      <c r="B136" s="380">
        <v>427.60475799999995</v>
      </c>
      <c r="C136" s="381">
        <v>566.65422000000001</v>
      </c>
      <c r="D136" s="381">
        <v>139.04946200000006</v>
      </c>
      <c r="E136" s="382">
        <v>1.3251822141791978</v>
      </c>
      <c r="F136" s="380">
        <v>695.14406880000001</v>
      </c>
      <c r="G136" s="381">
        <v>695.14406880000001</v>
      </c>
      <c r="H136" s="381">
        <v>52.118679999999998</v>
      </c>
      <c r="I136" s="381">
        <v>662.93462</v>
      </c>
      <c r="J136" s="381">
        <v>-32.209448800000018</v>
      </c>
      <c r="K136" s="383">
        <v>0.95366507426927782</v>
      </c>
      <c r="L136" s="123"/>
      <c r="M136" s="379" t="str">
        <f t="shared" si="2"/>
        <v>X</v>
      </c>
    </row>
    <row r="137" spans="1:13" ht="14.45" customHeight="1" x14ac:dyDescent="0.2">
      <c r="A137" s="384" t="s">
        <v>351</v>
      </c>
      <c r="B137" s="380">
        <v>393.76690600000001</v>
      </c>
      <c r="C137" s="381">
        <v>395.74412000000001</v>
      </c>
      <c r="D137" s="381">
        <v>1.9772140000000036</v>
      </c>
      <c r="E137" s="382">
        <v>1.0050212802799634</v>
      </c>
      <c r="F137" s="380">
        <v>436.98596999999995</v>
      </c>
      <c r="G137" s="381">
        <v>436.98596999999995</v>
      </c>
      <c r="H137" s="381">
        <v>37.381529999999998</v>
      </c>
      <c r="I137" s="381">
        <v>444.60647999999998</v>
      </c>
      <c r="J137" s="381">
        <v>7.6205100000000243</v>
      </c>
      <c r="K137" s="383">
        <v>1.0174387978634647</v>
      </c>
      <c r="L137" s="123"/>
      <c r="M137" s="379" t="str">
        <f t="shared" si="2"/>
        <v/>
      </c>
    </row>
    <row r="138" spans="1:13" ht="14.45" customHeight="1" x14ac:dyDescent="0.2">
      <c r="A138" s="384" t="s">
        <v>352</v>
      </c>
      <c r="B138" s="380">
        <v>0</v>
      </c>
      <c r="C138" s="381">
        <v>18.252849999999999</v>
      </c>
      <c r="D138" s="381">
        <v>18.252849999999999</v>
      </c>
      <c r="E138" s="382">
        <v>0</v>
      </c>
      <c r="F138" s="380">
        <v>11.1722108</v>
      </c>
      <c r="G138" s="381">
        <v>11.1722108</v>
      </c>
      <c r="H138" s="381">
        <v>0</v>
      </c>
      <c r="I138" s="381">
        <v>11.361799999999999</v>
      </c>
      <c r="J138" s="381">
        <v>0.18958919999999857</v>
      </c>
      <c r="K138" s="383">
        <v>1.016969712028706</v>
      </c>
      <c r="L138" s="123"/>
      <c r="M138" s="379" t="str">
        <f t="shared" si="2"/>
        <v/>
      </c>
    </row>
    <row r="139" spans="1:13" ht="14.45" customHeight="1" x14ac:dyDescent="0.2">
      <c r="A139" s="384" t="s">
        <v>353</v>
      </c>
      <c r="B139" s="380">
        <v>1.2813489999999998</v>
      </c>
      <c r="C139" s="381">
        <v>2.5893999999999999</v>
      </c>
      <c r="D139" s="381">
        <v>1.3080510000000001</v>
      </c>
      <c r="E139" s="382">
        <v>2.0208389751738207</v>
      </c>
      <c r="F139" s="380">
        <v>2.5587681999999998</v>
      </c>
      <c r="G139" s="381">
        <v>2.5587681999999998</v>
      </c>
      <c r="H139" s="381">
        <v>0</v>
      </c>
      <c r="I139" s="381">
        <v>0.72599999999999998</v>
      </c>
      <c r="J139" s="381">
        <v>-1.8327681999999998</v>
      </c>
      <c r="K139" s="383">
        <v>0.28373027302746689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32.556502999999999</v>
      </c>
      <c r="C140" s="381">
        <v>24.41103</v>
      </c>
      <c r="D140" s="381">
        <v>-8.1454729999999991</v>
      </c>
      <c r="E140" s="382">
        <v>0.74980503895028283</v>
      </c>
      <c r="F140" s="380">
        <v>24.566119799999999</v>
      </c>
      <c r="G140" s="381">
        <v>24.566119799999999</v>
      </c>
      <c r="H140" s="381">
        <v>2.0966900000000002</v>
      </c>
      <c r="I140" s="381">
        <v>23.279959999999999</v>
      </c>
      <c r="J140" s="381">
        <v>-1.2861598000000001</v>
      </c>
      <c r="K140" s="383">
        <v>0.9476449756627825</v>
      </c>
      <c r="L140" s="123"/>
      <c r="M140" s="379" t="str">
        <f t="shared" si="2"/>
        <v/>
      </c>
    </row>
    <row r="141" spans="1:13" ht="14.45" customHeight="1" x14ac:dyDescent="0.2">
      <c r="A141" s="384" t="s">
        <v>355</v>
      </c>
      <c r="B141" s="380">
        <v>0</v>
      </c>
      <c r="C141" s="381">
        <v>125.65682000000001</v>
      </c>
      <c r="D141" s="381">
        <v>125.65682000000001</v>
      </c>
      <c r="E141" s="382">
        <v>0</v>
      </c>
      <c r="F141" s="380">
        <v>219.86099999999999</v>
      </c>
      <c r="G141" s="381">
        <v>219.86099999999999</v>
      </c>
      <c r="H141" s="381">
        <v>12.640459999999999</v>
      </c>
      <c r="I141" s="381">
        <v>182.96038000000001</v>
      </c>
      <c r="J141" s="381">
        <v>-36.900619999999975</v>
      </c>
      <c r="K141" s="383">
        <v>0.83216386717062152</v>
      </c>
      <c r="L141" s="123"/>
      <c r="M141" s="379" t="str">
        <f t="shared" si="2"/>
        <v/>
      </c>
    </row>
    <row r="142" spans="1:13" ht="14.45" customHeight="1" x14ac:dyDescent="0.2">
      <c r="A142" s="384" t="s">
        <v>356</v>
      </c>
      <c r="B142" s="380">
        <v>782.11589800000002</v>
      </c>
      <c r="C142" s="381">
        <v>1016.5909399999999</v>
      </c>
      <c r="D142" s="381">
        <v>234.47504199999992</v>
      </c>
      <c r="E142" s="382">
        <v>1.2997957752803535</v>
      </c>
      <c r="F142" s="380">
        <v>917.90660389999994</v>
      </c>
      <c r="G142" s="381">
        <v>917.90660389999994</v>
      </c>
      <c r="H142" s="381">
        <v>124.15949999999999</v>
      </c>
      <c r="I142" s="381">
        <v>1002.14279</v>
      </c>
      <c r="J142" s="381">
        <v>84.236186100000054</v>
      </c>
      <c r="K142" s="383">
        <v>1.0917698878536199</v>
      </c>
      <c r="L142" s="123"/>
      <c r="M142" s="379" t="str">
        <f t="shared" si="2"/>
        <v>X</v>
      </c>
    </row>
    <row r="143" spans="1:13" ht="14.45" customHeight="1" x14ac:dyDescent="0.2">
      <c r="A143" s="384" t="s">
        <v>357</v>
      </c>
      <c r="B143" s="380">
        <v>0</v>
      </c>
      <c r="C143" s="381">
        <v>4.63</v>
      </c>
      <c r="D143" s="381">
        <v>4.63</v>
      </c>
      <c r="E143" s="382">
        <v>0</v>
      </c>
      <c r="F143" s="380">
        <v>3.9307281999999999</v>
      </c>
      <c r="G143" s="381">
        <v>3.9307281999999999</v>
      </c>
      <c r="H143" s="381">
        <v>0</v>
      </c>
      <c r="I143" s="381">
        <v>38.880000000000003</v>
      </c>
      <c r="J143" s="381">
        <v>34.949271800000005</v>
      </c>
      <c r="K143" s="383">
        <v>9.8912969866499552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298.60065399999996</v>
      </c>
      <c r="C144" s="381">
        <v>413.98667999999998</v>
      </c>
      <c r="D144" s="381">
        <v>115.38602600000002</v>
      </c>
      <c r="E144" s="382">
        <v>1.3864225494964926</v>
      </c>
      <c r="F144" s="380">
        <v>354.55958459999999</v>
      </c>
      <c r="G144" s="381">
        <v>354.55958459999999</v>
      </c>
      <c r="H144" s="381">
        <v>83.789369999999991</v>
      </c>
      <c r="I144" s="381">
        <v>391.18258000000003</v>
      </c>
      <c r="J144" s="381">
        <v>36.622995400000036</v>
      </c>
      <c r="K144" s="383">
        <v>1.1032915114713839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103</v>
      </c>
      <c r="C145" s="381">
        <v>90.959919999999997</v>
      </c>
      <c r="D145" s="381">
        <v>-12.040080000000003</v>
      </c>
      <c r="E145" s="382">
        <v>0.88310601941747568</v>
      </c>
      <c r="F145" s="380">
        <v>68</v>
      </c>
      <c r="G145" s="381">
        <v>68</v>
      </c>
      <c r="H145" s="381">
        <v>23.706319999999998</v>
      </c>
      <c r="I145" s="381">
        <v>67.71602</v>
      </c>
      <c r="J145" s="381">
        <v>-0.28397999999999968</v>
      </c>
      <c r="K145" s="383">
        <v>0.99582382352941179</v>
      </c>
      <c r="L145" s="123"/>
      <c r="M145" s="379" t="str">
        <f t="shared" si="2"/>
        <v/>
      </c>
    </row>
    <row r="146" spans="1:13" ht="14.45" customHeight="1" x14ac:dyDescent="0.2">
      <c r="A146" s="384" t="s">
        <v>360</v>
      </c>
      <c r="B146" s="380">
        <v>335.583934</v>
      </c>
      <c r="C146" s="381">
        <v>465.00673999999998</v>
      </c>
      <c r="D146" s="381">
        <v>129.42280599999998</v>
      </c>
      <c r="E146" s="382">
        <v>1.3856644877403457</v>
      </c>
      <c r="F146" s="380">
        <v>486.41629069999999</v>
      </c>
      <c r="G146" s="381">
        <v>486.41629069999999</v>
      </c>
      <c r="H146" s="381">
        <v>12.5235</v>
      </c>
      <c r="I146" s="381">
        <v>407.18779999999998</v>
      </c>
      <c r="J146" s="381">
        <v>-79.228490700000009</v>
      </c>
      <c r="K146" s="383">
        <v>0.83711793331184992</v>
      </c>
      <c r="L146" s="123"/>
      <c r="M146" s="379" t="str">
        <f t="shared" si="2"/>
        <v/>
      </c>
    </row>
    <row r="147" spans="1:13" ht="14.45" customHeight="1" x14ac:dyDescent="0.2">
      <c r="A147" s="384" t="s">
        <v>361</v>
      </c>
      <c r="B147" s="380">
        <v>44.931309999999996</v>
      </c>
      <c r="C147" s="381">
        <v>24.922900000000002</v>
      </c>
      <c r="D147" s="381">
        <v>-20.008409999999994</v>
      </c>
      <c r="E147" s="382">
        <v>0.55468892404873138</v>
      </c>
      <c r="F147" s="380">
        <v>0</v>
      </c>
      <c r="G147" s="381">
        <v>0</v>
      </c>
      <c r="H147" s="381">
        <v>0</v>
      </c>
      <c r="I147" s="381">
        <v>0.59289999999999998</v>
      </c>
      <c r="J147" s="381">
        <v>0.59289999999999998</v>
      </c>
      <c r="K147" s="383">
        <v>0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0</v>
      </c>
      <c r="C148" s="381">
        <v>0</v>
      </c>
      <c r="D148" s="381">
        <v>0</v>
      </c>
      <c r="E148" s="382">
        <v>0</v>
      </c>
      <c r="F148" s="380">
        <v>0</v>
      </c>
      <c r="G148" s="381">
        <v>0</v>
      </c>
      <c r="H148" s="381">
        <v>0</v>
      </c>
      <c r="I148" s="381">
        <v>68.118160000000003</v>
      </c>
      <c r="J148" s="381">
        <v>68.118160000000003</v>
      </c>
      <c r="K148" s="383">
        <v>0</v>
      </c>
      <c r="L148" s="123"/>
      <c r="M148" s="379" t="str">
        <f t="shared" si="2"/>
        <v/>
      </c>
    </row>
    <row r="149" spans="1:13" ht="14.45" customHeight="1" x14ac:dyDescent="0.2">
      <c r="A149" s="384" t="s">
        <v>363</v>
      </c>
      <c r="B149" s="380">
        <v>0</v>
      </c>
      <c r="C149" s="381">
        <v>17.084700000000002</v>
      </c>
      <c r="D149" s="381">
        <v>17.084700000000002</v>
      </c>
      <c r="E149" s="382">
        <v>0</v>
      </c>
      <c r="F149" s="380">
        <v>5.0000004000000002</v>
      </c>
      <c r="G149" s="381">
        <v>5.0000004000000002</v>
      </c>
      <c r="H149" s="381">
        <v>4.1403100000000004</v>
      </c>
      <c r="I149" s="381">
        <v>28.465330000000002</v>
      </c>
      <c r="J149" s="381">
        <v>23.4653296</v>
      </c>
      <c r="K149" s="383">
        <v>5.6930655445547567</v>
      </c>
      <c r="L149" s="123"/>
      <c r="M149" s="379" t="str">
        <f t="shared" si="2"/>
        <v/>
      </c>
    </row>
    <row r="150" spans="1:13" ht="14.45" customHeight="1" x14ac:dyDescent="0.2">
      <c r="A150" s="384" t="s">
        <v>364</v>
      </c>
      <c r="B150" s="380">
        <v>189.99999700000001</v>
      </c>
      <c r="C150" s="381">
        <v>265.25001000000003</v>
      </c>
      <c r="D150" s="381">
        <v>75.250013000000024</v>
      </c>
      <c r="E150" s="382">
        <v>1.396052706253464</v>
      </c>
      <c r="F150" s="380">
        <v>268.70927970000002</v>
      </c>
      <c r="G150" s="381">
        <v>268.70927970000002</v>
      </c>
      <c r="H150" s="381">
        <v>10.13081</v>
      </c>
      <c r="I150" s="381">
        <v>275.07484000000005</v>
      </c>
      <c r="J150" s="381">
        <v>6.3655603000000269</v>
      </c>
      <c r="K150" s="383">
        <v>1.0236893951228883</v>
      </c>
      <c r="L150" s="123"/>
      <c r="M150" s="379" t="str">
        <f t="shared" si="2"/>
        <v>X</v>
      </c>
    </row>
    <row r="151" spans="1:13" ht="14.45" customHeight="1" x14ac:dyDescent="0.2">
      <c r="A151" s="384" t="s">
        <v>365</v>
      </c>
      <c r="B151" s="380">
        <v>1.00000000000477E-6</v>
      </c>
      <c r="C151" s="381">
        <v>0</v>
      </c>
      <c r="D151" s="381">
        <v>-1.00000000000477E-6</v>
      </c>
      <c r="E151" s="382">
        <v>0</v>
      </c>
      <c r="F151" s="380">
        <v>0</v>
      </c>
      <c r="G151" s="381">
        <v>0</v>
      </c>
      <c r="H151" s="381">
        <v>0</v>
      </c>
      <c r="I151" s="381">
        <v>0</v>
      </c>
      <c r="J151" s="381">
        <v>0</v>
      </c>
      <c r="K151" s="383">
        <v>0</v>
      </c>
      <c r="L151" s="123"/>
      <c r="M151" s="379" t="str">
        <f t="shared" si="2"/>
        <v/>
      </c>
    </row>
    <row r="152" spans="1:13" ht="14.45" customHeight="1" x14ac:dyDescent="0.2">
      <c r="A152" s="384" t="s">
        <v>366</v>
      </c>
      <c r="B152" s="380">
        <v>0</v>
      </c>
      <c r="C152" s="381">
        <v>2.6859999999999999</v>
      </c>
      <c r="D152" s="381">
        <v>2.6859999999999999</v>
      </c>
      <c r="E152" s="382">
        <v>0</v>
      </c>
      <c r="F152" s="380">
        <v>0</v>
      </c>
      <c r="G152" s="381">
        <v>0</v>
      </c>
      <c r="H152" s="381">
        <v>0</v>
      </c>
      <c r="I152" s="381">
        <v>0</v>
      </c>
      <c r="J152" s="381">
        <v>0</v>
      </c>
      <c r="K152" s="383">
        <v>0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139.99999199999999</v>
      </c>
      <c r="C153" s="381">
        <v>217.12620000000001</v>
      </c>
      <c r="D153" s="381">
        <v>77.12620800000002</v>
      </c>
      <c r="E153" s="382">
        <v>1.5509015171943725</v>
      </c>
      <c r="F153" s="380">
        <v>213.13364819999998</v>
      </c>
      <c r="G153" s="381">
        <v>213.13364819999998</v>
      </c>
      <c r="H153" s="381">
        <v>9.7899999999999991</v>
      </c>
      <c r="I153" s="381">
        <v>227.1927</v>
      </c>
      <c r="J153" s="381">
        <v>14.05905180000002</v>
      </c>
      <c r="K153" s="383">
        <v>1.0659635487814074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50.000004000000004</v>
      </c>
      <c r="C154" s="381">
        <v>0</v>
      </c>
      <c r="D154" s="381">
        <v>-50.000004000000004</v>
      </c>
      <c r="E154" s="382">
        <v>0</v>
      </c>
      <c r="F154" s="380">
        <v>0</v>
      </c>
      <c r="G154" s="381">
        <v>0</v>
      </c>
      <c r="H154" s="381">
        <v>0</v>
      </c>
      <c r="I154" s="381">
        <v>0</v>
      </c>
      <c r="J154" s="381">
        <v>0</v>
      </c>
      <c r="K154" s="383">
        <v>0</v>
      </c>
      <c r="L154" s="123"/>
      <c r="M154" s="379" t="str">
        <f t="shared" si="2"/>
        <v/>
      </c>
    </row>
    <row r="155" spans="1:13" ht="14.45" customHeight="1" x14ac:dyDescent="0.2">
      <c r="A155" s="384" t="s">
        <v>369</v>
      </c>
      <c r="B155" s="380">
        <v>0</v>
      </c>
      <c r="C155" s="381">
        <v>45.437809999999999</v>
      </c>
      <c r="D155" s="381">
        <v>45.437809999999999</v>
      </c>
      <c r="E155" s="382">
        <v>0</v>
      </c>
      <c r="F155" s="380">
        <v>55.5756315</v>
      </c>
      <c r="G155" s="381">
        <v>55.5756315</v>
      </c>
      <c r="H155" s="381">
        <v>0.34081</v>
      </c>
      <c r="I155" s="381">
        <v>47.88214</v>
      </c>
      <c r="J155" s="381">
        <v>-7.6934915000000004</v>
      </c>
      <c r="K155" s="383">
        <v>0.86156717805356831</v>
      </c>
      <c r="L155" s="123"/>
      <c r="M155" s="379" t="str">
        <f t="shared" si="2"/>
        <v/>
      </c>
    </row>
    <row r="156" spans="1:13" ht="14.45" customHeight="1" x14ac:dyDescent="0.2">
      <c r="A156" s="384" t="s">
        <v>370</v>
      </c>
      <c r="B156" s="380">
        <v>0</v>
      </c>
      <c r="C156" s="381">
        <v>6.5368900000000005</v>
      </c>
      <c r="D156" s="381">
        <v>6.5368900000000005</v>
      </c>
      <c r="E156" s="382">
        <v>0</v>
      </c>
      <c r="F156" s="380">
        <v>0</v>
      </c>
      <c r="G156" s="381">
        <v>0</v>
      </c>
      <c r="H156" s="381">
        <v>2.7176300000000002</v>
      </c>
      <c r="I156" s="381">
        <v>7.5213700000000001</v>
      </c>
      <c r="J156" s="381">
        <v>7.5213700000000001</v>
      </c>
      <c r="K156" s="383">
        <v>0</v>
      </c>
      <c r="L156" s="123"/>
      <c r="M156" s="379" t="str">
        <f t="shared" si="2"/>
        <v>X</v>
      </c>
    </row>
    <row r="157" spans="1:13" ht="14.45" customHeight="1" x14ac:dyDescent="0.2">
      <c r="A157" s="384" t="s">
        <v>371</v>
      </c>
      <c r="B157" s="380">
        <v>0</v>
      </c>
      <c r="C157" s="381">
        <v>0.82589000000000001</v>
      </c>
      <c r="D157" s="381">
        <v>0.82589000000000001</v>
      </c>
      <c r="E157" s="382">
        <v>0</v>
      </c>
      <c r="F157" s="380">
        <v>0</v>
      </c>
      <c r="G157" s="381">
        <v>0</v>
      </c>
      <c r="H157" s="381">
        <v>0.31667000000000001</v>
      </c>
      <c r="I157" s="381">
        <v>1.11307</v>
      </c>
      <c r="J157" s="381">
        <v>1.11307</v>
      </c>
      <c r="K157" s="383">
        <v>0</v>
      </c>
      <c r="L157" s="123"/>
      <c r="M157" s="379" t="str">
        <f t="shared" si="2"/>
        <v/>
      </c>
    </row>
    <row r="158" spans="1:13" ht="14.45" customHeight="1" x14ac:dyDescent="0.2">
      <c r="A158" s="384" t="s">
        <v>372</v>
      </c>
      <c r="B158" s="380">
        <v>0</v>
      </c>
      <c r="C158" s="381">
        <v>3.8062300000000002</v>
      </c>
      <c r="D158" s="381">
        <v>3.8062300000000002</v>
      </c>
      <c r="E158" s="382">
        <v>0</v>
      </c>
      <c r="F158" s="380">
        <v>0</v>
      </c>
      <c r="G158" s="381">
        <v>0</v>
      </c>
      <c r="H158" s="381">
        <v>1.2841800000000001</v>
      </c>
      <c r="I158" s="381">
        <v>4.37765</v>
      </c>
      <c r="J158" s="381">
        <v>4.37765</v>
      </c>
      <c r="K158" s="383">
        <v>0</v>
      </c>
      <c r="L158" s="123"/>
      <c r="M158" s="379" t="str">
        <f t="shared" si="2"/>
        <v/>
      </c>
    </row>
    <row r="159" spans="1:13" ht="14.45" customHeight="1" x14ac:dyDescent="0.2">
      <c r="A159" s="384" t="s">
        <v>373</v>
      </c>
      <c r="B159" s="380">
        <v>0</v>
      </c>
      <c r="C159" s="381">
        <v>1.75271</v>
      </c>
      <c r="D159" s="381">
        <v>1.75271</v>
      </c>
      <c r="E159" s="382">
        <v>0</v>
      </c>
      <c r="F159" s="380">
        <v>0</v>
      </c>
      <c r="G159" s="381">
        <v>0</v>
      </c>
      <c r="H159" s="381">
        <v>1.00678</v>
      </c>
      <c r="I159" s="381">
        <v>1.6616900000000001</v>
      </c>
      <c r="J159" s="381">
        <v>1.6616900000000001</v>
      </c>
      <c r="K159" s="383">
        <v>0</v>
      </c>
      <c r="L159" s="123"/>
      <c r="M159" s="379" t="str">
        <f t="shared" si="2"/>
        <v/>
      </c>
    </row>
    <row r="160" spans="1:13" ht="14.45" customHeight="1" x14ac:dyDescent="0.2">
      <c r="A160" s="384" t="s">
        <v>374</v>
      </c>
      <c r="B160" s="380">
        <v>0</v>
      </c>
      <c r="C160" s="381">
        <v>0.15206</v>
      </c>
      <c r="D160" s="381">
        <v>0.15206</v>
      </c>
      <c r="E160" s="382">
        <v>0</v>
      </c>
      <c r="F160" s="380">
        <v>0</v>
      </c>
      <c r="G160" s="381">
        <v>0</v>
      </c>
      <c r="H160" s="381">
        <v>0.11</v>
      </c>
      <c r="I160" s="381">
        <v>0.36895999999999995</v>
      </c>
      <c r="J160" s="381">
        <v>0.36895999999999995</v>
      </c>
      <c r="K160" s="383">
        <v>0</v>
      </c>
      <c r="L160" s="123"/>
      <c r="M160" s="379" t="str">
        <f t="shared" si="2"/>
        <v/>
      </c>
    </row>
    <row r="161" spans="1:13" ht="14.45" customHeight="1" x14ac:dyDescent="0.2">
      <c r="A161" s="384" t="s">
        <v>375</v>
      </c>
      <c r="B161" s="380">
        <v>49545.294642000001</v>
      </c>
      <c r="C161" s="381">
        <v>52615.42729</v>
      </c>
      <c r="D161" s="381">
        <v>3070.1326479999989</v>
      </c>
      <c r="E161" s="382">
        <v>1.061966180041594</v>
      </c>
      <c r="F161" s="380">
        <v>56706.507305100102</v>
      </c>
      <c r="G161" s="381">
        <v>56706.507305100102</v>
      </c>
      <c r="H161" s="381">
        <v>4847.2844400000004</v>
      </c>
      <c r="I161" s="381">
        <v>62792.525790000102</v>
      </c>
      <c r="J161" s="381">
        <v>6086.0184848999997</v>
      </c>
      <c r="K161" s="383">
        <v>1.1073248692986004</v>
      </c>
      <c r="L161" s="123"/>
      <c r="M161" s="379" t="str">
        <f t="shared" si="2"/>
        <v/>
      </c>
    </row>
    <row r="162" spans="1:13" ht="14.45" customHeight="1" x14ac:dyDescent="0.2">
      <c r="A162" s="384" t="s">
        <v>376</v>
      </c>
      <c r="B162" s="380">
        <v>35562.019999999997</v>
      </c>
      <c r="C162" s="381">
        <v>38763.313999999998</v>
      </c>
      <c r="D162" s="381">
        <v>3201.2940000000017</v>
      </c>
      <c r="E162" s="382">
        <v>1.090020026983844</v>
      </c>
      <c r="F162" s="380">
        <v>41667.188007700097</v>
      </c>
      <c r="G162" s="381">
        <v>41667.188007700097</v>
      </c>
      <c r="H162" s="381">
        <v>3578.4250000000002</v>
      </c>
      <c r="I162" s="381">
        <v>46374.832000000002</v>
      </c>
      <c r="J162" s="381">
        <v>4707.6439922999052</v>
      </c>
      <c r="K162" s="383">
        <v>1.1129820421630068</v>
      </c>
      <c r="L162" s="123"/>
      <c r="M162" s="379" t="str">
        <f t="shared" si="2"/>
        <v/>
      </c>
    </row>
    <row r="163" spans="1:13" ht="14.45" customHeight="1" x14ac:dyDescent="0.2">
      <c r="A163" s="384" t="s">
        <v>377</v>
      </c>
      <c r="B163" s="380">
        <v>0</v>
      </c>
      <c r="C163" s="381">
        <v>-176.32473999999999</v>
      </c>
      <c r="D163" s="381">
        <v>-176.32473999999999</v>
      </c>
      <c r="E163" s="382">
        <v>0</v>
      </c>
      <c r="F163" s="380">
        <v>0</v>
      </c>
      <c r="G163" s="381">
        <v>0</v>
      </c>
      <c r="H163" s="381">
        <v>-86.039810000000003</v>
      </c>
      <c r="I163" s="381">
        <v>-222.61464999999998</v>
      </c>
      <c r="J163" s="381">
        <v>-222.61464999999998</v>
      </c>
      <c r="K163" s="383">
        <v>0</v>
      </c>
      <c r="L163" s="123"/>
      <c r="M163" s="379" t="str">
        <f t="shared" si="2"/>
        <v>X</v>
      </c>
    </row>
    <row r="164" spans="1:13" ht="14.45" customHeight="1" x14ac:dyDescent="0.2">
      <c r="A164" s="384" t="s">
        <v>378</v>
      </c>
      <c r="B164" s="380">
        <v>0</v>
      </c>
      <c r="C164" s="381">
        <v>-176.32473999999999</v>
      </c>
      <c r="D164" s="381">
        <v>-176.32473999999999</v>
      </c>
      <c r="E164" s="382">
        <v>0</v>
      </c>
      <c r="F164" s="380">
        <v>0</v>
      </c>
      <c r="G164" s="381">
        <v>0</v>
      </c>
      <c r="H164" s="381">
        <v>-86.039810000000003</v>
      </c>
      <c r="I164" s="381">
        <v>-222.61464999999998</v>
      </c>
      <c r="J164" s="381">
        <v>-222.61464999999998</v>
      </c>
      <c r="K164" s="383">
        <v>0</v>
      </c>
      <c r="L164" s="123"/>
      <c r="M164" s="379" t="str">
        <f t="shared" si="2"/>
        <v/>
      </c>
    </row>
    <row r="165" spans="1:13" ht="14.45" customHeight="1" x14ac:dyDescent="0.2">
      <c r="A165" s="384" t="s">
        <v>379</v>
      </c>
      <c r="B165" s="380">
        <v>35132.550000000003</v>
      </c>
      <c r="C165" s="381">
        <v>38381.517</v>
      </c>
      <c r="D165" s="381">
        <v>3248.9669999999969</v>
      </c>
      <c r="E165" s="382">
        <v>1.092477403433568</v>
      </c>
      <c r="F165" s="380">
        <v>41254.015913700001</v>
      </c>
      <c r="G165" s="381">
        <v>41254.015913700001</v>
      </c>
      <c r="H165" s="381">
        <v>3539.7310000000002</v>
      </c>
      <c r="I165" s="381">
        <v>40463.714999999997</v>
      </c>
      <c r="J165" s="381">
        <v>-790.30091370000446</v>
      </c>
      <c r="K165" s="383">
        <v>0.98084305500455404</v>
      </c>
      <c r="L165" s="123"/>
      <c r="M165" s="379" t="str">
        <f t="shared" si="2"/>
        <v>X</v>
      </c>
    </row>
    <row r="166" spans="1:13" ht="14.45" customHeight="1" x14ac:dyDescent="0.2">
      <c r="A166" s="384" t="s">
        <v>380</v>
      </c>
      <c r="B166" s="380">
        <v>35132.550000000003</v>
      </c>
      <c r="C166" s="381">
        <v>38381.517</v>
      </c>
      <c r="D166" s="381">
        <v>3248.9669999999969</v>
      </c>
      <c r="E166" s="382">
        <v>1.092477403433568</v>
      </c>
      <c r="F166" s="380">
        <v>41254.015913700001</v>
      </c>
      <c r="G166" s="381">
        <v>41254.015913700001</v>
      </c>
      <c r="H166" s="381">
        <v>3539.7310000000002</v>
      </c>
      <c r="I166" s="381">
        <v>40463.714999999997</v>
      </c>
      <c r="J166" s="381">
        <v>-790.30091370000446</v>
      </c>
      <c r="K166" s="383">
        <v>0.98084305500455404</v>
      </c>
      <c r="L166" s="123"/>
      <c r="M166" s="379" t="str">
        <f t="shared" si="2"/>
        <v/>
      </c>
    </row>
    <row r="167" spans="1:13" ht="14.45" customHeight="1" x14ac:dyDescent="0.2">
      <c r="A167" s="384" t="s">
        <v>381</v>
      </c>
      <c r="B167" s="380">
        <v>174.92</v>
      </c>
      <c r="C167" s="381">
        <v>176.27500000000001</v>
      </c>
      <c r="D167" s="381">
        <v>1.3550000000000182</v>
      </c>
      <c r="E167" s="382">
        <v>1.0077463983535331</v>
      </c>
      <c r="F167" s="380">
        <v>174.4090908</v>
      </c>
      <c r="G167" s="381">
        <v>174.4090908</v>
      </c>
      <c r="H167" s="381">
        <v>6.4</v>
      </c>
      <c r="I167" s="381">
        <v>549.45799999999997</v>
      </c>
      <c r="J167" s="381">
        <v>375.04890919999997</v>
      </c>
      <c r="K167" s="383">
        <v>3.1503977085121067</v>
      </c>
      <c r="L167" s="123"/>
      <c r="M167" s="379" t="str">
        <f t="shared" si="2"/>
        <v>X</v>
      </c>
    </row>
    <row r="168" spans="1:13" ht="14.45" customHeight="1" x14ac:dyDescent="0.2">
      <c r="A168" s="384" t="s">
        <v>382</v>
      </c>
      <c r="B168" s="380">
        <v>174.92</v>
      </c>
      <c r="C168" s="381">
        <v>176.27500000000001</v>
      </c>
      <c r="D168" s="381">
        <v>1.3550000000000182</v>
      </c>
      <c r="E168" s="382">
        <v>1.0077463983535331</v>
      </c>
      <c r="F168" s="380">
        <v>174.4090908</v>
      </c>
      <c r="G168" s="381">
        <v>174.4090908</v>
      </c>
      <c r="H168" s="381">
        <v>6.4</v>
      </c>
      <c r="I168" s="381">
        <v>549.45799999999997</v>
      </c>
      <c r="J168" s="381">
        <v>375.04890919999997</v>
      </c>
      <c r="K168" s="383">
        <v>3.1503977085121067</v>
      </c>
      <c r="L168" s="123"/>
      <c r="M168" s="379" t="str">
        <f t="shared" si="2"/>
        <v/>
      </c>
    </row>
    <row r="169" spans="1:13" ht="14.45" customHeight="1" x14ac:dyDescent="0.2">
      <c r="A169" s="384" t="s">
        <v>383</v>
      </c>
      <c r="B169" s="380">
        <v>120.51</v>
      </c>
      <c r="C169" s="381">
        <v>126.02200000000001</v>
      </c>
      <c r="D169" s="381">
        <v>5.5120000000000005</v>
      </c>
      <c r="E169" s="382">
        <v>1.0457389428263215</v>
      </c>
      <c r="F169" s="380">
        <v>117.88789720000001</v>
      </c>
      <c r="G169" s="381">
        <v>117.88789720000003</v>
      </c>
      <c r="H169" s="381">
        <v>32.293999999999997</v>
      </c>
      <c r="I169" s="381">
        <v>200.51599999999999</v>
      </c>
      <c r="J169" s="381">
        <v>82.628102799999965</v>
      </c>
      <c r="K169" s="383">
        <v>1.7009040347867022</v>
      </c>
      <c r="L169" s="123"/>
      <c r="M169" s="379" t="str">
        <f t="shared" si="2"/>
        <v>X</v>
      </c>
    </row>
    <row r="170" spans="1:13" ht="14.45" customHeight="1" x14ac:dyDescent="0.2">
      <c r="A170" s="384" t="s">
        <v>384</v>
      </c>
      <c r="B170" s="380">
        <v>120.51</v>
      </c>
      <c r="C170" s="381">
        <v>126.02200000000001</v>
      </c>
      <c r="D170" s="381">
        <v>5.5120000000000005</v>
      </c>
      <c r="E170" s="382">
        <v>1.0457389428263215</v>
      </c>
      <c r="F170" s="380">
        <v>117.88789720000001</v>
      </c>
      <c r="G170" s="381">
        <v>117.88789720000003</v>
      </c>
      <c r="H170" s="381">
        <v>32.293999999999997</v>
      </c>
      <c r="I170" s="381">
        <v>200.51599999999999</v>
      </c>
      <c r="J170" s="381">
        <v>82.628102799999965</v>
      </c>
      <c r="K170" s="383">
        <v>1.7009040347867022</v>
      </c>
      <c r="L170" s="123"/>
      <c r="M170" s="379" t="str">
        <f t="shared" si="2"/>
        <v/>
      </c>
    </row>
    <row r="171" spans="1:13" ht="14.45" customHeight="1" x14ac:dyDescent="0.2">
      <c r="A171" s="384" t="s">
        <v>385</v>
      </c>
      <c r="B171" s="380">
        <v>134.04</v>
      </c>
      <c r="C171" s="381">
        <v>79.5</v>
      </c>
      <c r="D171" s="381">
        <v>-54.539999999999992</v>
      </c>
      <c r="E171" s="382">
        <v>0.5931065353625784</v>
      </c>
      <c r="F171" s="380">
        <v>120.875106</v>
      </c>
      <c r="G171" s="381">
        <v>120.875106</v>
      </c>
      <c r="H171" s="381">
        <v>0</v>
      </c>
      <c r="I171" s="381">
        <v>58.25</v>
      </c>
      <c r="J171" s="381">
        <v>-62.625106000000002</v>
      </c>
      <c r="K171" s="383">
        <v>0.4819023695416656</v>
      </c>
      <c r="L171" s="123"/>
      <c r="M171" s="379" t="str">
        <f t="shared" si="2"/>
        <v>X</v>
      </c>
    </row>
    <row r="172" spans="1:13" ht="14.45" customHeight="1" x14ac:dyDescent="0.2">
      <c r="A172" s="384" t="s">
        <v>386</v>
      </c>
      <c r="B172" s="380">
        <v>134.04</v>
      </c>
      <c r="C172" s="381">
        <v>79.5</v>
      </c>
      <c r="D172" s="381">
        <v>-54.539999999999992</v>
      </c>
      <c r="E172" s="382">
        <v>0.5931065353625784</v>
      </c>
      <c r="F172" s="380">
        <v>120.875106</v>
      </c>
      <c r="G172" s="381">
        <v>120.875106</v>
      </c>
      <c r="H172" s="381">
        <v>0</v>
      </c>
      <c r="I172" s="381">
        <v>58.25</v>
      </c>
      <c r="J172" s="381">
        <v>-62.625106000000002</v>
      </c>
      <c r="K172" s="383">
        <v>0.4819023695416656</v>
      </c>
      <c r="L172" s="123"/>
      <c r="M172" s="379" t="str">
        <f t="shared" si="2"/>
        <v/>
      </c>
    </row>
    <row r="173" spans="1:13" ht="14.45" customHeight="1" x14ac:dyDescent="0.2">
      <c r="A173" s="384" t="s">
        <v>387</v>
      </c>
      <c r="B173" s="380">
        <v>0</v>
      </c>
      <c r="C173" s="381">
        <v>176.32473999999999</v>
      </c>
      <c r="D173" s="381">
        <v>176.32473999999999</v>
      </c>
      <c r="E173" s="382">
        <v>0</v>
      </c>
      <c r="F173" s="380">
        <v>0</v>
      </c>
      <c r="G173" s="381">
        <v>0</v>
      </c>
      <c r="H173" s="381">
        <v>86.039810000000003</v>
      </c>
      <c r="I173" s="381">
        <v>222.61464999999998</v>
      </c>
      <c r="J173" s="381">
        <v>222.61464999999998</v>
      </c>
      <c r="K173" s="383">
        <v>0</v>
      </c>
      <c r="L173" s="123"/>
      <c r="M173" s="379" t="str">
        <f t="shared" si="2"/>
        <v>X</v>
      </c>
    </row>
    <row r="174" spans="1:13" ht="14.45" customHeight="1" x14ac:dyDescent="0.2">
      <c r="A174" s="384" t="s">
        <v>388</v>
      </c>
      <c r="B174" s="380">
        <v>0</v>
      </c>
      <c r="C174" s="381">
        <v>176.32473999999999</v>
      </c>
      <c r="D174" s="381">
        <v>176.32473999999999</v>
      </c>
      <c r="E174" s="382">
        <v>0</v>
      </c>
      <c r="F174" s="380">
        <v>0</v>
      </c>
      <c r="G174" s="381">
        <v>0</v>
      </c>
      <c r="H174" s="381">
        <v>86.039810000000003</v>
      </c>
      <c r="I174" s="381">
        <v>222.61464999999998</v>
      </c>
      <c r="J174" s="381">
        <v>222.61464999999998</v>
      </c>
      <c r="K174" s="383">
        <v>0</v>
      </c>
      <c r="L174" s="123"/>
      <c r="M174" s="379" t="str">
        <f t="shared" si="2"/>
        <v/>
      </c>
    </row>
    <row r="175" spans="1:13" ht="14.45" customHeight="1" x14ac:dyDescent="0.2">
      <c r="A175" s="384" t="s">
        <v>389</v>
      </c>
      <c r="B175" s="380">
        <v>0</v>
      </c>
      <c r="C175" s="381">
        <v>-5.6843418860808004E-17</v>
      </c>
      <c r="D175" s="381">
        <v>-5.6843418860808004E-17</v>
      </c>
      <c r="E175" s="382">
        <v>0</v>
      </c>
      <c r="F175" s="380">
        <v>0</v>
      </c>
      <c r="G175" s="381">
        <v>0</v>
      </c>
      <c r="H175" s="381">
        <v>0</v>
      </c>
      <c r="I175" s="381">
        <v>0</v>
      </c>
      <c r="J175" s="381">
        <v>0</v>
      </c>
      <c r="K175" s="383">
        <v>0</v>
      </c>
      <c r="L175" s="123"/>
      <c r="M175" s="379" t="str">
        <f t="shared" si="2"/>
        <v/>
      </c>
    </row>
    <row r="176" spans="1:13" ht="14.45" customHeight="1" x14ac:dyDescent="0.2">
      <c r="A176" s="384" t="s">
        <v>390</v>
      </c>
      <c r="B176" s="380">
        <v>0</v>
      </c>
      <c r="C176" s="381">
        <v>0</v>
      </c>
      <c r="D176" s="381">
        <v>0</v>
      </c>
      <c r="E176" s="382">
        <v>0</v>
      </c>
      <c r="F176" s="380">
        <v>0</v>
      </c>
      <c r="G176" s="381">
        <v>0</v>
      </c>
      <c r="H176" s="381">
        <v>0</v>
      </c>
      <c r="I176" s="381">
        <v>5102.893</v>
      </c>
      <c r="J176" s="381">
        <v>5102.893</v>
      </c>
      <c r="K176" s="383">
        <v>0</v>
      </c>
      <c r="L176" s="123"/>
      <c r="M176" s="379" t="str">
        <f t="shared" si="2"/>
        <v>X</v>
      </c>
    </row>
    <row r="177" spans="1:13" ht="14.45" customHeight="1" x14ac:dyDescent="0.2">
      <c r="A177" s="384" t="s">
        <v>391</v>
      </c>
      <c r="B177" s="380">
        <v>0</v>
      </c>
      <c r="C177" s="381">
        <v>0</v>
      </c>
      <c r="D177" s="381">
        <v>0</v>
      </c>
      <c r="E177" s="382">
        <v>0</v>
      </c>
      <c r="F177" s="380">
        <v>0</v>
      </c>
      <c r="G177" s="381">
        <v>0</v>
      </c>
      <c r="H177" s="381">
        <v>0</v>
      </c>
      <c r="I177" s="381">
        <v>5102.893</v>
      </c>
      <c r="J177" s="381">
        <v>5102.893</v>
      </c>
      <c r="K177" s="383">
        <v>0</v>
      </c>
      <c r="L177" s="123"/>
      <c r="M177" s="379" t="str">
        <f t="shared" si="2"/>
        <v/>
      </c>
    </row>
    <row r="178" spans="1:13" ht="14.45" customHeight="1" x14ac:dyDescent="0.2">
      <c r="A178" s="384" t="s">
        <v>392</v>
      </c>
      <c r="B178" s="380">
        <v>13053.56</v>
      </c>
      <c r="C178" s="381">
        <v>13084.56955</v>
      </c>
      <c r="D178" s="381">
        <v>31.009550000000672</v>
      </c>
      <c r="E178" s="382">
        <v>1.0023755626817512</v>
      </c>
      <c r="F178" s="380">
        <v>14034.094960300001</v>
      </c>
      <c r="G178" s="381">
        <v>14034.094960300001</v>
      </c>
      <c r="H178" s="381">
        <v>1198.5914299999999</v>
      </c>
      <c r="I178" s="381">
        <v>15609.00261</v>
      </c>
      <c r="J178" s="381">
        <v>1574.9076496999987</v>
      </c>
      <c r="K178" s="383">
        <v>1.1122201078270553</v>
      </c>
      <c r="L178" s="123"/>
      <c r="M178" s="379" t="str">
        <f t="shared" si="2"/>
        <v/>
      </c>
    </row>
    <row r="179" spans="1:13" ht="14.45" customHeight="1" x14ac:dyDescent="0.2">
      <c r="A179" s="384" t="s">
        <v>393</v>
      </c>
      <c r="B179" s="380">
        <v>0</v>
      </c>
      <c r="C179" s="381">
        <v>-59.576089999999994</v>
      </c>
      <c r="D179" s="381">
        <v>-59.576089999999994</v>
      </c>
      <c r="E179" s="382">
        <v>0</v>
      </c>
      <c r="F179" s="380">
        <v>0</v>
      </c>
      <c r="G179" s="381">
        <v>0</v>
      </c>
      <c r="H179" s="381">
        <v>-28.783729999999998</v>
      </c>
      <c r="I179" s="381">
        <v>-74.757499999999993</v>
      </c>
      <c r="J179" s="381">
        <v>-74.757499999999993</v>
      </c>
      <c r="K179" s="383">
        <v>0</v>
      </c>
      <c r="L179" s="123"/>
      <c r="M179" s="379" t="str">
        <f t="shared" si="2"/>
        <v>X</v>
      </c>
    </row>
    <row r="180" spans="1:13" ht="14.45" customHeight="1" x14ac:dyDescent="0.2">
      <c r="A180" s="384" t="s">
        <v>394</v>
      </c>
      <c r="B180" s="380">
        <v>0</v>
      </c>
      <c r="C180" s="381">
        <v>-59.576089999999994</v>
      </c>
      <c r="D180" s="381">
        <v>-59.576089999999994</v>
      </c>
      <c r="E180" s="382">
        <v>0</v>
      </c>
      <c r="F180" s="380">
        <v>0</v>
      </c>
      <c r="G180" s="381">
        <v>0</v>
      </c>
      <c r="H180" s="381">
        <v>-28.783729999999998</v>
      </c>
      <c r="I180" s="381">
        <v>-74.757499999999993</v>
      </c>
      <c r="J180" s="381">
        <v>-74.757499999999993</v>
      </c>
      <c r="K180" s="383">
        <v>0</v>
      </c>
      <c r="L180" s="123"/>
      <c r="M180" s="379" t="str">
        <f t="shared" si="2"/>
        <v/>
      </c>
    </row>
    <row r="181" spans="1:13" ht="14.45" customHeight="1" x14ac:dyDescent="0.2">
      <c r="A181" s="384" t="s">
        <v>395</v>
      </c>
      <c r="B181" s="380">
        <v>3455.36</v>
      </c>
      <c r="C181" s="381">
        <v>3474.2722100000001</v>
      </c>
      <c r="D181" s="381">
        <v>18.912209999999959</v>
      </c>
      <c r="E181" s="382">
        <v>1.0054732965595481</v>
      </c>
      <c r="F181" s="380">
        <v>3736.8891907000002</v>
      </c>
      <c r="G181" s="381">
        <v>3736.8891907000007</v>
      </c>
      <c r="H181" s="381">
        <v>319.15095000000002</v>
      </c>
      <c r="I181" s="381">
        <v>3696.5313700000002</v>
      </c>
      <c r="J181" s="381">
        <v>-40.357820700000502</v>
      </c>
      <c r="K181" s="383">
        <v>0.98920015589425592</v>
      </c>
      <c r="L181" s="123"/>
      <c r="M181" s="379" t="str">
        <f t="shared" si="2"/>
        <v>X</v>
      </c>
    </row>
    <row r="182" spans="1:13" ht="14.45" customHeight="1" x14ac:dyDescent="0.2">
      <c r="A182" s="384" t="s">
        <v>396</v>
      </c>
      <c r="B182" s="380">
        <v>3455.36</v>
      </c>
      <c r="C182" s="381">
        <v>3474.2722100000001</v>
      </c>
      <c r="D182" s="381">
        <v>18.912209999999959</v>
      </c>
      <c r="E182" s="382">
        <v>1.0054732965595481</v>
      </c>
      <c r="F182" s="380">
        <v>3736.8891907000002</v>
      </c>
      <c r="G182" s="381">
        <v>3736.8891907000007</v>
      </c>
      <c r="H182" s="381">
        <v>319.15095000000002</v>
      </c>
      <c r="I182" s="381">
        <v>3696.5313700000002</v>
      </c>
      <c r="J182" s="381">
        <v>-40.357820700000502</v>
      </c>
      <c r="K182" s="383">
        <v>0.98920015589425592</v>
      </c>
      <c r="L182" s="123"/>
      <c r="M182" s="379" t="str">
        <f t="shared" si="2"/>
        <v/>
      </c>
    </row>
    <row r="183" spans="1:13" ht="14.45" customHeight="1" x14ac:dyDescent="0.2">
      <c r="A183" s="384" t="s">
        <v>397</v>
      </c>
      <c r="B183" s="380">
        <v>9598.2000000000007</v>
      </c>
      <c r="C183" s="381">
        <v>9610.2973399999992</v>
      </c>
      <c r="D183" s="381">
        <v>12.097339999998439</v>
      </c>
      <c r="E183" s="382">
        <v>1.0012603759038152</v>
      </c>
      <c r="F183" s="380">
        <v>10297.205769600001</v>
      </c>
      <c r="G183" s="381">
        <v>10297.205769600001</v>
      </c>
      <c r="H183" s="381">
        <v>879.44047999999998</v>
      </c>
      <c r="I183" s="381">
        <v>10187.69457</v>
      </c>
      <c r="J183" s="381">
        <v>-109.51119960000142</v>
      </c>
      <c r="K183" s="383">
        <v>0.98936495957735382</v>
      </c>
      <c r="L183" s="123"/>
      <c r="M183" s="379" t="str">
        <f t="shared" si="2"/>
        <v>X</v>
      </c>
    </row>
    <row r="184" spans="1:13" ht="14.45" customHeight="1" x14ac:dyDescent="0.2">
      <c r="A184" s="384" t="s">
        <v>398</v>
      </c>
      <c r="B184" s="380">
        <v>9598.2000000000007</v>
      </c>
      <c r="C184" s="381">
        <v>9610.2973399999992</v>
      </c>
      <c r="D184" s="381">
        <v>12.097339999998439</v>
      </c>
      <c r="E184" s="382">
        <v>1.0012603759038152</v>
      </c>
      <c r="F184" s="380">
        <v>10297.205769600001</v>
      </c>
      <c r="G184" s="381">
        <v>10297.205769600001</v>
      </c>
      <c r="H184" s="381">
        <v>879.44047999999998</v>
      </c>
      <c r="I184" s="381">
        <v>10187.69457</v>
      </c>
      <c r="J184" s="381">
        <v>-109.51119960000142</v>
      </c>
      <c r="K184" s="383">
        <v>0.98936495957735382</v>
      </c>
      <c r="L184" s="123"/>
      <c r="M184" s="379" t="str">
        <f t="shared" si="2"/>
        <v/>
      </c>
    </row>
    <row r="185" spans="1:13" ht="14.45" customHeight="1" x14ac:dyDescent="0.2">
      <c r="A185" s="384" t="s">
        <v>399</v>
      </c>
      <c r="B185" s="380">
        <v>0</v>
      </c>
      <c r="C185" s="381">
        <v>59.576089999999994</v>
      </c>
      <c r="D185" s="381">
        <v>59.576089999999994</v>
      </c>
      <c r="E185" s="382">
        <v>0</v>
      </c>
      <c r="F185" s="380">
        <v>0</v>
      </c>
      <c r="G185" s="381">
        <v>0</v>
      </c>
      <c r="H185" s="381">
        <v>28.783729999999998</v>
      </c>
      <c r="I185" s="381">
        <v>74.757499999999993</v>
      </c>
      <c r="J185" s="381">
        <v>74.757499999999993</v>
      </c>
      <c r="K185" s="383">
        <v>0</v>
      </c>
      <c r="L185" s="123"/>
      <c r="M185" s="379" t="str">
        <f t="shared" si="2"/>
        <v>X</v>
      </c>
    </row>
    <row r="186" spans="1:13" ht="14.45" customHeight="1" x14ac:dyDescent="0.2">
      <c r="A186" s="384" t="s">
        <v>400</v>
      </c>
      <c r="B186" s="380">
        <v>0</v>
      </c>
      <c r="C186" s="381">
        <v>15.81869</v>
      </c>
      <c r="D186" s="381">
        <v>15.81869</v>
      </c>
      <c r="E186" s="382">
        <v>0</v>
      </c>
      <c r="F186" s="380">
        <v>0</v>
      </c>
      <c r="G186" s="381">
        <v>0</v>
      </c>
      <c r="H186" s="381">
        <v>7.6642900000000003</v>
      </c>
      <c r="I186" s="381">
        <v>19.905759999999997</v>
      </c>
      <c r="J186" s="381">
        <v>19.905759999999997</v>
      </c>
      <c r="K186" s="383">
        <v>0</v>
      </c>
      <c r="L186" s="123"/>
      <c r="M186" s="379" t="str">
        <f t="shared" si="2"/>
        <v/>
      </c>
    </row>
    <row r="187" spans="1:13" ht="14.45" customHeight="1" x14ac:dyDescent="0.2">
      <c r="A187" s="384" t="s">
        <v>401</v>
      </c>
      <c r="B187" s="380">
        <v>0</v>
      </c>
      <c r="C187" s="381">
        <v>43.757400000000004</v>
      </c>
      <c r="D187" s="381">
        <v>43.757400000000004</v>
      </c>
      <c r="E187" s="382">
        <v>0</v>
      </c>
      <c r="F187" s="380">
        <v>0</v>
      </c>
      <c r="G187" s="381">
        <v>0</v>
      </c>
      <c r="H187" s="381">
        <v>21.119439999999997</v>
      </c>
      <c r="I187" s="381">
        <v>54.851739999999999</v>
      </c>
      <c r="J187" s="381">
        <v>54.851739999999999</v>
      </c>
      <c r="K187" s="383">
        <v>0</v>
      </c>
      <c r="L187" s="123"/>
      <c r="M187" s="379" t="str">
        <f t="shared" si="2"/>
        <v/>
      </c>
    </row>
    <row r="188" spans="1:13" ht="14.45" customHeight="1" x14ac:dyDescent="0.2">
      <c r="A188" s="384" t="s">
        <v>402</v>
      </c>
      <c r="B188" s="380">
        <v>0</v>
      </c>
      <c r="C188" s="381">
        <v>0</v>
      </c>
      <c r="D188" s="381">
        <v>0</v>
      </c>
      <c r="E188" s="382">
        <v>0</v>
      </c>
      <c r="F188" s="380">
        <v>0</v>
      </c>
      <c r="G188" s="381">
        <v>0</v>
      </c>
      <c r="H188" s="381">
        <v>0</v>
      </c>
      <c r="I188" s="381">
        <v>459.25921</v>
      </c>
      <c r="J188" s="381">
        <v>459.25921</v>
      </c>
      <c r="K188" s="383">
        <v>0</v>
      </c>
      <c r="L188" s="123"/>
      <c r="M188" s="379" t="str">
        <f t="shared" si="2"/>
        <v>X</v>
      </c>
    </row>
    <row r="189" spans="1:13" ht="14.45" customHeight="1" x14ac:dyDescent="0.2">
      <c r="A189" s="384" t="s">
        <v>403</v>
      </c>
      <c r="B189" s="380">
        <v>0</v>
      </c>
      <c r="C189" s="381">
        <v>0</v>
      </c>
      <c r="D189" s="381">
        <v>0</v>
      </c>
      <c r="E189" s="382">
        <v>0</v>
      </c>
      <c r="F189" s="380">
        <v>0</v>
      </c>
      <c r="G189" s="381">
        <v>0</v>
      </c>
      <c r="H189" s="381">
        <v>0</v>
      </c>
      <c r="I189" s="381">
        <v>459.25921</v>
      </c>
      <c r="J189" s="381">
        <v>459.25921</v>
      </c>
      <c r="K189" s="383">
        <v>0</v>
      </c>
      <c r="L189" s="123"/>
      <c r="M189" s="379" t="str">
        <f t="shared" si="2"/>
        <v/>
      </c>
    </row>
    <row r="190" spans="1:13" ht="14.45" customHeight="1" x14ac:dyDescent="0.2">
      <c r="A190" s="384" t="s">
        <v>404</v>
      </c>
      <c r="B190" s="380">
        <v>0</v>
      </c>
      <c r="C190" s="381">
        <v>0</v>
      </c>
      <c r="D190" s="381">
        <v>0</v>
      </c>
      <c r="E190" s="382">
        <v>0</v>
      </c>
      <c r="F190" s="380">
        <v>0</v>
      </c>
      <c r="G190" s="381">
        <v>0</v>
      </c>
      <c r="H190" s="381">
        <v>0</v>
      </c>
      <c r="I190" s="381">
        <v>1265.51746</v>
      </c>
      <c r="J190" s="381">
        <v>1265.51746</v>
      </c>
      <c r="K190" s="383">
        <v>0</v>
      </c>
      <c r="L190" s="123"/>
      <c r="M190" s="379" t="str">
        <f t="shared" si="2"/>
        <v>X</v>
      </c>
    </row>
    <row r="191" spans="1:13" ht="14.45" customHeight="1" x14ac:dyDescent="0.2">
      <c r="A191" s="384" t="s">
        <v>405</v>
      </c>
      <c r="B191" s="380">
        <v>0</v>
      </c>
      <c r="C191" s="381">
        <v>0</v>
      </c>
      <c r="D191" s="381">
        <v>0</v>
      </c>
      <c r="E191" s="382">
        <v>0</v>
      </c>
      <c r="F191" s="380">
        <v>0</v>
      </c>
      <c r="G191" s="381">
        <v>0</v>
      </c>
      <c r="H191" s="381">
        <v>0</v>
      </c>
      <c r="I191" s="381">
        <v>1265.51746</v>
      </c>
      <c r="J191" s="381">
        <v>1265.51746</v>
      </c>
      <c r="K191" s="383">
        <v>0</v>
      </c>
      <c r="L191" s="123"/>
      <c r="M191" s="379" t="str">
        <f t="shared" si="2"/>
        <v/>
      </c>
    </row>
    <row r="192" spans="1:13" ht="14.45" customHeight="1" x14ac:dyDescent="0.2">
      <c r="A192" s="384" t="s">
        <v>406</v>
      </c>
      <c r="B192" s="380">
        <v>159.864642</v>
      </c>
      <c r="C192" s="381">
        <v>0</v>
      </c>
      <c r="D192" s="381">
        <v>-159.864642</v>
      </c>
      <c r="E192" s="382">
        <v>0</v>
      </c>
      <c r="F192" s="380">
        <v>171.88057560000001</v>
      </c>
      <c r="G192" s="381">
        <v>171.88057560000001</v>
      </c>
      <c r="H192" s="381">
        <v>0</v>
      </c>
      <c r="I192" s="381">
        <v>0</v>
      </c>
      <c r="J192" s="381">
        <v>-171.88057560000001</v>
      </c>
      <c r="K192" s="383">
        <v>0</v>
      </c>
      <c r="L192" s="123"/>
      <c r="M192" s="379" t="str">
        <f t="shared" si="2"/>
        <v/>
      </c>
    </row>
    <row r="193" spans="1:13" ht="14.45" customHeight="1" x14ac:dyDescent="0.2">
      <c r="A193" s="384" t="s">
        <v>407</v>
      </c>
      <c r="B193" s="380">
        <v>159.864642</v>
      </c>
      <c r="C193" s="381">
        <v>0</v>
      </c>
      <c r="D193" s="381">
        <v>-159.864642</v>
      </c>
      <c r="E193" s="382">
        <v>0</v>
      </c>
      <c r="F193" s="380">
        <v>171.88057560000001</v>
      </c>
      <c r="G193" s="381">
        <v>171.88057560000001</v>
      </c>
      <c r="H193" s="381">
        <v>0</v>
      </c>
      <c r="I193" s="381">
        <v>0</v>
      </c>
      <c r="J193" s="381">
        <v>-171.88057560000001</v>
      </c>
      <c r="K193" s="383">
        <v>0</v>
      </c>
      <c r="L193" s="123"/>
      <c r="M193" s="379" t="str">
        <f t="shared" si="2"/>
        <v>X</v>
      </c>
    </row>
    <row r="194" spans="1:13" ht="14.45" customHeight="1" x14ac:dyDescent="0.2">
      <c r="A194" s="384" t="s">
        <v>408</v>
      </c>
      <c r="B194" s="380">
        <v>159.864642</v>
      </c>
      <c r="C194" s="381">
        <v>0</v>
      </c>
      <c r="D194" s="381">
        <v>-159.864642</v>
      </c>
      <c r="E194" s="382">
        <v>0</v>
      </c>
      <c r="F194" s="380">
        <v>171.88057560000001</v>
      </c>
      <c r="G194" s="381">
        <v>171.88057560000001</v>
      </c>
      <c r="H194" s="381">
        <v>0</v>
      </c>
      <c r="I194" s="381">
        <v>0</v>
      </c>
      <c r="J194" s="381">
        <v>-171.88057560000001</v>
      </c>
      <c r="K194" s="383">
        <v>0</v>
      </c>
      <c r="L194" s="123"/>
      <c r="M194" s="379" t="str">
        <f t="shared" si="2"/>
        <v/>
      </c>
    </row>
    <row r="195" spans="1:13" ht="14.45" customHeight="1" x14ac:dyDescent="0.2">
      <c r="A195" s="384" t="s">
        <v>409</v>
      </c>
      <c r="B195" s="380">
        <v>769.85</v>
      </c>
      <c r="C195" s="381">
        <v>767.54373999999996</v>
      </c>
      <c r="D195" s="381">
        <v>-2.3062600000000657</v>
      </c>
      <c r="E195" s="382">
        <v>0.99700427355978427</v>
      </c>
      <c r="F195" s="380">
        <v>833.343761499999</v>
      </c>
      <c r="G195" s="381">
        <v>833.34376149999889</v>
      </c>
      <c r="H195" s="381">
        <v>70.26800999999999</v>
      </c>
      <c r="I195" s="381">
        <v>808.69118000000003</v>
      </c>
      <c r="J195" s="381">
        <v>-24.65258149999886</v>
      </c>
      <c r="K195" s="383">
        <v>0.97041727239233788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-3.51986</v>
      </c>
      <c r="D196" s="381">
        <v>-3.51986</v>
      </c>
      <c r="E196" s="382">
        <v>0</v>
      </c>
      <c r="F196" s="380">
        <v>0</v>
      </c>
      <c r="G196" s="381">
        <v>0</v>
      </c>
      <c r="H196" s="381">
        <v>-1.2419</v>
      </c>
      <c r="I196" s="381">
        <v>-3.9761799999999998</v>
      </c>
      <c r="J196" s="381">
        <v>-3.9761799999999998</v>
      </c>
      <c r="K196" s="383">
        <v>0</v>
      </c>
      <c r="L196" s="123"/>
      <c r="M196" s="379" t="str">
        <f t="shared" si="2"/>
        <v>X</v>
      </c>
    </row>
    <row r="197" spans="1:13" ht="14.45" customHeight="1" x14ac:dyDescent="0.2">
      <c r="A197" s="384" t="s">
        <v>411</v>
      </c>
      <c r="B197" s="380">
        <v>0</v>
      </c>
      <c r="C197" s="381">
        <v>-3.51986</v>
      </c>
      <c r="D197" s="381">
        <v>-3.51986</v>
      </c>
      <c r="E197" s="382">
        <v>0</v>
      </c>
      <c r="F197" s="380">
        <v>0</v>
      </c>
      <c r="G197" s="381">
        <v>0</v>
      </c>
      <c r="H197" s="381">
        <v>-1.2419</v>
      </c>
      <c r="I197" s="381">
        <v>-3.9761799999999998</v>
      </c>
      <c r="J197" s="381">
        <v>-3.9761799999999998</v>
      </c>
      <c r="K197" s="383">
        <v>0</v>
      </c>
      <c r="L197" s="123"/>
      <c r="M197" s="379" t="str">
        <f t="shared" si="2"/>
        <v/>
      </c>
    </row>
    <row r="198" spans="1:13" ht="14.45" customHeight="1" x14ac:dyDescent="0.2">
      <c r="A198" s="384" t="s">
        <v>412</v>
      </c>
      <c r="B198" s="380">
        <v>769.85</v>
      </c>
      <c r="C198" s="381">
        <v>767.54373999999996</v>
      </c>
      <c r="D198" s="381">
        <v>-2.3062600000000657</v>
      </c>
      <c r="E198" s="382">
        <v>0.99700427355978427</v>
      </c>
      <c r="F198" s="380">
        <v>833.343761499999</v>
      </c>
      <c r="G198" s="381">
        <v>833.34376149999889</v>
      </c>
      <c r="H198" s="381">
        <v>70.26800999999999</v>
      </c>
      <c r="I198" s="381">
        <v>808.69118000000003</v>
      </c>
      <c r="J198" s="381">
        <v>-24.65258149999886</v>
      </c>
      <c r="K198" s="383">
        <v>0.97041727239233788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84" t="s">
        <v>413</v>
      </c>
      <c r="B199" s="380">
        <v>769.85</v>
      </c>
      <c r="C199" s="381">
        <v>767.54373999999996</v>
      </c>
      <c r="D199" s="381">
        <v>-2.3062600000000657</v>
      </c>
      <c r="E199" s="382">
        <v>0.99700427355978427</v>
      </c>
      <c r="F199" s="380">
        <v>833.343761499999</v>
      </c>
      <c r="G199" s="381">
        <v>833.34376149999889</v>
      </c>
      <c r="H199" s="381">
        <v>70.26800999999999</v>
      </c>
      <c r="I199" s="381">
        <v>808.69118000000003</v>
      </c>
      <c r="J199" s="381">
        <v>-24.65258149999886</v>
      </c>
      <c r="K199" s="383">
        <v>0.97041727239233788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0</v>
      </c>
      <c r="C200" s="381">
        <v>3.51986</v>
      </c>
      <c r="D200" s="381">
        <v>3.51986</v>
      </c>
      <c r="E200" s="382">
        <v>0</v>
      </c>
      <c r="F200" s="380">
        <v>0</v>
      </c>
      <c r="G200" s="381">
        <v>0</v>
      </c>
      <c r="H200" s="381">
        <v>1.2419</v>
      </c>
      <c r="I200" s="381">
        <v>3.9761799999999998</v>
      </c>
      <c r="J200" s="381">
        <v>3.9761799999999998</v>
      </c>
      <c r="K200" s="383">
        <v>0</v>
      </c>
      <c r="L200" s="123"/>
      <c r="M200" s="379" t="str">
        <f t="shared" si="3"/>
        <v>X</v>
      </c>
    </row>
    <row r="201" spans="1:13" ht="14.45" customHeight="1" x14ac:dyDescent="0.2">
      <c r="A201" s="384" t="s">
        <v>415</v>
      </c>
      <c r="B201" s="380">
        <v>0</v>
      </c>
      <c r="C201" s="381">
        <v>3.51986</v>
      </c>
      <c r="D201" s="381">
        <v>3.51986</v>
      </c>
      <c r="E201" s="382">
        <v>0</v>
      </c>
      <c r="F201" s="380">
        <v>0</v>
      </c>
      <c r="G201" s="381">
        <v>0</v>
      </c>
      <c r="H201" s="381">
        <v>1.2419</v>
      </c>
      <c r="I201" s="381">
        <v>3.9761799999999998</v>
      </c>
      <c r="J201" s="381">
        <v>3.9761799999999998</v>
      </c>
      <c r="K201" s="383">
        <v>0</v>
      </c>
      <c r="L201" s="123"/>
      <c r="M201" s="379" t="str">
        <f t="shared" si="3"/>
        <v/>
      </c>
    </row>
    <row r="202" spans="1:13" ht="14.45" customHeight="1" x14ac:dyDescent="0.2">
      <c r="A202" s="384" t="s">
        <v>416</v>
      </c>
      <c r="B202" s="380">
        <v>0</v>
      </c>
      <c r="C202" s="381">
        <v>0</v>
      </c>
      <c r="D202" s="381">
        <v>0</v>
      </c>
      <c r="E202" s="382">
        <v>0</v>
      </c>
      <c r="F202" s="380">
        <v>0</v>
      </c>
      <c r="G202" s="381">
        <v>0</v>
      </c>
      <c r="H202" s="381">
        <v>0</v>
      </c>
      <c r="I202" s="381">
        <v>0.6</v>
      </c>
      <c r="J202" s="381">
        <v>0.6</v>
      </c>
      <c r="K202" s="383">
        <v>0</v>
      </c>
      <c r="L202" s="123"/>
      <c r="M202" s="379" t="str">
        <f t="shared" si="3"/>
        <v/>
      </c>
    </row>
    <row r="203" spans="1:13" ht="14.45" customHeight="1" x14ac:dyDescent="0.2">
      <c r="A203" s="384" t="s">
        <v>417</v>
      </c>
      <c r="B203" s="380">
        <v>0</v>
      </c>
      <c r="C203" s="381">
        <v>0</v>
      </c>
      <c r="D203" s="381">
        <v>0</v>
      </c>
      <c r="E203" s="382">
        <v>0</v>
      </c>
      <c r="F203" s="380">
        <v>0</v>
      </c>
      <c r="G203" s="381">
        <v>0</v>
      </c>
      <c r="H203" s="381">
        <v>0</v>
      </c>
      <c r="I203" s="381">
        <v>0.6</v>
      </c>
      <c r="J203" s="381">
        <v>0.6</v>
      </c>
      <c r="K203" s="383">
        <v>0</v>
      </c>
      <c r="L203" s="123"/>
      <c r="M203" s="379" t="str">
        <f t="shared" si="3"/>
        <v/>
      </c>
    </row>
    <row r="204" spans="1:13" ht="14.45" customHeight="1" x14ac:dyDescent="0.2">
      <c r="A204" s="384" t="s">
        <v>418</v>
      </c>
      <c r="B204" s="380">
        <v>0</v>
      </c>
      <c r="C204" s="381">
        <v>0</v>
      </c>
      <c r="D204" s="381">
        <v>0</v>
      </c>
      <c r="E204" s="382">
        <v>0</v>
      </c>
      <c r="F204" s="380">
        <v>0</v>
      </c>
      <c r="G204" s="381">
        <v>0</v>
      </c>
      <c r="H204" s="381">
        <v>0</v>
      </c>
      <c r="I204" s="381">
        <v>0.6</v>
      </c>
      <c r="J204" s="381">
        <v>0.6</v>
      </c>
      <c r="K204" s="383">
        <v>0</v>
      </c>
      <c r="L204" s="123"/>
      <c r="M204" s="379" t="str">
        <f t="shared" si="3"/>
        <v>X</v>
      </c>
    </row>
    <row r="205" spans="1:13" ht="14.45" customHeight="1" x14ac:dyDescent="0.2">
      <c r="A205" s="384" t="s">
        <v>419</v>
      </c>
      <c r="B205" s="380">
        <v>0</v>
      </c>
      <c r="C205" s="381">
        <v>0</v>
      </c>
      <c r="D205" s="381">
        <v>0</v>
      </c>
      <c r="E205" s="382">
        <v>0</v>
      </c>
      <c r="F205" s="380">
        <v>0</v>
      </c>
      <c r="G205" s="381">
        <v>0</v>
      </c>
      <c r="H205" s="381">
        <v>0</v>
      </c>
      <c r="I205" s="381">
        <v>0.6</v>
      </c>
      <c r="J205" s="381">
        <v>0.6</v>
      </c>
      <c r="K205" s="383">
        <v>0</v>
      </c>
      <c r="L205" s="123"/>
      <c r="M205" s="379" t="str">
        <f t="shared" si="3"/>
        <v/>
      </c>
    </row>
    <row r="206" spans="1:13" ht="14.45" customHeight="1" x14ac:dyDescent="0.2">
      <c r="A206" s="384" t="s">
        <v>420</v>
      </c>
      <c r="B206" s="380">
        <v>0</v>
      </c>
      <c r="C206" s="381">
        <v>949.32740999999999</v>
      </c>
      <c r="D206" s="381">
        <v>949.32740999999999</v>
      </c>
      <c r="E206" s="382">
        <v>0</v>
      </c>
      <c r="F206" s="380">
        <v>81.552847200000002</v>
      </c>
      <c r="G206" s="381">
        <v>81.552847200000002</v>
      </c>
      <c r="H206" s="381">
        <v>48.501839999999994</v>
      </c>
      <c r="I206" s="381">
        <v>785.23751000000004</v>
      </c>
      <c r="J206" s="381">
        <v>703.68466280000007</v>
      </c>
      <c r="K206" s="383">
        <v>9.6285725999766196</v>
      </c>
      <c r="L206" s="123"/>
      <c r="M206" s="379" t="str">
        <f t="shared" si="3"/>
        <v/>
      </c>
    </row>
    <row r="207" spans="1:13" ht="14.45" customHeight="1" x14ac:dyDescent="0.2">
      <c r="A207" s="384" t="s">
        <v>421</v>
      </c>
      <c r="B207" s="380">
        <v>0</v>
      </c>
      <c r="C207" s="381">
        <v>98.021869999999993</v>
      </c>
      <c r="D207" s="381">
        <v>98.021869999999993</v>
      </c>
      <c r="E207" s="382">
        <v>0</v>
      </c>
      <c r="F207" s="380">
        <v>0</v>
      </c>
      <c r="G207" s="381">
        <v>0</v>
      </c>
      <c r="H207" s="381">
        <v>0</v>
      </c>
      <c r="I207" s="381">
        <v>0</v>
      </c>
      <c r="J207" s="381">
        <v>0</v>
      </c>
      <c r="K207" s="383">
        <v>0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98.021869999999993</v>
      </c>
      <c r="D208" s="381">
        <v>98.021869999999993</v>
      </c>
      <c r="E208" s="382">
        <v>0</v>
      </c>
      <c r="F208" s="380">
        <v>0</v>
      </c>
      <c r="G208" s="381">
        <v>0</v>
      </c>
      <c r="H208" s="381">
        <v>0</v>
      </c>
      <c r="I208" s="381">
        <v>0</v>
      </c>
      <c r="J208" s="381">
        <v>0</v>
      </c>
      <c r="K208" s="383">
        <v>0</v>
      </c>
      <c r="L208" s="123"/>
      <c r="M208" s="379" t="str">
        <f t="shared" si="3"/>
        <v>X</v>
      </c>
    </row>
    <row r="209" spans="1:13" ht="14.45" customHeight="1" x14ac:dyDescent="0.2">
      <c r="A209" s="384" t="s">
        <v>423</v>
      </c>
      <c r="B209" s="380">
        <v>0</v>
      </c>
      <c r="C209" s="381">
        <v>98.021869999999993</v>
      </c>
      <c r="D209" s="381">
        <v>98.021869999999993</v>
      </c>
      <c r="E209" s="382">
        <v>0</v>
      </c>
      <c r="F209" s="380">
        <v>0</v>
      </c>
      <c r="G209" s="381">
        <v>0</v>
      </c>
      <c r="H209" s="381">
        <v>0</v>
      </c>
      <c r="I209" s="381">
        <v>0</v>
      </c>
      <c r="J209" s="381">
        <v>0</v>
      </c>
      <c r="K209" s="383">
        <v>0</v>
      </c>
      <c r="L209" s="123"/>
      <c r="M209" s="379" t="str">
        <f t="shared" si="3"/>
        <v/>
      </c>
    </row>
    <row r="210" spans="1:13" ht="14.45" customHeight="1" x14ac:dyDescent="0.2">
      <c r="A210" s="384" t="s">
        <v>424</v>
      </c>
      <c r="B210" s="380">
        <v>0</v>
      </c>
      <c r="C210" s="381">
        <v>851.30554000000006</v>
      </c>
      <c r="D210" s="381">
        <v>851.30554000000006</v>
      </c>
      <c r="E210" s="382">
        <v>0</v>
      </c>
      <c r="F210" s="380">
        <v>81.552847200000002</v>
      </c>
      <c r="G210" s="381">
        <v>81.552847200000002</v>
      </c>
      <c r="H210" s="381">
        <v>48.501839999999994</v>
      </c>
      <c r="I210" s="381">
        <v>785.23751000000004</v>
      </c>
      <c r="J210" s="381">
        <v>703.68466280000007</v>
      </c>
      <c r="K210" s="383">
        <v>9.6285725999766196</v>
      </c>
      <c r="L210" s="123"/>
      <c r="M210" s="379" t="str">
        <f t="shared" si="3"/>
        <v/>
      </c>
    </row>
    <row r="211" spans="1:13" ht="14.45" customHeight="1" x14ac:dyDescent="0.2">
      <c r="A211" s="384" t="s">
        <v>425</v>
      </c>
      <c r="B211" s="380">
        <v>0</v>
      </c>
      <c r="C211" s="381">
        <v>-7.0874799999999993</v>
      </c>
      <c r="D211" s="381">
        <v>-7.0874799999999993</v>
      </c>
      <c r="E211" s="382">
        <v>0</v>
      </c>
      <c r="F211" s="380">
        <v>0</v>
      </c>
      <c r="G211" s="381">
        <v>0</v>
      </c>
      <c r="H211" s="381">
        <v>-3.2162600000000001</v>
      </c>
      <c r="I211" s="381">
        <v>-7.2357399999999998</v>
      </c>
      <c r="J211" s="381">
        <v>-7.2357399999999998</v>
      </c>
      <c r="K211" s="383">
        <v>0</v>
      </c>
      <c r="L211" s="123"/>
      <c r="M211" s="379" t="str">
        <f t="shared" si="3"/>
        <v>X</v>
      </c>
    </row>
    <row r="212" spans="1:13" ht="14.45" customHeight="1" x14ac:dyDescent="0.2">
      <c r="A212" s="384" t="s">
        <v>426</v>
      </c>
      <c r="B212" s="380">
        <v>0</v>
      </c>
      <c r="C212" s="381">
        <v>-7.0874799999999993</v>
      </c>
      <c r="D212" s="381">
        <v>-7.0874799999999993</v>
      </c>
      <c r="E212" s="382">
        <v>0</v>
      </c>
      <c r="F212" s="380">
        <v>0</v>
      </c>
      <c r="G212" s="381">
        <v>0</v>
      </c>
      <c r="H212" s="381">
        <v>-3.2162600000000001</v>
      </c>
      <c r="I212" s="381">
        <v>-7.2357399999999998</v>
      </c>
      <c r="J212" s="381">
        <v>-7.2357399999999998</v>
      </c>
      <c r="K212" s="383">
        <v>0</v>
      </c>
      <c r="L212" s="123"/>
      <c r="M212" s="379" t="str">
        <f t="shared" si="3"/>
        <v/>
      </c>
    </row>
    <row r="213" spans="1:13" ht="14.45" customHeight="1" x14ac:dyDescent="0.2">
      <c r="A213" s="384" t="s">
        <v>427</v>
      </c>
      <c r="B213" s="380">
        <v>0</v>
      </c>
      <c r="C213" s="381">
        <v>834.41953999999998</v>
      </c>
      <c r="D213" s="381">
        <v>834.41953999999998</v>
      </c>
      <c r="E213" s="382">
        <v>0</v>
      </c>
      <c r="F213" s="380">
        <v>80.287323600000008</v>
      </c>
      <c r="G213" s="381">
        <v>80.287323600000008</v>
      </c>
      <c r="H213" s="381">
        <v>48.501839999999994</v>
      </c>
      <c r="I213" s="381">
        <v>785.23751000000004</v>
      </c>
      <c r="J213" s="381">
        <v>704.95018640000001</v>
      </c>
      <c r="K213" s="383">
        <v>9.7803423353870524</v>
      </c>
      <c r="L213" s="123"/>
      <c r="M213" s="379" t="str">
        <f t="shared" si="3"/>
        <v>X</v>
      </c>
    </row>
    <row r="214" spans="1:13" ht="14.45" customHeight="1" x14ac:dyDescent="0.2">
      <c r="A214" s="384" t="s">
        <v>428</v>
      </c>
      <c r="B214" s="380">
        <v>0</v>
      </c>
      <c r="C214" s="381">
        <v>3.3149999999999999E-2</v>
      </c>
      <c r="D214" s="381">
        <v>3.3149999999999999E-2</v>
      </c>
      <c r="E214" s="382">
        <v>0</v>
      </c>
      <c r="F214" s="380">
        <v>3.5355600000000001E-2</v>
      </c>
      <c r="G214" s="381">
        <v>3.5355600000000001E-2</v>
      </c>
      <c r="H214" s="381">
        <v>0</v>
      </c>
      <c r="I214" s="381">
        <v>1.51725</v>
      </c>
      <c r="J214" s="381">
        <v>1.4818944000000001</v>
      </c>
      <c r="K214" s="383">
        <v>42.913993822760752</v>
      </c>
      <c r="L214" s="123"/>
      <c r="M214" s="379" t="str">
        <f t="shared" si="3"/>
        <v/>
      </c>
    </row>
    <row r="215" spans="1:13" ht="14.45" customHeight="1" x14ac:dyDescent="0.2">
      <c r="A215" s="384" t="s">
        <v>429</v>
      </c>
      <c r="B215" s="380">
        <v>0</v>
      </c>
      <c r="C215" s="381">
        <v>440.38763</v>
      </c>
      <c r="D215" s="381">
        <v>440.38763</v>
      </c>
      <c r="E215" s="382">
        <v>0</v>
      </c>
      <c r="F215" s="380">
        <v>0</v>
      </c>
      <c r="G215" s="381">
        <v>0</v>
      </c>
      <c r="H215" s="381">
        <v>27.173470000000002</v>
      </c>
      <c r="I215" s="381">
        <v>359.23902000000004</v>
      </c>
      <c r="J215" s="381">
        <v>359.23902000000004</v>
      </c>
      <c r="K215" s="383">
        <v>0</v>
      </c>
      <c r="L215" s="123"/>
      <c r="M215" s="379" t="str">
        <f t="shared" si="3"/>
        <v/>
      </c>
    </row>
    <row r="216" spans="1:13" ht="14.45" customHeight="1" x14ac:dyDescent="0.2">
      <c r="A216" s="384" t="s">
        <v>430</v>
      </c>
      <c r="B216" s="380">
        <v>0</v>
      </c>
      <c r="C216" s="381">
        <v>72.3</v>
      </c>
      <c r="D216" s="381">
        <v>72.3</v>
      </c>
      <c r="E216" s="382">
        <v>0</v>
      </c>
      <c r="F216" s="380">
        <v>80.251967999999991</v>
      </c>
      <c r="G216" s="381">
        <v>80.251967999999991</v>
      </c>
      <c r="H216" s="381">
        <v>0</v>
      </c>
      <c r="I216" s="381">
        <v>67.318789999999993</v>
      </c>
      <c r="J216" s="381">
        <v>-12.933177999999998</v>
      </c>
      <c r="K216" s="383">
        <v>0.8388428555421843</v>
      </c>
      <c r="L216" s="123"/>
      <c r="M216" s="379" t="str">
        <f t="shared" si="3"/>
        <v/>
      </c>
    </row>
    <row r="217" spans="1:13" ht="14.45" customHeight="1" x14ac:dyDescent="0.2">
      <c r="A217" s="384" t="s">
        <v>431</v>
      </c>
      <c r="B217" s="380">
        <v>0</v>
      </c>
      <c r="C217" s="381">
        <v>226.88224</v>
      </c>
      <c r="D217" s="381">
        <v>226.88224</v>
      </c>
      <c r="E217" s="382">
        <v>0</v>
      </c>
      <c r="F217" s="380">
        <v>0</v>
      </c>
      <c r="G217" s="381">
        <v>0</v>
      </c>
      <c r="H217" s="381">
        <v>21.32837</v>
      </c>
      <c r="I217" s="381">
        <v>280.17734999999999</v>
      </c>
      <c r="J217" s="381">
        <v>280.17734999999999</v>
      </c>
      <c r="K217" s="383">
        <v>0</v>
      </c>
      <c r="L217" s="123"/>
      <c r="M217" s="379" t="str">
        <f t="shared" si="3"/>
        <v/>
      </c>
    </row>
    <row r="218" spans="1:13" ht="14.45" customHeight="1" x14ac:dyDescent="0.2">
      <c r="A218" s="384" t="s">
        <v>432</v>
      </c>
      <c r="B218" s="380">
        <v>0</v>
      </c>
      <c r="C218" s="381">
        <v>94.816519999999997</v>
      </c>
      <c r="D218" s="381">
        <v>94.816519999999997</v>
      </c>
      <c r="E218" s="382">
        <v>0</v>
      </c>
      <c r="F218" s="380">
        <v>0</v>
      </c>
      <c r="G218" s="381">
        <v>0</v>
      </c>
      <c r="H218" s="381">
        <v>0</v>
      </c>
      <c r="I218" s="381">
        <v>76.985100000000003</v>
      </c>
      <c r="J218" s="381">
        <v>76.985100000000003</v>
      </c>
      <c r="K218" s="383">
        <v>0</v>
      </c>
      <c r="L218" s="123"/>
      <c r="M218" s="379" t="str">
        <f t="shared" si="3"/>
        <v/>
      </c>
    </row>
    <row r="219" spans="1:13" ht="14.45" customHeight="1" x14ac:dyDescent="0.2">
      <c r="A219" s="384" t="s">
        <v>433</v>
      </c>
      <c r="B219" s="380">
        <v>0</v>
      </c>
      <c r="C219" s="381">
        <v>13.736000000000001</v>
      </c>
      <c r="D219" s="381">
        <v>13.736000000000001</v>
      </c>
      <c r="E219" s="382">
        <v>0</v>
      </c>
      <c r="F219" s="380">
        <v>0</v>
      </c>
      <c r="G219" s="381">
        <v>0</v>
      </c>
      <c r="H219" s="381">
        <v>0</v>
      </c>
      <c r="I219" s="381">
        <v>0</v>
      </c>
      <c r="J219" s="381">
        <v>0</v>
      </c>
      <c r="K219" s="383">
        <v>0</v>
      </c>
      <c r="L219" s="123"/>
      <c r="M219" s="379" t="str">
        <f t="shared" si="3"/>
        <v>X</v>
      </c>
    </row>
    <row r="220" spans="1:13" ht="14.45" customHeight="1" x14ac:dyDescent="0.2">
      <c r="A220" s="384" t="s">
        <v>434</v>
      </c>
      <c r="B220" s="380">
        <v>0</v>
      </c>
      <c r="C220" s="381">
        <v>13.736000000000001</v>
      </c>
      <c r="D220" s="381">
        <v>13.736000000000001</v>
      </c>
      <c r="E220" s="382">
        <v>0</v>
      </c>
      <c r="F220" s="380">
        <v>0</v>
      </c>
      <c r="G220" s="381">
        <v>0</v>
      </c>
      <c r="H220" s="381">
        <v>0</v>
      </c>
      <c r="I220" s="381">
        <v>0</v>
      </c>
      <c r="J220" s="381">
        <v>0</v>
      </c>
      <c r="K220" s="383">
        <v>0</v>
      </c>
      <c r="L220" s="123"/>
      <c r="M220" s="379" t="str">
        <f t="shared" si="3"/>
        <v/>
      </c>
    </row>
    <row r="221" spans="1:13" ht="14.45" customHeight="1" x14ac:dyDescent="0.2">
      <c r="A221" s="384" t="s">
        <v>435</v>
      </c>
      <c r="B221" s="380">
        <v>0</v>
      </c>
      <c r="C221" s="381">
        <v>3.15</v>
      </c>
      <c r="D221" s="381">
        <v>3.15</v>
      </c>
      <c r="E221" s="382">
        <v>0</v>
      </c>
      <c r="F221" s="380">
        <v>1.2655236000000001</v>
      </c>
      <c r="G221" s="381">
        <v>1.2655236000000001</v>
      </c>
      <c r="H221" s="381">
        <v>0</v>
      </c>
      <c r="I221" s="381">
        <v>0</v>
      </c>
      <c r="J221" s="381">
        <v>-1.2655236000000001</v>
      </c>
      <c r="K221" s="383">
        <v>0</v>
      </c>
      <c r="L221" s="123"/>
      <c r="M221" s="379" t="str">
        <f t="shared" si="3"/>
        <v>X</v>
      </c>
    </row>
    <row r="222" spans="1:13" ht="14.45" customHeight="1" x14ac:dyDescent="0.2">
      <c r="A222" s="384" t="s">
        <v>436</v>
      </c>
      <c r="B222" s="380">
        <v>0</v>
      </c>
      <c r="C222" s="381">
        <v>3.15</v>
      </c>
      <c r="D222" s="381">
        <v>3.15</v>
      </c>
      <c r="E222" s="382">
        <v>0</v>
      </c>
      <c r="F222" s="380">
        <v>1.2655236000000001</v>
      </c>
      <c r="G222" s="381">
        <v>1.2655236000000001</v>
      </c>
      <c r="H222" s="381">
        <v>0</v>
      </c>
      <c r="I222" s="381">
        <v>0</v>
      </c>
      <c r="J222" s="381">
        <v>-1.2655236000000001</v>
      </c>
      <c r="K222" s="383">
        <v>0</v>
      </c>
      <c r="L222" s="123"/>
      <c r="M222" s="379" t="str">
        <f t="shared" si="3"/>
        <v/>
      </c>
    </row>
    <row r="223" spans="1:13" ht="14.45" customHeight="1" x14ac:dyDescent="0.2">
      <c r="A223" s="384" t="s">
        <v>437</v>
      </c>
      <c r="B223" s="380">
        <v>0</v>
      </c>
      <c r="C223" s="381">
        <v>7.0874799999999993</v>
      </c>
      <c r="D223" s="381">
        <v>7.0874799999999993</v>
      </c>
      <c r="E223" s="382">
        <v>0</v>
      </c>
      <c r="F223" s="380">
        <v>0</v>
      </c>
      <c r="G223" s="381">
        <v>0</v>
      </c>
      <c r="H223" s="381">
        <v>3.2162600000000001</v>
      </c>
      <c r="I223" s="381">
        <v>7.2357399999999998</v>
      </c>
      <c r="J223" s="381">
        <v>7.2357399999999998</v>
      </c>
      <c r="K223" s="383">
        <v>0</v>
      </c>
      <c r="L223" s="123"/>
      <c r="M223" s="379" t="str">
        <f t="shared" si="3"/>
        <v>X</v>
      </c>
    </row>
    <row r="224" spans="1:13" ht="14.45" customHeight="1" x14ac:dyDescent="0.2">
      <c r="A224" s="384" t="s">
        <v>438</v>
      </c>
      <c r="B224" s="380">
        <v>0</v>
      </c>
      <c r="C224" s="381">
        <v>7.0874799999999993</v>
      </c>
      <c r="D224" s="381">
        <v>7.0874799999999993</v>
      </c>
      <c r="E224" s="382">
        <v>0</v>
      </c>
      <c r="F224" s="380">
        <v>0</v>
      </c>
      <c r="G224" s="381">
        <v>0</v>
      </c>
      <c r="H224" s="381">
        <v>3.2162600000000001</v>
      </c>
      <c r="I224" s="381">
        <v>7.2357399999999998</v>
      </c>
      <c r="J224" s="381">
        <v>7.2357399999999998</v>
      </c>
      <c r="K224" s="383">
        <v>0</v>
      </c>
      <c r="L224" s="123"/>
      <c r="M224" s="379" t="str">
        <f t="shared" si="3"/>
        <v/>
      </c>
    </row>
    <row r="225" spans="1:13" ht="14.45" customHeight="1" x14ac:dyDescent="0.2">
      <c r="A225" s="384" t="s">
        <v>439</v>
      </c>
      <c r="B225" s="380">
        <v>4545.2999919999993</v>
      </c>
      <c r="C225" s="381">
        <v>4736.7096500000007</v>
      </c>
      <c r="D225" s="381">
        <v>191.4096580000014</v>
      </c>
      <c r="E225" s="382">
        <v>1.042111556627042</v>
      </c>
      <c r="F225" s="380">
        <v>4908.8801451999998</v>
      </c>
      <c r="G225" s="381">
        <v>4908.8801451999998</v>
      </c>
      <c r="H225" s="381">
        <v>380.84093999999999</v>
      </c>
      <c r="I225" s="381">
        <v>4674.0084399999905</v>
      </c>
      <c r="J225" s="381">
        <v>-234.87170520000927</v>
      </c>
      <c r="K225" s="383">
        <v>0.95215370955233625</v>
      </c>
      <c r="L225" s="123"/>
      <c r="M225" s="379" t="str">
        <f t="shared" si="3"/>
        <v/>
      </c>
    </row>
    <row r="226" spans="1:13" ht="14.45" customHeight="1" x14ac:dyDescent="0.2">
      <c r="A226" s="384" t="s">
        <v>440</v>
      </c>
      <c r="B226" s="380">
        <v>4534.999992</v>
      </c>
      <c r="C226" s="381">
        <v>4522.0715300000002</v>
      </c>
      <c r="D226" s="381">
        <v>-12.928461999999854</v>
      </c>
      <c r="E226" s="382">
        <v>0.99714918147236908</v>
      </c>
      <c r="F226" s="380">
        <v>4898.3847310000001</v>
      </c>
      <c r="G226" s="381">
        <v>4898.3847310000001</v>
      </c>
      <c r="H226" s="381">
        <v>380.84093999999999</v>
      </c>
      <c r="I226" s="381">
        <v>4629.23962999999</v>
      </c>
      <c r="J226" s="381">
        <v>-269.14510100001007</v>
      </c>
      <c r="K226" s="383">
        <v>0.94505431570193055</v>
      </c>
      <c r="L226" s="123"/>
      <c r="M226" s="379" t="str">
        <f t="shared" si="3"/>
        <v/>
      </c>
    </row>
    <row r="227" spans="1:13" ht="14.45" customHeight="1" x14ac:dyDescent="0.2">
      <c r="A227" s="384" t="s">
        <v>441</v>
      </c>
      <c r="B227" s="380">
        <v>0</v>
      </c>
      <c r="C227" s="381">
        <v>-21.594360000000002</v>
      </c>
      <c r="D227" s="381">
        <v>-21.594360000000002</v>
      </c>
      <c r="E227" s="382">
        <v>0</v>
      </c>
      <c r="F227" s="380">
        <v>0</v>
      </c>
      <c r="G227" s="381">
        <v>0</v>
      </c>
      <c r="H227" s="381">
        <v>-7.0658300000000001</v>
      </c>
      <c r="I227" s="381">
        <v>-24.231729999999999</v>
      </c>
      <c r="J227" s="381">
        <v>-24.231729999999999</v>
      </c>
      <c r="K227" s="383">
        <v>0</v>
      </c>
      <c r="L227" s="123"/>
      <c r="M227" s="379" t="str">
        <f t="shared" si="3"/>
        <v>X</v>
      </c>
    </row>
    <row r="228" spans="1:13" ht="14.45" customHeight="1" x14ac:dyDescent="0.2">
      <c r="A228" s="384" t="s">
        <v>442</v>
      </c>
      <c r="B228" s="380">
        <v>0</v>
      </c>
      <c r="C228" s="381">
        <v>-21.594360000000002</v>
      </c>
      <c r="D228" s="381">
        <v>-21.594360000000002</v>
      </c>
      <c r="E228" s="382">
        <v>0</v>
      </c>
      <c r="F228" s="380">
        <v>0</v>
      </c>
      <c r="G228" s="381">
        <v>0</v>
      </c>
      <c r="H228" s="381">
        <v>-7.0658300000000001</v>
      </c>
      <c r="I228" s="381">
        <v>-24.231729999999999</v>
      </c>
      <c r="J228" s="381">
        <v>-24.231729999999999</v>
      </c>
      <c r="K228" s="383">
        <v>0</v>
      </c>
      <c r="L228" s="123"/>
      <c r="M228" s="379" t="str">
        <f t="shared" si="3"/>
        <v/>
      </c>
    </row>
    <row r="229" spans="1:13" ht="14.45" customHeight="1" x14ac:dyDescent="0.2">
      <c r="A229" s="384" t="s">
        <v>443</v>
      </c>
      <c r="B229" s="380">
        <v>4534.999992</v>
      </c>
      <c r="C229" s="381">
        <v>4522.0715300000002</v>
      </c>
      <c r="D229" s="381">
        <v>-12.928461999999854</v>
      </c>
      <c r="E229" s="382">
        <v>0.99714918147236908</v>
      </c>
      <c r="F229" s="380">
        <v>4898.3847310000001</v>
      </c>
      <c r="G229" s="381">
        <v>4898.3847310000001</v>
      </c>
      <c r="H229" s="381">
        <v>380.84093999999999</v>
      </c>
      <c r="I229" s="381">
        <v>4628.7366300000003</v>
      </c>
      <c r="J229" s="381">
        <v>-269.64810099999977</v>
      </c>
      <c r="K229" s="383">
        <v>0.94495162879030303</v>
      </c>
      <c r="L229" s="123"/>
      <c r="M229" s="379" t="str">
        <f t="shared" si="3"/>
        <v>X</v>
      </c>
    </row>
    <row r="230" spans="1:13" ht="14.45" customHeight="1" x14ac:dyDescent="0.2">
      <c r="A230" s="384" t="s">
        <v>444</v>
      </c>
      <c r="B230" s="380">
        <v>1274.9999879999998</v>
      </c>
      <c r="C230" s="381">
        <v>1275.35248</v>
      </c>
      <c r="D230" s="381">
        <v>0.35249200000021119</v>
      </c>
      <c r="E230" s="382">
        <v>1.0002764643163278</v>
      </c>
      <c r="F230" s="380">
        <v>1649.7821921999998</v>
      </c>
      <c r="G230" s="381">
        <v>1649.7821921999998</v>
      </c>
      <c r="H230" s="381">
        <v>108.22766</v>
      </c>
      <c r="I230" s="381">
        <v>1298.1658500000001</v>
      </c>
      <c r="J230" s="381">
        <v>-351.61634219999974</v>
      </c>
      <c r="K230" s="383">
        <v>0.78687105251686829</v>
      </c>
      <c r="L230" s="123"/>
      <c r="M230" s="379" t="str">
        <f t="shared" si="3"/>
        <v/>
      </c>
    </row>
    <row r="231" spans="1:13" ht="14.45" customHeight="1" x14ac:dyDescent="0.2">
      <c r="A231" s="384" t="s">
        <v>445</v>
      </c>
      <c r="B231" s="380">
        <v>981</v>
      </c>
      <c r="C231" s="381">
        <v>953.71400000000006</v>
      </c>
      <c r="D231" s="381">
        <v>-27.285999999999945</v>
      </c>
      <c r="E231" s="382">
        <v>0.97218552497451582</v>
      </c>
      <c r="F231" s="380">
        <v>861.1810084</v>
      </c>
      <c r="G231" s="381">
        <v>861.18100840000011</v>
      </c>
      <c r="H231" s="381">
        <v>73.444000000000003</v>
      </c>
      <c r="I231" s="381">
        <v>939.09699999999998</v>
      </c>
      <c r="J231" s="381">
        <v>77.91599159999987</v>
      </c>
      <c r="K231" s="383">
        <v>1.0904757430087331</v>
      </c>
      <c r="L231" s="123"/>
      <c r="M231" s="379" t="str">
        <f t="shared" si="3"/>
        <v/>
      </c>
    </row>
    <row r="232" spans="1:13" ht="14.45" customHeight="1" x14ac:dyDescent="0.2">
      <c r="A232" s="384" t="s">
        <v>446</v>
      </c>
      <c r="B232" s="380">
        <v>2138.000004</v>
      </c>
      <c r="C232" s="381">
        <v>2154.808</v>
      </c>
      <c r="D232" s="381">
        <v>16.807996000000003</v>
      </c>
      <c r="E232" s="382">
        <v>1.0078615509675182</v>
      </c>
      <c r="F232" s="380">
        <v>2248.0820003999997</v>
      </c>
      <c r="G232" s="381">
        <v>2248.0820003999997</v>
      </c>
      <c r="H232" s="381">
        <v>187.16200000000001</v>
      </c>
      <c r="I232" s="381">
        <v>2247.3690000000001</v>
      </c>
      <c r="J232" s="381">
        <v>-0.71300039999960063</v>
      </c>
      <c r="K232" s="383">
        <v>0.99968284057259804</v>
      </c>
      <c r="L232" s="123"/>
      <c r="M232" s="379" t="str">
        <f t="shared" si="3"/>
        <v/>
      </c>
    </row>
    <row r="233" spans="1:13" ht="14.45" customHeight="1" x14ac:dyDescent="0.2">
      <c r="A233" s="384" t="s">
        <v>447</v>
      </c>
      <c r="B233" s="380">
        <v>141</v>
      </c>
      <c r="C233" s="381">
        <v>138.19704999999999</v>
      </c>
      <c r="D233" s="381">
        <v>-2.8029500000000098</v>
      </c>
      <c r="E233" s="382">
        <v>0.98012092198581557</v>
      </c>
      <c r="F233" s="380">
        <v>139.33953</v>
      </c>
      <c r="G233" s="381">
        <v>139.33953</v>
      </c>
      <c r="H233" s="381">
        <v>12.007280000000002</v>
      </c>
      <c r="I233" s="381">
        <v>144.10478000000001</v>
      </c>
      <c r="J233" s="381">
        <v>4.7652500000000089</v>
      </c>
      <c r="K233" s="383">
        <v>1.0341988379033573</v>
      </c>
      <c r="L233" s="123"/>
      <c r="M233" s="379" t="str">
        <f t="shared" si="3"/>
        <v/>
      </c>
    </row>
    <row r="234" spans="1:13" ht="14.45" customHeight="1" x14ac:dyDescent="0.2">
      <c r="A234" s="384" t="s">
        <v>448</v>
      </c>
      <c r="B234" s="380">
        <v>0</v>
      </c>
      <c r="C234" s="381">
        <v>0</v>
      </c>
      <c r="D234" s="381">
        <v>0</v>
      </c>
      <c r="E234" s="382">
        <v>0</v>
      </c>
      <c r="F234" s="380">
        <v>0</v>
      </c>
      <c r="G234" s="381">
        <v>0</v>
      </c>
      <c r="H234" s="381">
        <v>0</v>
      </c>
      <c r="I234" s="381">
        <v>0.503</v>
      </c>
      <c r="J234" s="381">
        <v>0.503</v>
      </c>
      <c r="K234" s="383">
        <v>0</v>
      </c>
      <c r="L234" s="123"/>
      <c r="M234" s="379" t="str">
        <f t="shared" si="3"/>
        <v>X</v>
      </c>
    </row>
    <row r="235" spans="1:13" ht="14.45" customHeight="1" x14ac:dyDescent="0.2">
      <c r="A235" s="384" t="s">
        <v>449</v>
      </c>
      <c r="B235" s="380">
        <v>0</v>
      </c>
      <c r="C235" s="381">
        <v>0</v>
      </c>
      <c r="D235" s="381">
        <v>0</v>
      </c>
      <c r="E235" s="382">
        <v>0</v>
      </c>
      <c r="F235" s="380">
        <v>0</v>
      </c>
      <c r="G235" s="381">
        <v>0</v>
      </c>
      <c r="H235" s="381">
        <v>0</v>
      </c>
      <c r="I235" s="381">
        <v>0.503</v>
      </c>
      <c r="J235" s="381">
        <v>0.503</v>
      </c>
      <c r="K235" s="383">
        <v>0</v>
      </c>
      <c r="L235" s="123"/>
      <c r="M235" s="379" t="str">
        <f t="shared" si="3"/>
        <v/>
      </c>
    </row>
    <row r="236" spans="1:13" ht="14.45" customHeight="1" x14ac:dyDescent="0.2">
      <c r="A236" s="384" t="s">
        <v>450</v>
      </c>
      <c r="B236" s="380">
        <v>0</v>
      </c>
      <c r="C236" s="381">
        <v>21.594360000000002</v>
      </c>
      <c r="D236" s="381">
        <v>21.594360000000002</v>
      </c>
      <c r="E236" s="382">
        <v>0</v>
      </c>
      <c r="F236" s="380">
        <v>0</v>
      </c>
      <c r="G236" s="381">
        <v>0</v>
      </c>
      <c r="H236" s="381">
        <v>7.0658300000000001</v>
      </c>
      <c r="I236" s="381">
        <v>24.231729999999999</v>
      </c>
      <c r="J236" s="381">
        <v>24.231729999999999</v>
      </c>
      <c r="K236" s="383">
        <v>0</v>
      </c>
      <c r="L236" s="123"/>
      <c r="M236" s="379" t="str">
        <f t="shared" si="3"/>
        <v>X</v>
      </c>
    </row>
    <row r="237" spans="1:13" ht="14.45" customHeight="1" x14ac:dyDescent="0.2">
      <c r="A237" s="384" t="s">
        <v>451</v>
      </c>
      <c r="B237" s="380">
        <v>0</v>
      </c>
      <c r="C237" s="381">
        <v>21.594360000000002</v>
      </c>
      <c r="D237" s="381">
        <v>21.594360000000002</v>
      </c>
      <c r="E237" s="382">
        <v>0</v>
      </c>
      <c r="F237" s="380">
        <v>0</v>
      </c>
      <c r="G237" s="381">
        <v>0</v>
      </c>
      <c r="H237" s="381">
        <v>7.0658300000000001</v>
      </c>
      <c r="I237" s="381">
        <v>24.231729999999999</v>
      </c>
      <c r="J237" s="381">
        <v>24.231729999999999</v>
      </c>
      <c r="K237" s="383">
        <v>0</v>
      </c>
      <c r="L237" s="123"/>
      <c r="M237" s="379" t="str">
        <f t="shared" si="3"/>
        <v/>
      </c>
    </row>
    <row r="238" spans="1:13" ht="14.45" customHeight="1" x14ac:dyDescent="0.2">
      <c r="A238" s="384" t="s">
        <v>452</v>
      </c>
      <c r="B238" s="380">
        <v>10.3</v>
      </c>
      <c r="C238" s="381">
        <v>214.63811999999999</v>
      </c>
      <c r="D238" s="381">
        <v>204.33811999999998</v>
      </c>
      <c r="E238" s="382">
        <v>20.838652427184464</v>
      </c>
      <c r="F238" s="380">
        <v>10.495414199999999</v>
      </c>
      <c r="G238" s="381">
        <v>10.495414199999999</v>
      </c>
      <c r="H238" s="381">
        <v>0</v>
      </c>
      <c r="I238" s="381">
        <v>44.768809999999995</v>
      </c>
      <c r="J238" s="381">
        <v>34.273395799999996</v>
      </c>
      <c r="K238" s="383">
        <v>4.2655591429635997</v>
      </c>
      <c r="L238" s="123"/>
      <c r="M238" s="379" t="str">
        <f t="shared" si="3"/>
        <v/>
      </c>
    </row>
    <row r="239" spans="1:13" ht="14.45" customHeight="1" x14ac:dyDescent="0.2">
      <c r="A239" s="384" t="s">
        <v>453</v>
      </c>
      <c r="B239" s="380">
        <v>0</v>
      </c>
      <c r="C239" s="381">
        <v>0</v>
      </c>
      <c r="D239" s="381">
        <v>0</v>
      </c>
      <c r="E239" s="382">
        <v>0</v>
      </c>
      <c r="F239" s="380">
        <v>0</v>
      </c>
      <c r="G239" s="381">
        <v>0</v>
      </c>
      <c r="H239" s="381">
        <v>-2.2920000000000003E-2</v>
      </c>
      <c r="I239" s="381">
        <v>-0.41325000000000001</v>
      </c>
      <c r="J239" s="381">
        <v>-0.41325000000000001</v>
      </c>
      <c r="K239" s="383">
        <v>0</v>
      </c>
      <c r="L239" s="123"/>
      <c r="M239" s="379" t="str">
        <f t="shared" si="3"/>
        <v>X</v>
      </c>
    </row>
    <row r="240" spans="1:13" ht="14.45" customHeight="1" x14ac:dyDescent="0.2">
      <c r="A240" s="384" t="s">
        <v>454</v>
      </c>
      <c r="B240" s="380">
        <v>0</v>
      </c>
      <c r="C240" s="381">
        <v>0</v>
      </c>
      <c r="D240" s="381">
        <v>0</v>
      </c>
      <c r="E240" s="382">
        <v>0</v>
      </c>
      <c r="F240" s="380">
        <v>0</v>
      </c>
      <c r="G240" s="381">
        <v>0</v>
      </c>
      <c r="H240" s="381">
        <v>-2.2920000000000003E-2</v>
      </c>
      <c r="I240" s="381">
        <v>-0.41325000000000001</v>
      </c>
      <c r="J240" s="381">
        <v>-0.41325000000000001</v>
      </c>
      <c r="K240" s="383">
        <v>0</v>
      </c>
      <c r="L240" s="123"/>
      <c r="M240" s="379" t="str">
        <f t="shared" si="3"/>
        <v/>
      </c>
    </row>
    <row r="241" spans="1:13" ht="14.45" customHeight="1" x14ac:dyDescent="0.2">
      <c r="A241" s="384" t="s">
        <v>455</v>
      </c>
      <c r="B241" s="380">
        <v>10.3</v>
      </c>
      <c r="C241" s="381">
        <v>44.927300000000002</v>
      </c>
      <c r="D241" s="381">
        <v>34.627300000000005</v>
      </c>
      <c r="E241" s="382">
        <v>4.3618737864077666</v>
      </c>
      <c r="F241" s="380">
        <v>0</v>
      </c>
      <c r="G241" s="381">
        <v>0</v>
      </c>
      <c r="H241" s="381">
        <v>0</v>
      </c>
      <c r="I241" s="381">
        <v>0</v>
      </c>
      <c r="J241" s="381">
        <v>0</v>
      </c>
      <c r="K241" s="383">
        <v>0</v>
      </c>
      <c r="L241" s="123"/>
      <c r="M241" s="379" t="str">
        <f t="shared" si="3"/>
        <v>X</v>
      </c>
    </row>
    <row r="242" spans="1:13" ht="14.45" customHeight="1" x14ac:dyDescent="0.2">
      <c r="A242" s="384" t="s">
        <v>456</v>
      </c>
      <c r="B242" s="380">
        <v>10.3</v>
      </c>
      <c r="C242" s="381">
        <v>44.927300000000002</v>
      </c>
      <c r="D242" s="381">
        <v>34.627300000000005</v>
      </c>
      <c r="E242" s="382">
        <v>4.3618737864077666</v>
      </c>
      <c r="F242" s="380">
        <v>0</v>
      </c>
      <c r="G242" s="381">
        <v>0</v>
      </c>
      <c r="H242" s="381">
        <v>0</v>
      </c>
      <c r="I242" s="381">
        <v>0</v>
      </c>
      <c r="J242" s="381">
        <v>0</v>
      </c>
      <c r="K242" s="383">
        <v>0</v>
      </c>
      <c r="L242" s="123"/>
      <c r="M242" s="379" t="str">
        <f t="shared" si="3"/>
        <v/>
      </c>
    </row>
    <row r="243" spans="1:13" ht="14.45" customHeight="1" x14ac:dyDescent="0.2">
      <c r="A243" s="384" t="s">
        <v>457</v>
      </c>
      <c r="B243" s="380">
        <v>0</v>
      </c>
      <c r="C243" s="381">
        <v>115.54711</v>
      </c>
      <c r="D243" s="381">
        <v>115.54711</v>
      </c>
      <c r="E243" s="382">
        <v>0</v>
      </c>
      <c r="F243" s="380">
        <v>0</v>
      </c>
      <c r="G243" s="381">
        <v>0</v>
      </c>
      <c r="H243" s="381">
        <v>0</v>
      </c>
      <c r="I243" s="381">
        <v>44.768809999999995</v>
      </c>
      <c r="J243" s="381">
        <v>44.768809999999995</v>
      </c>
      <c r="K243" s="383">
        <v>0</v>
      </c>
      <c r="L243" s="123"/>
      <c r="M243" s="379" t="str">
        <f t="shared" si="3"/>
        <v>X</v>
      </c>
    </row>
    <row r="244" spans="1:13" ht="14.45" customHeight="1" x14ac:dyDescent="0.2">
      <c r="A244" s="384" t="s">
        <v>458</v>
      </c>
      <c r="B244" s="380">
        <v>0</v>
      </c>
      <c r="C244" s="381">
        <v>0</v>
      </c>
      <c r="D244" s="381">
        <v>0</v>
      </c>
      <c r="E244" s="382">
        <v>0</v>
      </c>
      <c r="F244" s="380">
        <v>0</v>
      </c>
      <c r="G244" s="381">
        <v>0</v>
      </c>
      <c r="H244" s="381">
        <v>0</v>
      </c>
      <c r="I244" s="381">
        <v>9</v>
      </c>
      <c r="J244" s="381">
        <v>9</v>
      </c>
      <c r="K244" s="383">
        <v>0</v>
      </c>
      <c r="L244" s="123"/>
      <c r="M244" s="379" t="str">
        <f t="shared" si="3"/>
        <v/>
      </c>
    </row>
    <row r="245" spans="1:13" ht="14.45" customHeight="1" x14ac:dyDescent="0.2">
      <c r="A245" s="384" t="s">
        <v>459</v>
      </c>
      <c r="B245" s="380">
        <v>0</v>
      </c>
      <c r="C245" s="381">
        <v>89.981160000000003</v>
      </c>
      <c r="D245" s="381">
        <v>89.981160000000003</v>
      </c>
      <c r="E245" s="382">
        <v>0</v>
      </c>
      <c r="F245" s="380">
        <v>0</v>
      </c>
      <c r="G245" s="381">
        <v>0</v>
      </c>
      <c r="H245" s="381">
        <v>0</v>
      </c>
      <c r="I245" s="381">
        <v>30.857419999999998</v>
      </c>
      <c r="J245" s="381">
        <v>30.857419999999998</v>
      </c>
      <c r="K245" s="383">
        <v>0</v>
      </c>
      <c r="L245" s="123"/>
      <c r="M245" s="379" t="str">
        <f t="shared" si="3"/>
        <v/>
      </c>
    </row>
    <row r="246" spans="1:13" ht="14.45" customHeight="1" x14ac:dyDescent="0.2">
      <c r="A246" s="384" t="s">
        <v>460</v>
      </c>
      <c r="B246" s="380">
        <v>0</v>
      </c>
      <c r="C246" s="381">
        <v>14.734030000000001</v>
      </c>
      <c r="D246" s="381">
        <v>14.734030000000001</v>
      </c>
      <c r="E246" s="382">
        <v>0</v>
      </c>
      <c r="F246" s="380">
        <v>0</v>
      </c>
      <c r="G246" s="381">
        <v>0</v>
      </c>
      <c r="H246" s="381">
        <v>0</v>
      </c>
      <c r="I246" s="381">
        <v>4.9113899999999999</v>
      </c>
      <c r="J246" s="381">
        <v>4.9113899999999999</v>
      </c>
      <c r="K246" s="383">
        <v>0</v>
      </c>
      <c r="L246" s="123"/>
      <c r="M246" s="379" t="str">
        <f t="shared" si="3"/>
        <v/>
      </c>
    </row>
    <row r="247" spans="1:13" ht="14.45" customHeight="1" x14ac:dyDescent="0.2">
      <c r="A247" s="384" t="s">
        <v>461</v>
      </c>
      <c r="B247" s="380">
        <v>0</v>
      </c>
      <c r="C247" s="381">
        <v>10.83192</v>
      </c>
      <c r="D247" s="381">
        <v>10.83192</v>
      </c>
      <c r="E247" s="382">
        <v>0</v>
      </c>
      <c r="F247" s="380">
        <v>0</v>
      </c>
      <c r="G247" s="381">
        <v>0</v>
      </c>
      <c r="H247" s="381">
        <v>0</v>
      </c>
      <c r="I247" s="381">
        <v>0</v>
      </c>
      <c r="J247" s="381">
        <v>0</v>
      </c>
      <c r="K247" s="383">
        <v>0</v>
      </c>
      <c r="L247" s="123"/>
      <c r="M247" s="379" t="str">
        <f t="shared" si="3"/>
        <v/>
      </c>
    </row>
    <row r="248" spans="1:13" ht="14.45" customHeight="1" x14ac:dyDescent="0.2">
      <c r="A248" s="384" t="s">
        <v>462</v>
      </c>
      <c r="B248" s="380">
        <v>0</v>
      </c>
      <c r="C248" s="381">
        <v>4.4770000000000003</v>
      </c>
      <c r="D248" s="381">
        <v>4.4770000000000003</v>
      </c>
      <c r="E248" s="382">
        <v>0</v>
      </c>
      <c r="F248" s="380">
        <v>10.495414199999999</v>
      </c>
      <c r="G248" s="381">
        <v>10.495414199999999</v>
      </c>
      <c r="H248" s="381">
        <v>0</v>
      </c>
      <c r="I248" s="381">
        <v>0</v>
      </c>
      <c r="J248" s="381">
        <v>-10.495414199999999</v>
      </c>
      <c r="K248" s="383">
        <v>0</v>
      </c>
      <c r="L248" s="123"/>
      <c r="M248" s="379" t="str">
        <f t="shared" si="3"/>
        <v>X</v>
      </c>
    </row>
    <row r="249" spans="1:13" ht="14.45" customHeight="1" x14ac:dyDescent="0.2">
      <c r="A249" s="384" t="s">
        <v>463</v>
      </c>
      <c r="B249" s="380">
        <v>0</v>
      </c>
      <c r="C249" s="381">
        <v>4.4770000000000003</v>
      </c>
      <c r="D249" s="381">
        <v>4.4770000000000003</v>
      </c>
      <c r="E249" s="382">
        <v>0</v>
      </c>
      <c r="F249" s="380">
        <v>10.495414199999999</v>
      </c>
      <c r="G249" s="381">
        <v>10.495414199999999</v>
      </c>
      <c r="H249" s="381">
        <v>0</v>
      </c>
      <c r="I249" s="381">
        <v>0</v>
      </c>
      <c r="J249" s="381">
        <v>-10.495414199999999</v>
      </c>
      <c r="K249" s="383">
        <v>0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0</v>
      </c>
      <c r="C250" s="381">
        <v>12.491709999999999</v>
      </c>
      <c r="D250" s="381">
        <v>12.491709999999999</v>
      </c>
      <c r="E250" s="382">
        <v>0</v>
      </c>
      <c r="F250" s="380">
        <v>0</v>
      </c>
      <c r="G250" s="381">
        <v>0</v>
      </c>
      <c r="H250" s="381">
        <v>0</v>
      </c>
      <c r="I250" s="381">
        <v>0</v>
      </c>
      <c r="J250" s="381">
        <v>0</v>
      </c>
      <c r="K250" s="383">
        <v>0</v>
      </c>
      <c r="L250" s="123"/>
      <c r="M250" s="379" t="str">
        <f t="shared" si="3"/>
        <v>X</v>
      </c>
    </row>
    <row r="251" spans="1:13" ht="14.45" customHeight="1" x14ac:dyDescent="0.2">
      <c r="A251" s="384" t="s">
        <v>465</v>
      </c>
      <c r="B251" s="380">
        <v>0</v>
      </c>
      <c r="C251" s="381">
        <v>12.491709999999999</v>
      </c>
      <c r="D251" s="381">
        <v>12.491709999999999</v>
      </c>
      <c r="E251" s="382">
        <v>0</v>
      </c>
      <c r="F251" s="380">
        <v>0</v>
      </c>
      <c r="G251" s="381">
        <v>0</v>
      </c>
      <c r="H251" s="381">
        <v>0</v>
      </c>
      <c r="I251" s="381">
        <v>0</v>
      </c>
      <c r="J251" s="381">
        <v>0</v>
      </c>
      <c r="K251" s="383">
        <v>0</v>
      </c>
      <c r="L251" s="123"/>
      <c r="M251" s="379" t="str">
        <f t="shared" si="3"/>
        <v/>
      </c>
    </row>
    <row r="252" spans="1:13" ht="14.45" customHeight="1" x14ac:dyDescent="0.2">
      <c r="A252" s="384" t="s">
        <v>466</v>
      </c>
      <c r="B252" s="380">
        <v>0</v>
      </c>
      <c r="C252" s="381">
        <v>37.195</v>
      </c>
      <c r="D252" s="381">
        <v>37.195</v>
      </c>
      <c r="E252" s="382">
        <v>0</v>
      </c>
      <c r="F252" s="380">
        <v>0</v>
      </c>
      <c r="G252" s="381">
        <v>0</v>
      </c>
      <c r="H252" s="381">
        <v>0</v>
      </c>
      <c r="I252" s="381">
        <v>0</v>
      </c>
      <c r="J252" s="381">
        <v>0</v>
      </c>
      <c r="K252" s="383">
        <v>0</v>
      </c>
      <c r="L252" s="123"/>
      <c r="M252" s="379" t="str">
        <f t="shared" si="3"/>
        <v>X</v>
      </c>
    </row>
    <row r="253" spans="1:13" ht="14.45" customHeight="1" x14ac:dyDescent="0.2">
      <c r="A253" s="384" t="s">
        <v>467</v>
      </c>
      <c r="B253" s="380">
        <v>0</v>
      </c>
      <c r="C253" s="381">
        <v>37.195</v>
      </c>
      <c r="D253" s="381">
        <v>37.195</v>
      </c>
      <c r="E253" s="382">
        <v>0</v>
      </c>
      <c r="F253" s="380">
        <v>0</v>
      </c>
      <c r="G253" s="381">
        <v>0</v>
      </c>
      <c r="H253" s="381">
        <v>0</v>
      </c>
      <c r="I253" s="381">
        <v>0</v>
      </c>
      <c r="J253" s="381">
        <v>0</v>
      </c>
      <c r="K253" s="383">
        <v>0</v>
      </c>
      <c r="L253" s="123"/>
      <c r="M253" s="379" t="str">
        <f t="shared" si="3"/>
        <v/>
      </c>
    </row>
    <row r="254" spans="1:13" ht="14.45" customHeight="1" x14ac:dyDescent="0.2">
      <c r="A254" s="384" t="s">
        <v>468</v>
      </c>
      <c r="B254" s="380">
        <v>0</v>
      </c>
      <c r="C254" s="381">
        <v>0</v>
      </c>
      <c r="D254" s="381">
        <v>0</v>
      </c>
      <c r="E254" s="382">
        <v>0</v>
      </c>
      <c r="F254" s="380">
        <v>0</v>
      </c>
      <c r="G254" s="381">
        <v>0</v>
      </c>
      <c r="H254" s="381">
        <v>2.2920000000000003E-2</v>
      </c>
      <c r="I254" s="381">
        <v>0.41325000000000001</v>
      </c>
      <c r="J254" s="381">
        <v>0.41325000000000001</v>
      </c>
      <c r="K254" s="383">
        <v>0</v>
      </c>
      <c r="L254" s="123"/>
      <c r="M254" s="379" t="str">
        <f t="shared" si="3"/>
        <v>X</v>
      </c>
    </row>
    <row r="255" spans="1:13" ht="14.45" customHeight="1" x14ac:dyDescent="0.2">
      <c r="A255" s="384" t="s">
        <v>469</v>
      </c>
      <c r="B255" s="380">
        <v>0</v>
      </c>
      <c r="C255" s="381">
        <v>0</v>
      </c>
      <c r="D255" s="381">
        <v>0</v>
      </c>
      <c r="E255" s="382">
        <v>0</v>
      </c>
      <c r="F255" s="380">
        <v>0</v>
      </c>
      <c r="G255" s="381">
        <v>0</v>
      </c>
      <c r="H255" s="381">
        <v>2.2920000000000003E-2</v>
      </c>
      <c r="I255" s="381">
        <v>0.41325000000000001</v>
      </c>
      <c r="J255" s="381">
        <v>0.41325000000000001</v>
      </c>
      <c r="K255" s="383">
        <v>0</v>
      </c>
      <c r="L255" s="123"/>
      <c r="M255" s="379" t="str">
        <f t="shared" si="3"/>
        <v/>
      </c>
    </row>
    <row r="256" spans="1:13" ht="14.45" customHeight="1" x14ac:dyDescent="0.2">
      <c r="A256" s="384" t="s">
        <v>470</v>
      </c>
      <c r="B256" s="380">
        <v>0</v>
      </c>
      <c r="C256" s="381">
        <v>3.84104</v>
      </c>
      <c r="D256" s="381">
        <v>3.84104</v>
      </c>
      <c r="E256" s="382">
        <v>0</v>
      </c>
      <c r="F256" s="380">
        <v>4.4915519999999995</v>
      </c>
      <c r="G256" s="381">
        <v>4.4915519999999995</v>
      </c>
      <c r="H256" s="381">
        <v>0</v>
      </c>
      <c r="I256" s="381">
        <v>12.35581</v>
      </c>
      <c r="J256" s="381">
        <v>7.8642580000000004</v>
      </c>
      <c r="K256" s="383">
        <v>2.7508999116563722</v>
      </c>
      <c r="L256" s="123"/>
      <c r="M256" s="379" t="str">
        <f t="shared" si="3"/>
        <v/>
      </c>
    </row>
    <row r="257" spans="1:13" ht="14.45" customHeight="1" x14ac:dyDescent="0.2">
      <c r="A257" s="384" t="s">
        <v>471</v>
      </c>
      <c r="B257" s="380">
        <v>0</v>
      </c>
      <c r="C257" s="381">
        <v>3.84104</v>
      </c>
      <c r="D257" s="381">
        <v>3.84104</v>
      </c>
      <c r="E257" s="382">
        <v>0</v>
      </c>
      <c r="F257" s="380">
        <v>4.4915519999999995</v>
      </c>
      <c r="G257" s="381">
        <v>4.4915519999999995</v>
      </c>
      <c r="H257" s="381">
        <v>0</v>
      </c>
      <c r="I257" s="381">
        <v>12.35581</v>
      </c>
      <c r="J257" s="381">
        <v>7.8642580000000004</v>
      </c>
      <c r="K257" s="383">
        <v>2.7508999116563722</v>
      </c>
      <c r="L257" s="123"/>
      <c r="M257" s="379" t="str">
        <f t="shared" si="3"/>
        <v/>
      </c>
    </row>
    <row r="258" spans="1:13" ht="14.45" customHeight="1" x14ac:dyDescent="0.2">
      <c r="A258" s="384" t="s">
        <v>472</v>
      </c>
      <c r="B258" s="380">
        <v>0</v>
      </c>
      <c r="C258" s="381">
        <v>3.84104</v>
      </c>
      <c r="D258" s="381">
        <v>3.84104</v>
      </c>
      <c r="E258" s="382">
        <v>0</v>
      </c>
      <c r="F258" s="380">
        <v>4.4915519999999995</v>
      </c>
      <c r="G258" s="381">
        <v>4.4915519999999995</v>
      </c>
      <c r="H258" s="381">
        <v>0</v>
      </c>
      <c r="I258" s="381">
        <v>12.35581</v>
      </c>
      <c r="J258" s="381">
        <v>7.8642580000000004</v>
      </c>
      <c r="K258" s="383">
        <v>2.7508999116563722</v>
      </c>
      <c r="L258" s="123"/>
      <c r="M258" s="379" t="str">
        <f t="shared" si="3"/>
        <v>X</v>
      </c>
    </row>
    <row r="259" spans="1:13" ht="14.45" customHeight="1" x14ac:dyDescent="0.2">
      <c r="A259" s="384" t="s">
        <v>473</v>
      </c>
      <c r="B259" s="380">
        <v>0</v>
      </c>
      <c r="C259" s="381">
        <v>3.84104</v>
      </c>
      <c r="D259" s="381">
        <v>3.84104</v>
      </c>
      <c r="E259" s="382">
        <v>0</v>
      </c>
      <c r="F259" s="380">
        <v>4.4915519999999995</v>
      </c>
      <c r="G259" s="381">
        <v>4.4915519999999995</v>
      </c>
      <c r="H259" s="381">
        <v>0</v>
      </c>
      <c r="I259" s="381">
        <v>12.35581</v>
      </c>
      <c r="J259" s="381">
        <v>7.8642580000000004</v>
      </c>
      <c r="K259" s="383">
        <v>2.7508999116563722</v>
      </c>
      <c r="L259" s="123"/>
      <c r="M259" s="379" t="str">
        <f t="shared" si="3"/>
        <v/>
      </c>
    </row>
    <row r="260" spans="1:13" ht="14.45" customHeight="1" x14ac:dyDescent="0.2">
      <c r="A260" s="384" t="s">
        <v>474</v>
      </c>
      <c r="B260" s="380">
        <v>442008.78139800002</v>
      </c>
      <c r="C260" s="381">
        <v>452851.95857000002</v>
      </c>
      <c r="D260" s="381">
        <v>10843.177171999996</v>
      </c>
      <c r="E260" s="382">
        <v>1.0245315876705092</v>
      </c>
      <c r="F260" s="380">
        <v>465998.19628149999</v>
      </c>
      <c r="G260" s="381">
        <v>465998.19628149999</v>
      </c>
      <c r="H260" s="381">
        <v>43517.88998</v>
      </c>
      <c r="I260" s="381">
        <v>446049.37232999998</v>
      </c>
      <c r="J260" s="381">
        <v>-19948.823951500002</v>
      </c>
      <c r="K260" s="383">
        <v>0.95719119921346363</v>
      </c>
      <c r="L260" s="123"/>
      <c r="M260" s="379" t="str">
        <f t="shared" si="3"/>
        <v/>
      </c>
    </row>
    <row r="261" spans="1:13" ht="14.45" customHeight="1" x14ac:dyDescent="0.2">
      <c r="A261" s="384" t="s">
        <v>475</v>
      </c>
      <c r="B261" s="380">
        <v>438802.66220899997</v>
      </c>
      <c r="C261" s="381">
        <v>447533.65655000001</v>
      </c>
      <c r="D261" s="381">
        <v>8730.9943410000415</v>
      </c>
      <c r="E261" s="382">
        <v>1.0198973139703549</v>
      </c>
      <c r="F261" s="380">
        <v>464847.32491829997</v>
      </c>
      <c r="G261" s="381">
        <v>464847.32491829991</v>
      </c>
      <c r="H261" s="381">
        <v>41767.437640000004</v>
      </c>
      <c r="I261" s="381">
        <v>434833.57335000002</v>
      </c>
      <c r="J261" s="381">
        <v>-30013.751568299893</v>
      </c>
      <c r="K261" s="383">
        <v>0.93543309822515364</v>
      </c>
      <c r="L261" s="123"/>
      <c r="M261" s="379" t="str">
        <f t="shared" si="3"/>
        <v/>
      </c>
    </row>
    <row r="262" spans="1:13" ht="14.45" customHeight="1" x14ac:dyDescent="0.2">
      <c r="A262" s="384" t="s">
        <v>476</v>
      </c>
      <c r="B262" s="380">
        <v>13702.662214</v>
      </c>
      <c r="C262" s="381">
        <v>15685.327070000001</v>
      </c>
      <c r="D262" s="381">
        <v>1982.6648560000012</v>
      </c>
      <c r="E262" s="382">
        <v>1.1446919456260343</v>
      </c>
      <c r="F262" s="380">
        <v>15090.320109599999</v>
      </c>
      <c r="G262" s="381">
        <v>15090.320109600001</v>
      </c>
      <c r="H262" s="381">
        <v>1391.7847899999999</v>
      </c>
      <c r="I262" s="381">
        <v>17517.631329999997</v>
      </c>
      <c r="J262" s="381">
        <v>2427.3112203999954</v>
      </c>
      <c r="K262" s="383">
        <v>1.1608522021249779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84" t="s">
        <v>477</v>
      </c>
      <c r="B263" s="380">
        <v>22.399595000000001</v>
      </c>
      <c r="C263" s="381">
        <v>41.656930000000003</v>
      </c>
      <c r="D263" s="381">
        <v>19.257335000000001</v>
      </c>
      <c r="E263" s="382">
        <v>1.8597179993656134</v>
      </c>
      <c r="F263" s="380">
        <v>40.320109199999997</v>
      </c>
      <c r="G263" s="381">
        <v>40.320109199999997</v>
      </c>
      <c r="H263" s="381">
        <v>0</v>
      </c>
      <c r="I263" s="381">
        <v>133.07549</v>
      </c>
      <c r="J263" s="381">
        <v>92.755380800000012</v>
      </c>
      <c r="K263" s="383">
        <v>3.3004744441515554</v>
      </c>
      <c r="L263" s="123"/>
      <c r="M263" s="379" t="str">
        <f t="shared" si="4"/>
        <v>X</v>
      </c>
    </row>
    <row r="264" spans="1:13" ht="14.45" customHeight="1" x14ac:dyDescent="0.2">
      <c r="A264" s="384" t="s">
        <v>478</v>
      </c>
      <c r="B264" s="380">
        <v>12.467393</v>
      </c>
      <c r="C264" s="381">
        <v>40.173349999999999</v>
      </c>
      <c r="D264" s="381">
        <v>27.705956999999998</v>
      </c>
      <c r="E264" s="382">
        <v>3.2222734937448432</v>
      </c>
      <c r="F264" s="380">
        <v>38.800229600000002</v>
      </c>
      <c r="G264" s="381">
        <v>38.800229600000002</v>
      </c>
      <c r="H264" s="381">
        <v>0</v>
      </c>
      <c r="I264" s="381">
        <v>133.07545000000002</v>
      </c>
      <c r="J264" s="381">
        <v>94.275220400000023</v>
      </c>
      <c r="K264" s="383">
        <v>3.429759343485947</v>
      </c>
      <c r="L264" s="123"/>
      <c r="M264" s="379" t="str">
        <f t="shared" si="4"/>
        <v/>
      </c>
    </row>
    <row r="265" spans="1:13" ht="14.45" customHeight="1" x14ac:dyDescent="0.2">
      <c r="A265" s="384" t="s">
        <v>479</v>
      </c>
      <c r="B265" s="380">
        <v>9.9322020000000002</v>
      </c>
      <c r="C265" s="381">
        <v>1.4835799999999999</v>
      </c>
      <c r="D265" s="381">
        <v>-8.4486220000000003</v>
      </c>
      <c r="E265" s="382">
        <v>0.14937070349555917</v>
      </c>
      <c r="F265" s="380">
        <v>1.5198795999999999</v>
      </c>
      <c r="G265" s="381">
        <v>1.5198795999999999</v>
      </c>
      <c r="H265" s="381">
        <v>0</v>
      </c>
      <c r="I265" s="381">
        <v>4.0000000000000003E-5</v>
      </c>
      <c r="J265" s="381">
        <v>-1.5198395999999998</v>
      </c>
      <c r="K265" s="383">
        <v>2.6317874126345274E-5</v>
      </c>
      <c r="L265" s="123"/>
      <c r="M265" s="379" t="str">
        <f t="shared" si="4"/>
        <v/>
      </c>
    </row>
    <row r="266" spans="1:13" ht="14.45" customHeight="1" x14ac:dyDescent="0.2">
      <c r="A266" s="384" t="s">
        <v>480</v>
      </c>
      <c r="B266" s="380">
        <v>13000.000003000001</v>
      </c>
      <c r="C266" s="381">
        <v>13743.079810000001</v>
      </c>
      <c r="D266" s="381">
        <v>743.07980700000007</v>
      </c>
      <c r="E266" s="382">
        <v>1.0571599851406555</v>
      </c>
      <c r="F266" s="380">
        <v>15050.000000399999</v>
      </c>
      <c r="G266" s="381">
        <v>15050.000000399999</v>
      </c>
      <c r="H266" s="381">
        <v>1161.585</v>
      </c>
      <c r="I266" s="381">
        <v>14830.810099999999</v>
      </c>
      <c r="J266" s="381">
        <v>-219.18990040000062</v>
      </c>
      <c r="K266" s="383">
        <v>0.98543588701699836</v>
      </c>
      <c r="L266" s="123"/>
      <c r="M266" s="379" t="str">
        <f t="shared" si="4"/>
        <v>X</v>
      </c>
    </row>
    <row r="267" spans="1:13" ht="14.45" customHeight="1" x14ac:dyDescent="0.2">
      <c r="A267" s="384" t="s">
        <v>481</v>
      </c>
      <c r="B267" s="380">
        <v>10500.000001</v>
      </c>
      <c r="C267" s="381">
        <v>10206.88796</v>
      </c>
      <c r="D267" s="381">
        <v>-293.11204100000032</v>
      </c>
      <c r="E267" s="382">
        <v>0.9720845675264681</v>
      </c>
      <c r="F267" s="380">
        <v>10250.000000099999</v>
      </c>
      <c r="G267" s="381">
        <v>10250.000000099999</v>
      </c>
      <c r="H267" s="381">
        <v>741.85043999999994</v>
      </c>
      <c r="I267" s="381">
        <v>10409.84173</v>
      </c>
      <c r="J267" s="381">
        <v>159.84172990000116</v>
      </c>
      <c r="K267" s="383">
        <v>1.015594315112043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2500.0000019999998</v>
      </c>
      <c r="C268" s="381">
        <v>3536.1918500000002</v>
      </c>
      <c r="D268" s="381">
        <v>1036.1918480000004</v>
      </c>
      <c r="E268" s="382">
        <v>1.4144767388684187</v>
      </c>
      <c r="F268" s="380">
        <v>4800.0000003000005</v>
      </c>
      <c r="G268" s="381">
        <v>4800.0000003000005</v>
      </c>
      <c r="H268" s="381">
        <v>419.73455999999999</v>
      </c>
      <c r="I268" s="381">
        <v>4420.9683700000005</v>
      </c>
      <c r="J268" s="381">
        <v>-379.03163029999996</v>
      </c>
      <c r="K268" s="383">
        <v>0.9210350770257687</v>
      </c>
      <c r="L268" s="123"/>
      <c r="M268" s="379" t="str">
        <f t="shared" si="4"/>
        <v/>
      </c>
    </row>
    <row r="269" spans="1:13" ht="14.45" customHeight="1" x14ac:dyDescent="0.2">
      <c r="A269" s="384" t="s">
        <v>483</v>
      </c>
      <c r="B269" s="380">
        <v>1.467274</v>
      </c>
      <c r="C269" s="381">
        <v>5.6661999999999999</v>
      </c>
      <c r="D269" s="381">
        <v>4.1989260000000002</v>
      </c>
      <c r="E269" s="382">
        <v>3.8617190790540827</v>
      </c>
      <c r="F269" s="380">
        <v>0</v>
      </c>
      <c r="G269" s="381">
        <v>0</v>
      </c>
      <c r="H269" s="381">
        <v>0</v>
      </c>
      <c r="I269" s="381">
        <v>6.6209700000000007</v>
      </c>
      <c r="J269" s="381">
        <v>6.6209700000000007</v>
      </c>
      <c r="K269" s="383">
        <v>0</v>
      </c>
      <c r="L269" s="123"/>
      <c r="M269" s="379" t="str">
        <f t="shared" si="4"/>
        <v>X</v>
      </c>
    </row>
    <row r="270" spans="1:13" ht="14.45" customHeight="1" x14ac:dyDescent="0.2">
      <c r="A270" s="384" t="s">
        <v>484</v>
      </c>
      <c r="B270" s="380">
        <v>1.467274</v>
      </c>
      <c r="C270" s="381">
        <v>5.6661999999999999</v>
      </c>
      <c r="D270" s="381">
        <v>4.1989260000000002</v>
      </c>
      <c r="E270" s="382">
        <v>3.8617190790540827</v>
      </c>
      <c r="F270" s="380">
        <v>0</v>
      </c>
      <c r="G270" s="381">
        <v>0</v>
      </c>
      <c r="H270" s="381">
        <v>0</v>
      </c>
      <c r="I270" s="381">
        <v>6.6209700000000007</v>
      </c>
      <c r="J270" s="381">
        <v>6.6209700000000007</v>
      </c>
      <c r="K270" s="383">
        <v>0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678.79534199999989</v>
      </c>
      <c r="C271" s="381">
        <v>1884.5419199999999</v>
      </c>
      <c r="D271" s="381">
        <v>1205.746578</v>
      </c>
      <c r="E271" s="382">
        <v>2.7763035533617439</v>
      </c>
      <c r="F271" s="380">
        <v>0</v>
      </c>
      <c r="G271" s="381">
        <v>0</v>
      </c>
      <c r="H271" s="381">
        <v>205.56832</v>
      </c>
      <c r="I271" s="381">
        <v>2451.5304100000003</v>
      </c>
      <c r="J271" s="381">
        <v>2451.5304100000003</v>
      </c>
      <c r="K271" s="383">
        <v>0</v>
      </c>
      <c r="L271" s="123"/>
      <c r="M271" s="379" t="str">
        <f t="shared" si="4"/>
        <v>X</v>
      </c>
    </row>
    <row r="272" spans="1:13" ht="14.45" customHeight="1" x14ac:dyDescent="0.2">
      <c r="A272" s="384" t="s">
        <v>486</v>
      </c>
      <c r="B272" s="380">
        <v>678.79534199999989</v>
      </c>
      <c r="C272" s="381">
        <v>1884.5419199999999</v>
      </c>
      <c r="D272" s="381">
        <v>1205.746578</v>
      </c>
      <c r="E272" s="382">
        <v>2.7763035533617439</v>
      </c>
      <c r="F272" s="380">
        <v>0</v>
      </c>
      <c r="G272" s="381">
        <v>0</v>
      </c>
      <c r="H272" s="381">
        <v>205.56832</v>
      </c>
      <c r="I272" s="381">
        <v>2451.5304100000003</v>
      </c>
      <c r="J272" s="381">
        <v>2451.5304100000003</v>
      </c>
      <c r="K272" s="383">
        <v>0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0</v>
      </c>
      <c r="C273" s="381">
        <v>10.382209999999999</v>
      </c>
      <c r="D273" s="381">
        <v>10.382209999999999</v>
      </c>
      <c r="E273" s="382">
        <v>0</v>
      </c>
      <c r="F273" s="380">
        <v>0</v>
      </c>
      <c r="G273" s="381">
        <v>0</v>
      </c>
      <c r="H273" s="381">
        <v>24.63147</v>
      </c>
      <c r="I273" s="381">
        <v>95.594359999999995</v>
      </c>
      <c r="J273" s="381">
        <v>95.594359999999995</v>
      </c>
      <c r="K273" s="383">
        <v>0</v>
      </c>
      <c r="L273" s="123"/>
      <c r="M273" s="379" t="str">
        <f t="shared" si="4"/>
        <v>X</v>
      </c>
    </row>
    <row r="274" spans="1:13" ht="14.45" customHeight="1" x14ac:dyDescent="0.2">
      <c r="A274" s="384" t="s">
        <v>488</v>
      </c>
      <c r="B274" s="380">
        <v>0</v>
      </c>
      <c r="C274" s="381">
        <v>10.382209999999999</v>
      </c>
      <c r="D274" s="381">
        <v>10.382209999999999</v>
      </c>
      <c r="E274" s="382">
        <v>0</v>
      </c>
      <c r="F274" s="380">
        <v>0</v>
      </c>
      <c r="G274" s="381">
        <v>0</v>
      </c>
      <c r="H274" s="381">
        <v>24.63147</v>
      </c>
      <c r="I274" s="381">
        <v>95.594359999999995</v>
      </c>
      <c r="J274" s="381">
        <v>95.594359999999995</v>
      </c>
      <c r="K274" s="383">
        <v>0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425099.99999500002</v>
      </c>
      <c r="C275" s="381">
        <v>431848.32948000001</v>
      </c>
      <c r="D275" s="381">
        <v>6748.3294849999947</v>
      </c>
      <c r="E275" s="382">
        <v>1.0158746870973403</v>
      </c>
      <c r="F275" s="380">
        <v>449757.0048087</v>
      </c>
      <c r="G275" s="381">
        <v>449757.00480870006</v>
      </c>
      <c r="H275" s="381">
        <v>40375.652849999999</v>
      </c>
      <c r="I275" s="381">
        <v>417315.94201999996</v>
      </c>
      <c r="J275" s="381">
        <v>-32441.062788700103</v>
      </c>
      <c r="K275" s="383">
        <v>0.92786979982113105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425099.99999500002</v>
      </c>
      <c r="C276" s="381">
        <v>431848.32948000001</v>
      </c>
      <c r="D276" s="381">
        <v>6748.3294849999947</v>
      </c>
      <c r="E276" s="382">
        <v>1.0158746870973403</v>
      </c>
      <c r="F276" s="380">
        <v>449757.0048087</v>
      </c>
      <c r="G276" s="381">
        <v>449757.00480870006</v>
      </c>
      <c r="H276" s="381">
        <v>40375.652849999999</v>
      </c>
      <c r="I276" s="381">
        <v>417315.94201999996</v>
      </c>
      <c r="J276" s="381">
        <v>-32441.062788700103</v>
      </c>
      <c r="K276" s="383">
        <v>0.92786979982113105</v>
      </c>
      <c r="L276" s="123"/>
      <c r="M276" s="379" t="str">
        <f t="shared" si="4"/>
        <v>X</v>
      </c>
    </row>
    <row r="277" spans="1:13" ht="14.45" customHeight="1" x14ac:dyDescent="0.2">
      <c r="A277" s="384" t="s">
        <v>491</v>
      </c>
      <c r="B277" s="380">
        <v>34299.999996999999</v>
      </c>
      <c r="C277" s="381">
        <v>37244.398090000002</v>
      </c>
      <c r="D277" s="381">
        <v>2944.3980930000034</v>
      </c>
      <c r="E277" s="382">
        <v>1.0858425100075082</v>
      </c>
      <c r="F277" s="380">
        <v>38920.396030000004</v>
      </c>
      <c r="G277" s="381">
        <v>38920.396030000004</v>
      </c>
      <c r="H277" s="381">
        <v>2897.3527999999997</v>
      </c>
      <c r="I277" s="381">
        <v>35920.414109999998</v>
      </c>
      <c r="J277" s="381">
        <v>-2999.9819200000056</v>
      </c>
      <c r="K277" s="383">
        <v>0.92292005667959787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1400</v>
      </c>
      <c r="C278" s="381">
        <v>1868.5041000000001</v>
      </c>
      <c r="D278" s="381">
        <v>468.50410000000011</v>
      </c>
      <c r="E278" s="382">
        <v>1.3346457857142857</v>
      </c>
      <c r="F278" s="380">
        <v>1952.5867857999999</v>
      </c>
      <c r="G278" s="381">
        <v>1952.5867858000001</v>
      </c>
      <c r="H278" s="381">
        <v>279.3596</v>
      </c>
      <c r="I278" s="381">
        <v>1944.4318799999999</v>
      </c>
      <c r="J278" s="381">
        <v>-8.1549058000002788</v>
      </c>
      <c r="K278" s="383">
        <v>0.99582353734066731</v>
      </c>
      <c r="L278" s="123"/>
      <c r="M278" s="379" t="str">
        <f t="shared" si="4"/>
        <v/>
      </c>
    </row>
    <row r="279" spans="1:13" ht="14.45" customHeight="1" x14ac:dyDescent="0.2">
      <c r="A279" s="384" t="s">
        <v>493</v>
      </c>
      <c r="B279" s="380">
        <v>5299.9999970000008</v>
      </c>
      <c r="C279" s="381">
        <v>1442.5289299999999</v>
      </c>
      <c r="D279" s="381">
        <v>-3857.4710670000009</v>
      </c>
      <c r="E279" s="382">
        <v>0.27217526996538216</v>
      </c>
      <c r="F279" s="380">
        <v>1507.4427331999998</v>
      </c>
      <c r="G279" s="381">
        <v>1507.4427331999998</v>
      </c>
      <c r="H279" s="381">
        <v>1745.0558899999999</v>
      </c>
      <c r="I279" s="381">
        <v>12226.729670000001</v>
      </c>
      <c r="J279" s="381">
        <v>10719.286936800001</v>
      </c>
      <c r="K279" s="383">
        <v>8.1109082293594632</v>
      </c>
      <c r="L279" s="123"/>
      <c r="M279" s="379" t="str">
        <f t="shared" si="4"/>
        <v/>
      </c>
    </row>
    <row r="280" spans="1:13" ht="14.45" customHeight="1" x14ac:dyDescent="0.2">
      <c r="A280" s="384" t="s">
        <v>494</v>
      </c>
      <c r="B280" s="380">
        <v>314300.00000199996</v>
      </c>
      <c r="C280" s="381">
        <v>317128.08451999997</v>
      </c>
      <c r="D280" s="381">
        <v>2828.0845180000179</v>
      </c>
      <c r="E280" s="382">
        <v>1.0089980417371365</v>
      </c>
      <c r="F280" s="380">
        <v>331398.84854450001</v>
      </c>
      <c r="G280" s="381">
        <v>331398.84854450001</v>
      </c>
      <c r="H280" s="381">
        <v>28170.406489999998</v>
      </c>
      <c r="I280" s="381">
        <v>290418.24219999998</v>
      </c>
      <c r="J280" s="381">
        <v>-40980.606344500033</v>
      </c>
      <c r="K280" s="383">
        <v>0.87634052886880454</v>
      </c>
      <c r="L280" s="123"/>
      <c r="M280" s="379" t="str">
        <f t="shared" si="4"/>
        <v/>
      </c>
    </row>
    <row r="281" spans="1:13" ht="14.45" customHeight="1" x14ac:dyDescent="0.2">
      <c r="A281" s="384" t="s">
        <v>495</v>
      </c>
      <c r="B281" s="380">
        <v>7000.0000029999992</v>
      </c>
      <c r="C281" s="381">
        <v>7378.1137699999999</v>
      </c>
      <c r="D281" s="381">
        <v>378.11376700000073</v>
      </c>
      <c r="E281" s="382">
        <v>1.0540162524054217</v>
      </c>
      <c r="F281" s="380">
        <v>7710.1286948999996</v>
      </c>
      <c r="G281" s="381">
        <v>7710.1286948999987</v>
      </c>
      <c r="H281" s="381">
        <v>582.69634999999994</v>
      </c>
      <c r="I281" s="381">
        <v>7068.9942799999999</v>
      </c>
      <c r="J281" s="381">
        <v>-641.13441489999877</v>
      </c>
      <c r="K281" s="383">
        <v>0.91684517337251592</v>
      </c>
      <c r="L281" s="123"/>
      <c r="M281" s="379" t="str">
        <f t="shared" si="4"/>
        <v/>
      </c>
    </row>
    <row r="282" spans="1:13" ht="14.45" customHeight="1" x14ac:dyDescent="0.2">
      <c r="A282" s="384" t="s">
        <v>496</v>
      </c>
      <c r="B282" s="380">
        <v>46800</v>
      </c>
      <c r="C282" s="381">
        <v>48446.947479999995</v>
      </c>
      <c r="D282" s="381">
        <v>1646.9474799999953</v>
      </c>
      <c r="E282" s="382">
        <v>1.0351911854700853</v>
      </c>
      <c r="F282" s="380">
        <v>50627.060150799996</v>
      </c>
      <c r="G282" s="381">
        <v>50627.060150799996</v>
      </c>
      <c r="H282" s="381">
        <v>4623.6686900000004</v>
      </c>
      <c r="I282" s="381">
        <v>49344.462740000003</v>
      </c>
      <c r="J282" s="381">
        <v>-1282.5974107999937</v>
      </c>
      <c r="K282" s="383">
        <v>0.97466577346226324</v>
      </c>
      <c r="L282" s="123"/>
      <c r="M282" s="379" t="str">
        <f t="shared" si="4"/>
        <v/>
      </c>
    </row>
    <row r="283" spans="1:13" ht="14.45" customHeight="1" x14ac:dyDescent="0.2">
      <c r="A283" s="384" t="s">
        <v>497</v>
      </c>
      <c r="B283" s="380">
        <v>599.99999700000001</v>
      </c>
      <c r="C283" s="381">
        <v>2336.26017</v>
      </c>
      <c r="D283" s="381">
        <v>1736.2601730000001</v>
      </c>
      <c r="E283" s="382">
        <v>3.8937669694688348</v>
      </c>
      <c r="F283" s="380">
        <v>2441.3916795999999</v>
      </c>
      <c r="G283" s="381">
        <v>2441.3916795999999</v>
      </c>
      <c r="H283" s="381">
        <v>68.40003999999999</v>
      </c>
      <c r="I283" s="381">
        <v>1380.9698600000002</v>
      </c>
      <c r="J283" s="381">
        <v>-1060.4218195999997</v>
      </c>
      <c r="K283" s="383">
        <v>0.56564863046729952</v>
      </c>
      <c r="L283" s="123"/>
      <c r="M283" s="379" t="str">
        <f t="shared" si="4"/>
        <v/>
      </c>
    </row>
    <row r="284" spans="1:13" ht="14.45" customHeight="1" x14ac:dyDescent="0.2">
      <c r="A284" s="384" t="s">
        <v>498</v>
      </c>
      <c r="B284" s="380">
        <v>400</v>
      </c>
      <c r="C284" s="381">
        <v>369.84246000000002</v>
      </c>
      <c r="D284" s="381">
        <v>-30.157539999999983</v>
      </c>
      <c r="E284" s="382">
        <v>0.92460615000000002</v>
      </c>
      <c r="F284" s="380">
        <v>386.48537099999999</v>
      </c>
      <c r="G284" s="381">
        <v>386.48537099999999</v>
      </c>
      <c r="H284" s="381">
        <v>126.41027</v>
      </c>
      <c r="I284" s="381">
        <v>795.45200999999997</v>
      </c>
      <c r="J284" s="381">
        <v>408.96663899999999</v>
      </c>
      <c r="K284" s="383">
        <v>2.0581684836914564</v>
      </c>
      <c r="L284" s="123"/>
      <c r="M284" s="379" t="str">
        <f t="shared" si="4"/>
        <v/>
      </c>
    </row>
    <row r="285" spans="1:13" ht="14.45" customHeight="1" x14ac:dyDescent="0.2">
      <c r="A285" s="384" t="s">
        <v>499</v>
      </c>
      <c r="B285" s="380">
        <v>1350</v>
      </c>
      <c r="C285" s="381">
        <v>874.29707999999994</v>
      </c>
      <c r="D285" s="381">
        <v>-475.70292000000006</v>
      </c>
      <c r="E285" s="382">
        <v>0.6476274666666666</v>
      </c>
      <c r="F285" s="380">
        <v>913.6404493</v>
      </c>
      <c r="G285" s="381">
        <v>913.6404493</v>
      </c>
      <c r="H285" s="381">
        <v>222.82536999999999</v>
      </c>
      <c r="I285" s="381">
        <v>2209.6032</v>
      </c>
      <c r="J285" s="381">
        <v>1295.9627507</v>
      </c>
      <c r="K285" s="383">
        <v>2.4184603491372587</v>
      </c>
      <c r="L285" s="123"/>
      <c r="M285" s="379" t="str">
        <f t="shared" si="4"/>
        <v/>
      </c>
    </row>
    <row r="286" spans="1:13" ht="14.45" customHeight="1" x14ac:dyDescent="0.2">
      <c r="A286" s="384" t="s">
        <v>500</v>
      </c>
      <c r="B286" s="380">
        <v>1700</v>
      </c>
      <c r="C286" s="381">
        <v>1583.1761000000001</v>
      </c>
      <c r="D286" s="381">
        <v>-116.82389999999987</v>
      </c>
      <c r="E286" s="382">
        <v>0.93128005882352949</v>
      </c>
      <c r="F286" s="380">
        <v>165.44032449999997</v>
      </c>
      <c r="G286" s="381">
        <v>165.44032449999997</v>
      </c>
      <c r="H286" s="381">
        <v>169.80782000000002</v>
      </c>
      <c r="I286" s="381">
        <v>1923.24072</v>
      </c>
      <c r="J286" s="381">
        <v>1757.8003954999999</v>
      </c>
      <c r="K286" s="383">
        <v>11.624981550371659</v>
      </c>
      <c r="L286" s="123"/>
      <c r="M286" s="379" t="str">
        <f t="shared" si="4"/>
        <v/>
      </c>
    </row>
    <row r="287" spans="1:13" ht="14.45" customHeight="1" x14ac:dyDescent="0.2">
      <c r="A287" s="384" t="s">
        <v>501</v>
      </c>
      <c r="B287" s="380">
        <v>11700</v>
      </c>
      <c r="C287" s="381">
        <v>13142.186</v>
      </c>
      <c r="D287" s="381">
        <v>1442.1859999999997</v>
      </c>
      <c r="E287" s="382">
        <v>1.1232637606837605</v>
      </c>
      <c r="F287" s="380">
        <v>13733.5840451</v>
      </c>
      <c r="G287" s="381">
        <v>13733.5840451</v>
      </c>
      <c r="H287" s="381">
        <v>1489.6695300000001</v>
      </c>
      <c r="I287" s="381">
        <v>14063.19191</v>
      </c>
      <c r="J287" s="381">
        <v>329.60786489999919</v>
      </c>
      <c r="K287" s="383">
        <v>1.0240001345473688</v>
      </c>
      <c r="L287" s="123"/>
      <c r="M287" s="379" t="str">
        <f t="shared" si="4"/>
        <v/>
      </c>
    </row>
    <row r="288" spans="1:13" ht="14.45" customHeight="1" x14ac:dyDescent="0.2">
      <c r="A288" s="384" t="s">
        <v>502</v>
      </c>
      <c r="B288" s="380">
        <v>249.999999</v>
      </c>
      <c r="C288" s="381">
        <v>33.990780000000001</v>
      </c>
      <c r="D288" s="381">
        <v>-216.009219</v>
      </c>
      <c r="E288" s="382">
        <v>0.13596312054385248</v>
      </c>
      <c r="F288" s="380">
        <v>0</v>
      </c>
      <c r="G288" s="381">
        <v>0</v>
      </c>
      <c r="H288" s="381">
        <v>0</v>
      </c>
      <c r="I288" s="381">
        <v>20.209439999999997</v>
      </c>
      <c r="J288" s="381">
        <v>20.209439999999997</v>
      </c>
      <c r="K288" s="383">
        <v>0</v>
      </c>
      <c r="L288" s="123"/>
      <c r="M288" s="379" t="str">
        <f t="shared" si="4"/>
        <v/>
      </c>
    </row>
    <row r="289" spans="1:13" ht="14.45" customHeight="1" x14ac:dyDescent="0.2">
      <c r="A289" s="384" t="s">
        <v>503</v>
      </c>
      <c r="B289" s="380">
        <v>2764.4201549999998</v>
      </c>
      <c r="C289" s="381">
        <v>5317.3491699999995</v>
      </c>
      <c r="D289" s="381">
        <v>2552.9290149999997</v>
      </c>
      <c r="E289" s="382">
        <v>1.9234952980582649</v>
      </c>
      <c r="F289" s="380">
        <v>1150</v>
      </c>
      <c r="G289" s="381">
        <v>1150</v>
      </c>
      <c r="H289" s="381">
        <v>1117.40832</v>
      </c>
      <c r="I289" s="381">
        <v>4383.21468</v>
      </c>
      <c r="J289" s="381">
        <v>3233.21468</v>
      </c>
      <c r="K289" s="383">
        <v>3.8114910260869568</v>
      </c>
      <c r="L289" s="123"/>
      <c r="M289" s="379" t="str">
        <f t="shared" si="4"/>
        <v/>
      </c>
    </row>
    <row r="290" spans="1:13" ht="14.45" customHeight="1" x14ac:dyDescent="0.2">
      <c r="A290" s="384" t="s">
        <v>504</v>
      </c>
      <c r="B290" s="380">
        <v>0</v>
      </c>
      <c r="C290" s="381">
        <v>740.00629000000004</v>
      </c>
      <c r="D290" s="381">
        <v>740.00629000000004</v>
      </c>
      <c r="E290" s="382">
        <v>0</v>
      </c>
      <c r="F290" s="380">
        <v>0</v>
      </c>
      <c r="G290" s="381">
        <v>0</v>
      </c>
      <c r="H290" s="381">
        <v>0</v>
      </c>
      <c r="I290" s="381">
        <v>199.30165</v>
      </c>
      <c r="J290" s="381">
        <v>199.30165</v>
      </c>
      <c r="K290" s="383">
        <v>0</v>
      </c>
      <c r="L290" s="123"/>
      <c r="M290" s="379" t="str">
        <f t="shared" si="4"/>
        <v/>
      </c>
    </row>
    <row r="291" spans="1:13" ht="14.45" customHeight="1" x14ac:dyDescent="0.2">
      <c r="A291" s="384" t="s">
        <v>505</v>
      </c>
      <c r="B291" s="380">
        <v>0</v>
      </c>
      <c r="C291" s="381">
        <v>740.00629000000004</v>
      </c>
      <c r="D291" s="381">
        <v>740.00629000000004</v>
      </c>
      <c r="E291" s="382">
        <v>0</v>
      </c>
      <c r="F291" s="380">
        <v>0</v>
      </c>
      <c r="G291" s="381">
        <v>0</v>
      </c>
      <c r="H291" s="381">
        <v>0</v>
      </c>
      <c r="I291" s="381">
        <v>199.30165</v>
      </c>
      <c r="J291" s="381">
        <v>199.30165</v>
      </c>
      <c r="K291" s="383">
        <v>0</v>
      </c>
      <c r="L291" s="123"/>
      <c r="M291" s="379" t="str">
        <f t="shared" si="4"/>
        <v>X</v>
      </c>
    </row>
    <row r="292" spans="1:13" ht="14.45" customHeight="1" x14ac:dyDescent="0.2">
      <c r="A292" s="384" t="s">
        <v>506</v>
      </c>
      <c r="B292" s="380">
        <v>0</v>
      </c>
      <c r="C292" s="381">
        <v>740.00629000000004</v>
      </c>
      <c r="D292" s="381">
        <v>740.00629000000004</v>
      </c>
      <c r="E292" s="382">
        <v>0</v>
      </c>
      <c r="F292" s="380">
        <v>0</v>
      </c>
      <c r="G292" s="381">
        <v>0</v>
      </c>
      <c r="H292" s="381">
        <v>0</v>
      </c>
      <c r="I292" s="381">
        <v>199.30165</v>
      </c>
      <c r="J292" s="381">
        <v>199.30165</v>
      </c>
      <c r="K292" s="383">
        <v>0</v>
      </c>
      <c r="L292" s="123"/>
      <c r="M292" s="379" t="str">
        <f t="shared" si="4"/>
        <v/>
      </c>
    </row>
    <row r="293" spans="1:13" ht="14.45" customHeight="1" x14ac:dyDescent="0.2">
      <c r="A293" s="384" t="s">
        <v>507</v>
      </c>
      <c r="B293" s="380">
        <v>0</v>
      </c>
      <c r="C293" s="381">
        <v>79.5</v>
      </c>
      <c r="D293" s="381">
        <v>79.5</v>
      </c>
      <c r="E293" s="382">
        <v>0</v>
      </c>
      <c r="F293" s="380">
        <v>0</v>
      </c>
      <c r="G293" s="381">
        <v>0</v>
      </c>
      <c r="H293" s="381">
        <v>0</v>
      </c>
      <c r="I293" s="381">
        <v>58.25</v>
      </c>
      <c r="J293" s="381">
        <v>58.25</v>
      </c>
      <c r="K293" s="383">
        <v>0</v>
      </c>
      <c r="L293" s="123"/>
      <c r="M293" s="379" t="str">
        <f t="shared" si="4"/>
        <v/>
      </c>
    </row>
    <row r="294" spans="1:13" ht="14.45" customHeight="1" x14ac:dyDescent="0.2">
      <c r="A294" s="384" t="s">
        <v>508</v>
      </c>
      <c r="B294" s="380">
        <v>0</v>
      </c>
      <c r="C294" s="381">
        <v>79.5</v>
      </c>
      <c r="D294" s="381">
        <v>79.5</v>
      </c>
      <c r="E294" s="382">
        <v>0</v>
      </c>
      <c r="F294" s="380">
        <v>0</v>
      </c>
      <c r="G294" s="381">
        <v>0</v>
      </c>
      <c r="H294" s="381">
        <v>0</v>
      </c>
      <c r="I294" s="381">
        <v>58.25</v>
      </c>
      <c r="J294" s="381">
        <v>58.25</v>
      </c>
      <c r="K294" s="383">
        <v>0</v>
      </c>
      <c r="L294" s="123"/>
      <c r="M294" s="379" t="str">
        <f t="shared" si="4"/>
        <v>X</v>
      </c>
    </row>
    <row r="295" spans="1:13" ht="14.45" customHeight="1" x14ac:dyDescent="0.2">
      <c r="A295" s="384" t="s">
        <v>509</v>
      </c>
      <c r="B295" s="380">
        <v>0</v>
      </c>
      <c r="C295" s="381">
        <v>79.5</v>
      </c>
      <c r="D295" s="381">
        <v>79.5</v>
      </c>
      <c r="E295" s="382">
        <v>0</v>
      </c>
      <c r="F295" s="380">
        <v>0</v>
      </c>
      <c r="G295" s="381">
        <v>0</v>
      </c>
      <c r="H295" s="381">
        <v>0</v>
      </c>
      <c r="I295" s="381">
        <v>58.25</v>
      </c>
      <c r="J295" s="381">
        <v>58.25</v>
      </c>
      <c r="K295" s="383">
        <v>0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2764.4201549999998</v>
      </c>
      <c r="C296" s="381">
        <v>4497.8428800000002</v>
      </c>
      <c r="D296" s="381">
        <v>1733.4227250000004</v>
      </c>
      <c r="E296" s="382">
        <v>1.6270474919902327</v>
      </c>
      <c r="F296" s="380">
        <v>1150</v>
      </c>
      <c r="G296" s="381">
        <v>1150</v>
      </c>
      <c r="H296" s="381">
        <v>1117.40832</v>
      </c>
      <c r="I296" s="381">
        <v>4125.6630299999997</v>
      </c>
      <c r="J296" s="381">
        <v>2975.6630299999997</v>
      </c>
      <c r="K296" s="383">
        <v>3.5875330695652172</v>
      </c>
      <c r="L296" s="123"/>
      <c r="M296" s="379" t="str">
        <f t="shared" si="4"/>
        <v/>
      </c>
    </row>
    <row r="297" spans="1:13" ht="14.45" customHeight="1" x14ac:dyDescent="0.2">
      <c r="A297" s="384" t="s">
        <v>511</v>
      </c>
      <c r="B297" s="380">
        <v>0</v>
      </c>
      <c r="C297" s="381">
        <v>50.69</v>
      </c>
      <c r="D297" s="381">
        <v>50.69</v>
      </c>
      <c r="E297" s="382">
        <v>0</v>
      </c>
      <c r="F297" s="380">
        <v>0</v>
      </c>
      <c r="G297" s="381">
        <v>0</v>
      </c>
      <c r="H297" s="381">
        <v>0</v>
      </c>
      <c r="I297" s="381">
        <v>0</v>
      </c>
      <c r="J297" s="381">
        <v>0</v>
      </c>
      <c r="K297" s="383">
        <v>0</v>
      </c>
      <c r="L297" s="123"/>
      <c r="M297" s="379" t="str">
        <f t="shared" si="4"/>
        <v>X</v>
      </c>
    </row>
    <row r="298" spans="1:13" ht="14.45" customHeight="1" x14ac:dyDescent="0.2">
      <c r="A298" s="384" t="s">
        <v>512</v>
      </c>
      <c r="B298" s="380">
        <v>0</v>
      </c>
      <c r="C298" s="381">
        <v>50.69</v>
      </c>
      <c r="D298" s="381">
        <v>50.69</v>
      </c>
      <c r="E298" s="382">
        <v>0</v>
      </c>
      <c r="F298" s="380">
        <v>0</v>
      </c>
      <c r="G298" s="381">
        <v>0</v>
      </c>
      <c r="H298" s="381">
        <v>0</v>
      </c>
      <c r="I298" s="381">
        <v>0</v>
      </c>
      <c r="J298" s="381">
        <v>0</v>
      </c>
      <c r="K298" s="383">
        <v>0</v>
      </c>
      <c r="L298" s="123"/>
      <c r="M298" s="379" t="str">
        <f t="shared" si="4"/>
        <v/>
      </c>
    </row>
    <row r="299" spans="1:13" ht="14.45" customHeight="1" x14ac:dyDescent="0.2">
      <c r="A299" s="384" t="s">
        <v>513</v>
      </c>
      <c r="B299" s="380">
        <v>0</v>
      </c>
      <c r="C299" s="381">
        <v>189.65014000000002</v>
      </c>
      <c r="D299" s="381">
        <v>189.65014000000002</v>
      </c>
      <c r="E299" s="382">
        <v>0</v>
      </c>
      <c r="F299" s="380">
        <v>150</v>
      </c>
      <c r="G299" s="381">
        <v>150</v>
      </c>
      <c r="H299" s="381">
        <v>120.60674</v>
      </c>
      <c r="I299" s="381">
        <v>347.62529999999998</v>
      </c>
      <c r="J299" s="381">
        <v>197.62529999999998</v>
      </c>
      <c r="K299" s="383">
        <v>2.3175019999999997</v>
      </c>
      <c r="L299" s="123"/>
      <c r="M299" s="379" t="str">
        <f t="shared" si="4"/>
        <v>X</v>
      </c>
    </row>
    <row r="300" spans="1:13" ht="14.45" customHeight="1" x14ac:dyDescent="0.2">
      <c r="A300" s="384" t="s">
        <v>514</v>
      </c>
      <c r="B300" s="380">
        <v>0</v>
      </c>
      <c r="C300" s="381">
        <v>5.6900000000000006E-3</v>
      </c>
      <c r="D300" s="381">
        <v>5.6900000000000006E-3</v>
      </c>
      <c r="E300" s="382">
        <v>0</v>
      </c>
      <c r="F300" s="380">
        <v>0</v>
      </c>
      <c r="G300" s="381">
        <v>0</v>
      </c>
      <c r="H300" s="381">
        <v>1.74E-3</v>
      </c>
      <c r="I300" s="381">
        <v>8.5999999999999998E-4</v>
      </c>
      <c r="J300" s="381">
        <v>8.5999999999999998E-4</v>
      </c>
      <c r="K300" s="383">
        <v>0</v>
      </c>
      <c r="L300" s="123"/>
      <c r="M300" s="379" t="str">
        <f t="shared" si="4"/>
        <v/>
      </c>
    </row>
    <row r="301" spans="1:13" ht="14.45" customHeight="1" x14ac:dyDescent="0.2">
      <c r="A301" s="384" t="s">
        <v>515</v>
      </c>
      <c r="B301" s="380">
        <v>0</v>
      </c>
      <c r="C301" s="381">
        <v>27.67745</v>
      </c>
      <c r="D301" s="381">
        <v>27.67745</v>
      </c>
      <c r="E301" s="382">
        <v>0</v>
      </c>
      <c r="F301" s="380">
        <v>0</v>
      </c>
      <c r="G301" s="381">
        <v>0</v>
      </c>
      <c r="H301" s="381">
        <v>0</v>
      </c>
      <c r="I301" s="381">
        <v>81.286439999999999</v>
      </c>
      <c r="J301" s="381">
        <v>81.286439999999999</v>
      </c>
      <c r="K301" s="383">
        <v>0</v>
      </c>
      <c r="L301" s="123"/>
      <c r="M301" s="379" t="str">
        <f t="shared" si="4"/>
        <v/>
      </c>
    </row>
    <row r="302" spans="1:13" ht="14.45" customHeight="1" x14ac:dyDescent="0.2">
      <c r="A302" s="384" t="s">
        <v>516</v>
      </c>
      <c r="B302" s="380">
        <v>0</v>
      </c>
      <c r="C302" s="381">
        <v>160.46700000000001</v>
      </c>
      <c r="D302" s="381">
        <v>160.46700000000001</v>
      </c>
      <c r="E302" s="382">
        <v>0</v>
      </c>
      <c r="F302" s="380">
        <v>150</v>
      </c>
      <c r="G302" s="381">
        <v>150</v>
      </c>
      <c r="H302" s="381">
        <v>120.605</v>
      </c>
      <c r="I302" s="381">
        <v>266.33800000000002</v>
      </c>
      <c r="J302" s="381">
        <v>116.33800000000002</v>
      </c>
      <c r="K302" s="383">
        <v>1.7755866666666669</v>
      </c>
      <c r="L302" s="123"/>
      <c r="M302" s="379" t="str">
        <f t="shared" si="4"/>
        <v/>
      </c>
    </row>
    <row r="303" spans="1:13" ht="14.45" customHeight="1" x14ac:dyDescent="0.2">
      <c r="A303" s="384" t="s">
        <v>517</v>
      </c>
      <c r="B303" s="380">
        <v>0</v>
      </c>
      <c r="C303" s="381">
        <v>1.5</v>
      </c>
      <c r="D303" s="381">
        <v>1.5</v>
      </c>
      <c r="E303" s="382">
        <v>0</v>
      </c>
      <c r="F303" s="380">
        <v>0</v>
      </c>
      <c r="G303" s="381">
        <v>0</v>
      </c>
      <c r="H303" s="381">
        <v>0</v>
      </c>
      <c r="I303" s="381">
        <v>0</v>
      </c>
      <c r="J303" s="381">
        <v>0</v>
      </c>
      <c r="K303" s="383">
        <v>0</v>
      </c>
      <c r="L303" s="123"/>
      <c r="M303" s="379" t="str">
        <f t="shared" si="4"/>
        <v/>
      </c>
    </row>
    <row r="304" spans="1:13" ht="14.45" customHeight="1" x14ac:dyDescent="0.2">
      <c r="A304" s="384" t="s">
        <v>518</v>
      </c>
      <c r="B304" s="380">
        <v>2764.4201549999998</v>
      </c>
      <c r="C304" s="381">
        <v>3526.0219999999999</v>
      </c>
      <c r="D304" s="381">
        <v>761.60184500000014</v>
      </c>
      <c r="E304" s="382">
        <v>1.2755014803457039</v>
      </c>
      <c r="F304" s="380">
        <v>1000</v>
      </c>
      <c r="G304" s="381">
        <v>1000</v>
      </c>
      <c r="H304" s="381">
        <v>996.80157999999994</v>
      </c>
      <c r="I304" s="381">
        <v>3689.2577299999998</v>
      </c>
      <c r="J304" s="381">
        <v>2689.2577299999998</v>
      </c>
      <c r="K304" s="383">
        <v>3.68925773</v>
      </c>
      <c r="L304" s="123"/>
      <c r="M304" s="379" t="str">
        <f t="shared" si="4"/>
        <v>X</v>
      </c>
    </row>
    <row r="305" spans="1:13" ht="14.45" customHeight="1" x14ac:dyDescent="0.2">
      <c r="A305" s="384" t="s">
        <v>519</v>
      </c>
      <c r="B305" s="380">
        <v>1764.420155</v>
      </c>
      <c r="C305" s="381">
        <v>3526.0219999999999</v>
      </c>
      <c r="D305" s="381">
        <v>1761.6018449999999</v>
      </c>
      <c r="E305" s="382">
        <v>1.9984026990442081</v>
      </c>
      <c r="F305" s="380">
        <v>0</v>
      </c>
      <c r="G305" s="381">
        <v>0</v>
      </c>
      <c r="H305" s="381">
        <v>996.80157999999994</v>
      </c>
      <c r="I305" s="381">
        <v>3689.2577299999998</v>
      </c>
      <c r="J305" s="381">
        <v>3689.2577299999998</v>
      </c>
      <c r="K305" s="383">
        <v>0</v>
      </c>
      <c r="L305" s="123"/>
      <c r="M305" s="379" t="str">
        <f t="shared" si="4"/>
        <v/>
      </c>
    </row>
    <row r="306" spans="1:13" ht="14.45" customHeight="1" x14ac:dyDescent="0.2">
      <c r="A306" s="384" t="s">
        <v>520</v>
      </c>
      <c r="B306" s="380">
        <v>1000</v>
      </c>
      <c r="C306" s="381">
        <v>0</v>
      </c>
      <c r="D306" s="381">
        <v>-1000</v>
      </c>
      <c r="E306" s="382">
        <v>0</v>
      </c>
      <c r="F306" s="380">
        <v>1000</v>
      </c>
      <c r="G306" s="381">
        <v>1000</v>
      </c>
      <c r="H306" s="381">
        <v>0</v>
      </c>
      <c r="I306" s="381">
        <v>0</v>
      </c>
      <c r="J306" s="381">
        <v>-1000</v>
      </c>
      <c r="K306" s="383">
        <v>0</v>
      </c>
      <c r="L306" s="123"/>
      <c r="M306" s="379" t="str">
        <f t="shared" si="4"/>
        <v/>
      </c>
    </row>
    <row r="307" spans="1:13" ht="14.45" customHeight="1" x14ac:dyDescent="0.2">
      <c r="A307" s="384" t="s">
        <v>521</v>
      </c>
      <c r="B307" s="380">
        <v>0</v>
      </c>
      <c r="C307" s="381">
        <v>731.48073999999997</v>
      </c>
      <c r="D307" s="381">
        <v>731.48073999999997</v>
      </c>
      <c r="E307" s="382">
        <v>0</v>
      </c>
      <c r="F307" s="380">
        <v>0</v>
      </c>
      <c r="G307" s="381">
        <v>0</v>
      </c>
      <c r="H307" s="381">
        <v>0</v>
      </c>
      <c r="I307" s="381">
        <v>88.78</v>
      </c>
      <c r="J307" s="381">
        <v>88.78</v>
      </c>
      <c r="K307" s="383">
        <v>0</v>
      </c>
      <c r="L307" s="123"/>
      <c r="M307" s="379" t="str">
        <f t="shared" si="4"/>
        <v>X</v>
      </c>
    </row>
    <row r="308" spans="1:13" ht="14.45" customHeight="1" x14ac:dyDescent="0.2">
      <c r="A308" s="384" t="s">
        <v>522</v>
      </c>
      <c r="B308" s="380">
        <v>0</v>
      </c>
      <c r="C308" s="381">
        <v>731.48073999999997</v>
      </c>
      <c r="D308" s="381">
        <v>731.48073999999997</v>
      </c>
      <c r="E308" s="382">
        <v>0</v>
      </c>
      <c r="F308" s="380">
        <v>0</v>
      </c>
      <c r="G308" s="381">
        <v>0</v>
      </c>
      <c r="H308" s="381">
        <v>0</v>
      </c>
      <c r="I308" s="381">
        <v>88.78</v>
      </c>
      <c r="J308" s="381">
        <v>88.78</v>
      </c>
      <c r="K308" s="383">
        <v>0</v>
      </c>
      <c r="L308" s="123"/>
      <c r="M308" s="379" t="str">
        <f t="shared" si="4"/>
        <v/>
      </c>
    </row>
    <row r="309" spans="1:13" ht="14.45" customHeight="1" x14ac:dyDescent="0.2">
      <c r="A309" s="384" t="s">
        <v>523</v>
      </c>
      <c r="B309" s="380">
        <v>0</v>
      </c>
      <c r="C309" s="381">
        <v>0.95284999999999997</v>
      </c>
      <c r="D309" s="381">
        <v>0.95284999999999997</v>
      </c>
      <c r="E309" s="382">
        <v>0</v>
      </c>
      <c r="F309" s="380">
        <v>0.8713632</v>
      </c>
      <c r="G309" s="381">
        <v>0.8713632</v>
      </c>
      <c r="H309" s="381">
        <v>1.21146</v>
      </c>
      <c r="I309" s="381">
        <v>4.9146299999999998</v>
      </c>
      <c r="J309" s="381">
        <v>4.0432667999999996</v>
      </c>
      <c r="K309" s="383">
        <v>5.6401624489076427</v>
      </c>
      <c r="L309" s="123"/>
      <c r="M309" s="379" t="str">
        <f t="shared" si="4"/>
        <v/>
      </c>
    </row>
    <row r="310" spans="1:13" ht="14.45" customHeight="1" x14ac:dyDescent="0.2">
      <c r="A310" s="384" t="s">
        <v>524</v>
      </c>
      <c r="B310" s="380">
        <v>0</v>
      </c>
      <c r="C310" s="381">
        <v>0.95284999999999997</v>
      </c>
      <c r="D310" s="381">
        <v>0.95284999999999997</v>
      </c>
      <c r="E310" s="382">
        <v>0</v>
      </c>
      <c r="F310" s="380">
        <v>0.8713632</v>
      </c>
      <c r="G310" s="381">
        <v>0.8713632</v>
      </c>
      <c r="H310" s="381">
        <v>1.21146</v>
      </c>
      <c r="I310" s="381">
        <v>4.9146299999999998</v>
      </c>
      <c r="J310" s="381">
        <v>4.0432667999999996</v>
      </c>
      <c r="K310" s="383">
        <v>5.6401624489076427</v>
      </c>
      <c r="L310" s="123"/>
      <c r="M310" s="379" t="str">
        <f t="shared" si="4"/>
        <v/>
      </c>
    </row>
    <row r="311" spans="1:13" ht="14.45" customHeight="1" x14ac:dyDescent="0.2">
      <c r="A311" s="384" t="s">
        <v>525</v>
      </c>
      <c r="B311" s="380">
        <v>0</v>
      </c>
      <c r="C311" s="381">
        <v>0.95284999999999997</v>
      </c>
      <c r="D311" s="381">
        <v>0.95284999999999997</v>
      </c>
      <c r="E311" s="382">
        <v>0</v>
      </c>
      <c r="F311" s="380">
        <v>0.8713632</v>
      </c>
      <c r="G311" s="381">
        <v>0.8713632</v>
      </c>
      <c r="H311" s="381">
        <v>1.21146</v>
      </c>
      <c r="I311" s="381">
        <v>4.9146299999999998</v>
      </c>
      <c r="J311" s="381">
        <v>4.0432667999999996</v>
      </c>
      <c r="K311" s="383">
        <v>5.6401624489076427</v>
      </c>
      <c r="L311" s="123"/>
      <c r="M311" s="379" t="str">
        <f t="shared" si="4"/>
        <v>X</v>
      </c>
    </row>
    <row r="312" spans="1:13" ht="14.45" customHeight="1" x14ac:dyDescent="0.2">
      <c r="A312" s="384" t="s">
        <v>526</v>
      </c>
      <c r="B312" s="380">
        <v>0</v>
      </c>
      <c r="C312" s="381">
        <v>0.95284999999999997</v>
      </c>
      <c r="D312" s="381">
        <v>0.95284999999999997</v>
      </c>
      <c r="E312" s="382">
        <v>0</v>
      </c>
      <c r="F312" s="380">
        <v>0.8713632</v>
      </c>
      <c r="G312" s="381">
        <v>0.8713632</v>
      </c>
      <c r="H312" s="381">
        <v>1.21146</v>
      </c>
      <c r="I312" s="381">
        <v>4.9146299999999998</v>
      </c>
      <c r="J312" s="381">
        <v>4.0432667999999996</v>
      </c>
      <c r="K312" s="383">
        <v>5.6401624489076427</v>
      </c>
      <c r="L312" s="123"/>
      <c r="M312" s="379" t="str">
        <f t="shared" si="4"/>
        <v/>
      </c>
    </row>
    <row r="313" spans="1:13" ht="14.45" customHeight="1" x14ac:dyDescent="0.2">
      <c r="A313" s="384" t="s">
        <v>527</v>
      </c>
      <c r="B313" s="380">
        <v>441.69903399999998</v>
      </c>
      <c r="C313" s="381">
        <v>0</v>
      </c>
      <c r="D313" s="381">
        <v>-441.69903399999998</v>
      </c>
      <c r="E313" s="382">
        <v>0</v>
      </c>
      <c r="F313" s="380">
        <v>0</v>
      </c>
      <c r="G313" s="381">
        <v>0</v>
      </c>
      <c r="H313" s="381">
        <v>631.83256000000006</v>
      </c>
      <c r="I313" s="381">
        <v>6827.6696700000002</v>
      </c>
      <c r="J313" s="381">
        <v>6827.6696700000002</v>
      </c>
      <c r="K313" s="383">
        <v>0</v>
      </c>
      <c r="L313" s="123"/>
      <c r="M313" s="379" t="str">
        <f t="shared" si="4"/>
        <v/>
      </c>
    </row>
    <row r="314" spans="1:13" ht="14.45" customHeight="1" x14ac:dyDescent="0.2">
      <c r="A314" s="384" t="s">
        <v>528</v>
      </c>
      <c r="B314" s="380">
        <v>441.69903399999998</v>
      </c>
      <c r="C314" s="381">
        <v>0</v>
      </c>
      <c r="D314" s="381">
        <v>-441.69903399999998</v>
      </c>
      <c r="E314" s="382">
        <v>0</v>
      </c>
      <c r="F314" s="380">
        <v>0</v>
      </c>
      <c r="G314" s="381">
        <v>0</v>
      </c>
      <c r="H314" s="381">
        <v>631.83256000000006</v>
      </c>
      <c r="I314" s="381">
        <v>6827.6696700000002</v>
      </c>
      <c r="J314" s="381">
        <v>6827.6696700000002</v>
      </c>
      <c r="K314" s="383">
        <v>0</v>
      </c>
      <c r="L314" s="123"/>
      <c r="M314" s="379" t="str">
        <f t="shared" si="4"/>
        <v/>
      </c>
    </row>
    <row r="315" spans="1:13" ht="14.45" customHeight="1" x14ac:dyDescent="0.2">
      <c r="A315" s="384" t="s">
        <v>529</v>
      </c>
      <c r="B315" s="380">
        <v>441.69903399999998</v>
      </c>
      <c r="C315" s="381">
        <v>0</v>
      </c>
      <c r="D315" s="381">
        <v>-441.69903399999998</v>
      </c>
      <c r="E315" s="382">
        <v>0</v>
      </c>
      <c r="F315" s="380">
        <v>0</v>
      </c>
      <c r="G315" s="381">
        <v>0</v>
      </c>
      <c r="H315" s="381">
        <v>631.83256000000006</v>
      </c>
      <c r="I315" s="381">
        <v>6827.6696700000002</v>
      </c>
      <c r="J315" s="381">
        <v>6827.6696700000002</v>
      </c>
      <c r="K315" s="383">
        <v>0</v>
      </c>
      <c r="L315" s="123"/>
      <c r="M315" s="379" t="str">
        <f t="shared" si="4"/>
        <v>X</v>
      </c>
    </row>
    <row r="316" spans="1:13" ht="14.45" customHeight="1" x14ac:dyDescent="0.2">
      <c r="A316" s="384" t="s">
        <v>530</v>
      </c>
      <c r="B316" s="380">
        <v>441.69903399999998</v>
      </c>
      <c r="C316" s="381">
        <v>0</v>
      </c>
      <c r="D316" s="381">
        <v>-441.69903399999998</v>
      </c>
      <c r="E316" s="382">
        <v>0</v>
      </c>
      <c r="F316" s="380">
        <v>0</v>
      </c>
      <c r="G316" s="381">
        <v>0</v>
      </c>
      <c r="H316" s="381">
        <v>0</v>
      </c>
      <c r="I316" s="381">
        <v>0</v>
      </c>
      <c r="J316" s="381">
        <v>0</v>
      </c>
      <c r="K316" s="383">
        <v>0</v>
      </c>
      <c r="L316" s="123"/>
      <c r="M316" s="379" t="str">
        <f t="shared" si="4"/>
        <v/>
      </c>
    </row>
    <row r="317" spans="1:13" ht="14.45" customHeight="1" x14ac:dyDescent="0.2">
      <c r="A317" s="384" t="s">
        <v>531</v>
      </c>
      <c r="B317" s="380">
        <v>0</v>
      </c>
      <c r="C317" s="381">
        <v>0</v>
      </c>
      <c r="D317" s="381">
        <v>0</v>
      </c>
      <c r="E317" s="382">
        <v>0</v>
      </c>
      <c r="F317" s="380">
        <v>0</v>
      </c>
      <c r="G317" s="381">
        <v>0</v>
      </c>
      <c r="H317" s="381">
        <v>631.83256000000006</v>
      </c>
      <c r="I317" s="381">
        <v>6827.6696700000002</v>
      </c>
      <c r="J317" s="381">
        <v>6827.6696700000002</v>
      </c>
      <c r="K317" s="383">
        <v>0</v>
      </c>
      <c r="L317" s="123"/>
      <c r="M317" s="379" t="str">
        <f t="shared" si="4"/>
        <v/>
      </c>
    </row>
    <row r="318" spans="1:13" ht="14.45" customHeight="1" x14ac:dyDescent="0.2">
      <c r="A318" s="384" t="s">
        <v>532</v>
      </c>
      <c r="B318" s="380">
        <v>0</v>
      </c>
      <c r="C318" s="381">
        <v>9155.1745299999893</v>
      </c>
      <c r="D318" s="381">
        <v>9155.1745299999893</v>
      </c>
      <c r="E318" s="382">
        <v>0</v>
      </c>
      <c r="F318" s="380">
        <v>0</v>
      </c>
      <c r="G318" s="381">
        <v>0</v>
      </c>
      <c r="H318" s="381">
        <v>1084.17219</v>
      </c>
      <c r="I318" s="381">
        <v>10032.92432</v>
      </c>
      <c r="J318" s="381">
        <v>10032.92432</v>
      </c>
      <c r="K318" s="383">
        <v>0</v>
      </c>
      <c r="L318" s="123"/>
      <c r="M318" s="379" t="str">
        <f t="shared" si="4"/>
        <v/>
      </c>
    </row>
    <row r="319" spans="1:13" ht="14.45" customHeight="1" x14ac:dyDescent="0.2">
      <c r="A319" s="384" t="s">
        <v>533</v>
      </c>
      <c r="B319" s="380">
        <v>0</v>
      </c>
      <c r="C319" s="381">
        <v>9155.1745299999893</v>
      </c>
      <c r="D319" s="381">
        <v>9155.1745299999893</v>
      </c>
      <c r="E319" s="382">
        <v>0</v>
      </c>
      <c r="F319" s="380">
        <v>0</v>
      </c>
      <c r="G319" s="381">
        <v>0</v>
      </c>
      <c r="H319" s="381">
        <v>1084.17219</v>
      </c>
      <c r="I319" s="381">
        <v>10032.92432</v>
      </c>
      <c r="J319" s="381">
        <v>10032.92432</v>
      </c>
      <c r="K319" s="383">
        <v>0</v>
      </c>
      <c r="L319" s="123"/>
      <c r="M319" s="379" t="str">
        <f t="shared" si="4"/>
        <v/>
      </c>
    </row>
    <row r="320" spans="1:13" ht="14.45" customHeight="1" x14ac:dyDescent="0.2">
      <c r="A320" s="384" t="s">
        <v>534</v>
      </c>
      <c r="B320" s="380">
        <v>0</v>
      </c>
      <c r="C320" s="381">
        <v>9155.1745299999893</v>
      </c>
      <c r="D320" s="381">
        <v>9155.1745299999893</v>
      </c>
      <c r="E320" s="382">
        <v>0</v>
      </c>
      <c r="F320" s="380">
        <v>0</v>
      </c>
      <c r="G320" s="381">
        <v>0</v>
      </c>
      <c r="H320" s="381">
        <v>1084.17219</v>
      </c>
      <c r="I320" s="381">
        <v>10032.92432</v>
      </c>
      <c r="J320" s="381">
        <v>10032.92432</v>
      </c>
      <c r="K320" s="383">
        <v>0</v>
      </c>
      <c r="L320" s="123"/>
      <c r="M320" s="379" t="str">
        <f t="shared" si="4"/>
        <v/>
      </c>
    </row>
    <row r="321" spans="1:13" ht="14.45" customHeight="1" x14ac:dyDescent="0.2">
      <c r="A321" s="384" t="s">
        <v>535</v>
      </c>
      <c r="B321" s="380">
        <v>0</v>
      </c>
      <c r="C321" s="381">
        <v>-38.681089999999998</v>
      </c>
      <c r="D321" s="381">
        <v>-38.681089999999998</v>
      </c>
      <c r="E321" s="382">
        <v>0</v>
      </c>
      <c r="F321" s="380">
        <v>0</v>
      </c>
      <c r="G321" s="381">
        <v>0</v>
      </c>
      <c r="H321" s="381">
        <v>-13.50207</v>
      </c>
      <c r="I321" s="381">
        <v>-39.86309</v>
      </c>
      <c r="J321" s="381">
        <v>-39.86309</v>
      </c>
      <c r="K321" s="383">
        <v>0</v>
      </c>
      <c r="L321" s="123"/>
      <c r="M321" s="379" t="str">
        <f t="shared" si="4"/>
        <v>X</v>
      </c>
    </row>
    <row r="322" spans="1:13" ht="14.45" customHeight="1" x14ac:dyDescent="0.2">
      <c r="A322" s="384" t="s">
        <v>536</v>
      </c>
      <c r="B322" s="380">
        <v>0</v>
      </c>
      <c r="C322" s="381">
        <v>-38.681089999999998</v>
      </c>
      <c r="D322" s="381">
        <v>-38.681089999999998</v>
      </c>
      <c r="E322" s="382">
        <v>0</v>
      </c>
      <c r="F322" s="380">
        <v>0</v>
      </c>
      <c r="G322" s="381">
        <v>0</v>
      </c>
      <c r="H322" s="381">
        <v>-13.50207</v>
      </c>
      <c r="I322" s="381">
        <v>-39.86309</v>
      </c>
      <c r="J322" s="381">
        <v>-39.86309</v>
      </c>
      <c r="K322" s="383">
        <v>0</v>
      </c>
      <c r="L322" s="123"/>
      <c r="M322" s="379" t="str">
        <f t="shared" si="4"/>
        <v/>
      </c>
    </row>
    <row r="323" spans="1:13" ht="14.45" customHeight="1" x14ac:dyDescent="0.2">
      <c r="A323" s="384" t="s">
        <v>537</v>
      </c>
      <c r="B323" s="380">
        <v>0</v>
      </c>
      <c r="C323" s="381">
        <v>37.438000000000002</v>
      </c>
      <c r="D323" s="381">
        <v>37.438000000000002</v>
      </c>
      <c r="E323" s="382">
        <v>0</v>
      </c>
      <c r="F323" s="380">
        <v>0</v>
      </c>
      <c r="G323" s="381">
        <v>0</v>
      </c>
      <c r="H323" s="381">
        <v>8.16</v>
      </c>
      <c r="I323" s="381">
        <v>34.28</v>
      </c>
      <c r="J323" s="381">
        <v>34.28</v>
      </c>
      <c r="K323" s="383">
        <v>0</v>
      </c>
      <c r="L323" s="123"/>
      <c r="M323" s="379" t="str">
        <f t="shared" si="4"/>
        <v>X</v>
      </c>
    </row>
    <row r="324" spans="1:13" ht="14.45" customHeight="1" x14ac:dyDescent="0.2">
      <c r="A324" s="384" t="s">
        <v>538</v>
      </c>
      <c r="B324" s="380">
        <v>0</v>
      </c>
      <c r="C324" s="381">
        <v>37.438000000000002</v>
      </c>
      <c r="D324" s="381">
        <v>37.438000000000002</v>
      </c>
      <c r="E324" s="382">
        <v>0</v>
      </c>
      <c r="F324" s="380">
        <v>0</v>
      </c>
      <c r="G324" s="381">
        <v>0</v>
      </c>
      <c r="H324" s="381">
        <v>4.76</v>
      </c>
      <c r="I324" s="381">
        <v>30.88</v>
      </c>
      <c r="J324" s="381">
        <v>30.88</v>
      </c>
      <c r="K324" s="383">
        <v>0</v>
      </c>
      <c r="L324" s="123"/>
      <c r="M324" s="379" t="str">
        <f t="shared" si="4"/>
        <v/>
      </c>
    </row>
    <row r="325" spans="1:13" ht="14.45" customHeight="1" x14ac:dyDescent="0.2">
      <c r="A325" s="384" t="s">
        <v>539</v>
      </c>
      <c r="B325" s="380">
        <v>0</v>
      </c>
      <c r="C325" s="381">
        <v>0</v>
      </c>
      <c r="D325" s="381">
        <v>0</v>
      </c>
      <c r="E325" s="382">
        <v>0</v>
      </c>
      <c r="F325" s="380">
        <v>0</v>
      </c>
      <c r="G325" s="381">
        <v>0</v>
      </c>
      <c r="H325" s="381">
        <v>3.4</v>
      </c>
      <c r="I325" s="381">
        <v>3.4</v>
      </c>
      <c r="J325" s="381">
        <v>3.4</v>
      </c>
      <c r="K325" s="383">
        <v>0</v>
      </c>
      <c r="L325" s="123"/>
      <c r="M325" s="379" t="str">
        <f t="shared" si="4"/>
        <v/>
      </c>
    </row>
    <row r="326" spans="1:13" ht="14.45" customHeight="1" x14ac:dyDescent="0.2">
      <c r="A326" s="384" t="s">
        <v>540</v>
      </c>
      <c r="B326" s="380">
        <v>0</v>
      </c>
      <c r="C326" s="381">
        <v>1888.3559399999999</v>
      </c>
      <c r="D326" s="381">
        <v>1888.3559399999999</v>
      </c>
      <c r="E326" s="382">
        <v>0</v>
      </c>
      <c r="F326" s="380">
        <v>0</v>
      </c>
      <c r="G326" s="381">
        <v>0</v>
      </c>
      <c r="H326" s="381">
        <v>158.67179999999999</v>
      </c>
      <c r="I326" s="381">
        <v>1875.44992</v>
      </c>
      <c r="J326" s="381">
        <v>1875.44992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>X</v>
      </c>
    </row>
    <row r="327" spans="1:13" ht="14.45" customHeight="1" x14ac:dyDescent="0.2">
      <c r="A327" s="384" t="s">
        <v>541</v>
      </c>
      <c r="B327" s="380">
        <v>0</v>
      </c>
      <c r="C327" s="381">
        <v>1.1000000000000001</v>
      </c>
      <c r="D327" s="381">
        <v>1.1000000000000001</v>
      </c>
      <c r="E327" s="382">
        <v>0</v>
      </c>
      <c r="F327" s="380">
        <v>0</v>
      </c>
      <c r="G327" s="381">
        <v>0</v>
      </c>
      <c r="H327" s="381">
        <v>0</v>
      </c>
      <c r="I327" s="381">
        <v>14.784000000000001</v>
      </c>
      <c r="J327" s="381">
        <v>14.784000000000001</v>
      </c>
      <c r="K327" s="383">
        <v>0</v>
      </c>
      <c r="L327" s="123"/>
      <c r="M327" s="379" t="str">
        <f t="shared" si="5"/>
        <v/>
      </c>
    </row>
    <row r="328" spans="1:13" ht="14.45" customHeight="1" x14ac:dyDescent="0.2">
      <c r="A328" s="384" t="s">
        <v>542</v>
      </c>
      <c r="B328" s="380">
        <v>0</v>
      </c>
      <c r="C328" s="381">
        <v>13.017700000000001</v>
      </c>
      <c r="D328" s="381">
        <v>13.017700000000001</v>
      </c>
      <c r="E328" s="382">
        <v>0</v>
      </c>
      <c r="F328" s="380">
        <v>0</v>
      </c>
      <c r="G328" s="381">
        <v>0</v>
      </c>
      <c r="H328" s="381">
        <v>0</v>
      </c>
      <c r="I328" s="381">
        <v>10.104100000000001</v>
      </c>
      <c r="J328" s="381">
        <v>10.104100000000001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1874.2382399999999</v>
      </c>
      <c r="D329" s="381">
        <v>1874.2382399999999</v>
      </c>
      <c r="E329" s="382">
        <v>0</v>
      </c>
      <c r="F329" s="380">
        <v>0</v>
      </c>
      <c r="G329" s="381">
        <v>0</v>
      </c>
      <c r="H329" s="381">
        <v>158.67179999999999</v>
      </c>
      <c r="I329" s="381">
        <v>1850.5618200000001</v>
      </c>
      <c r="J329" s="381">
        <v>1850.5618200000001</v>
      </c>
      <c r="K329" s="383">
        <v>0</v>
      </c>
      <c r="L329" s="123"/>
      <c r="M329" s="379" t="str">
        <f t="shared" si="5"/>
        <v/>
      </c>
    </row>
    <row r="330" spans="1:13" ht="14.45" customHeight="1" x14ac:dyDescent="0.2">
      <c r="A330" s="384" t="s">
        <v>544</v>
      </c>
      <c r="B330" s="380">
        <v>0</v>
      </c>
      <c r="C330" s="381">
        <v>7.9701300000000002</v>
      </c>
      <c r="D330" s="381">
        <v>7.9701300000000002</v>
      </c>
      <c r="E330" s="382">
        <v>0</v>
      </c>
      <c r="F330" s="380">
        <v>0</v>
      </c>
      <c r="G330" s="381">
        <v>0</v>
      </c>
      <c r="H330" s="381">
        <v>0.50614000000000003</v>
      </c>
      <c r="I330" s="381">
        <v>9.6628700000000016</v>
      </c>
      <c r="J330" s="381">
        <v>9.6628700000000016</v>
      </c>
      <c r="K330" s="383">
        <v>0</v>
      </c>
      <c r="L330" s="123"/>
      <c r="M330" s="379" t="str">
        <f t="shared" si="5"/>
        <v>X</v>
      </c>
    </row>
    <row r="331" spans="1:13" ht="14.45" customHeight="1" x14ac:dyDescent="0.2">
      <c r="A331" s="384" t="s">
        <v>545</v>
      </c>
      <c r="B331" s="380">
        <v>0</v>
      </c>
      <c r="C331" s="381">
        <v>7.9701300000000002</v>
      </c>
      <c r="D331" s="381">
        <v>7.9701300000000002</v>
      </c>
      <c r="E331" s="382">
        <v>0</v>
      </c>
      <c r="F331" s="380">
        <v>0</v>
      </c>
      <c r="G331" s="381">
        <v>0</v>
      </c>
      <c r="H331" s="381">
        <v>0.50614000000000003</v>
      </c>
      <c r="I331" s="381">
        <v>9.6628700000000016</v>
      </c>
      <c r="J331" s="381">
        <v>9.6628700000000016</v>
      </c>
      <c r="K331" s="383">
        <v>0</v>
      </c>
      <c r="L331" s="123"/>
      <c r="M331" s="379" t="str">
        <f t="shared" si="5"/>
        <v/>
      </c>
    </row>
    <row r="332" spans="1:13" ht="14.45" customHeight="1" x14ac:dyDescent="0.2">
      <c r="A332" s="384" t="s">
        <v>546</v>
      </c>
      <c r="B332" s="380">
        <v>0</v>
      </c>
      <c r="C332" s="381">
        <v>27.851839999999999</v>
      </c>
      <c r="D332" s="381">
        <v>27.851839999999999</v>
      </c>
      <c r="E332" s="382">
        <v>0</v>
      </c>
      <c r="F332" s="380">
        <v>0</v>
      </c>
      <c r="G332" s="381">
        <v>0</v>
      </c>
      <c r="H332" s="381">
        <v>0</v>
      </c>
      <c r="I332" s="381">
        <v>0</v>
      </c>
      <c r="J332" s="381">
        <v>0</v>
      </c>
      <c r="K332" s="383">
        <v>0</v>
      </c>
      <c r="L332" s="123"/>
      <c r="M332" s="379" t="str">
        <f t="shared" si="5"/>
        <v>X</v>
      </c>
    </row>
    <row r="333" spans="1:13" ht="14.45" customHeight="1" x14ac:dyDescent="0.2">
      <c r="A333" s="384" t="s">
        <v>547</v>
      </c>
      <c r="B333" s="380">
        <v>0</v>
      </c>
      <c r="C333" s="381">
        <v>27.851839999999999</v>
      </c>
      <c r="D333" s="381">
        <v>27.851839999999999</v>
      </c>
      <c r="E333" s="382">
        <v>0</v>
      </c>
      <c r="F333" s="380">
        <v>0</v>
      </c>
      <c r="G333" s="381">
        <v>0</v>
      </c>
      <c r="H333" s="381">
        <v>0</v>
      </c>
      <c r="I333" s="381">
        <v>0</v>
      </c>
      <c r="J333" s="381">
        <v>0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1864.38408</v>
      </c>
      <c r="D334" s="381">
        <v>1864.38408</v>
      </c>
      <c r="E334" s="382">
        <v>0</v>
      </c>
      <c r="F334" s="380">
        <v>0</v>
      </c>
      <c r="G334" s="381">
        <v>0</v>
      </c>
      <c r="H334" s="381">
        <v>134.10013000000001</v>
      </c>
      <c r="I334" s="381">
        <v>2033.0953</v>
      </c>
      <c r="J334" s="381">
        <v>2033.0953</v>
      </c>
      <c r="K334" s="383">
        <v>0</v>
      </c>
      <c r="L334" s="123"/>
      <c r="M334" s="379" t="str">
        <f t="shared" si="5"/>
        <v>X</v>
      </c>
    </row>
    <row r="335" spans="1:13" ht="14.45" customHeight="1" x14ac:dyDescent="0.2">
      <c r="A335" s="384" t="s">
        <v>549</v>
      </c>
      <c r="B335" s="380">
        <v>0</v>
      </c>
      <c r="C335" s="381">
        <v>1864.38408</v>
      </c>
      <c r="D335" s="381">
        <v>1864.38408</v>
      </c>
      <c r="E335" s="382">
        <v>0</v>
      </c>
      <c r="F335" s="380">
        <v>0</v>
      </c>
      <c r="G335" s="381">
        <v>0</v>
      </c>
      <c r="H335" s="381">
        <v>134.10013000000001</v>
      </c>
      <c r="I335" s="381">
        <v>2033.0953</v>
      </c>
      <c r="J335" s="381">
        <v>2033.0953</v>
      </c>
      <c r="K335" s="383">
        <v>0</v>
      </c>
      <c r="L335" s="123"/>
      <c r="M335" s="379" t="str">
        <f t="shared" si="5"/>
        <v/>
      </c>
    </row>
    <row r="336" spans="1:13" ht="14.45" customHeight="1" x14ac:dyDescent="0.2">
      <c r="A336" s="384" t="s">
        <v>550</v>
      </c>
      <c r="B336" s="380">
        <v>0</v>
      </c>
      <c r="C336" s="381">
        <v>11.917999999999999</v>
      </c>
      <c r="D336" s="381">
        <v>11.917999999999999</v>
      </c>
      <c r="E336" s="382">
        <v>0</v>
      </c>
      <c r="F336" s="380">
        <v>0</v>
      </c>
      <c r="G336" s="381">
        <v>0</v>
      </c>
      <c r="H336" s="381">
        <v>0</v>
      </c>
      <c r="I336" s="381">
        <v>-36.662999999999997</v>
      </c>
      <c r="J336" s="381">
        <v>-36.662999999999997</v>
      </c>
      <c r="K336" s="383">
        <v>0</v>
      </c>
      <c r="L336" s="123"/>
      <c r="M336" s="379" t="str">
        <f t="shared" si="5"/>
        <v>X</v>
      </c>
    </row>
    <row r="337" spans="1:13" ht="14.45" customHeight="1" x14ac:dyDescent="0.2">
      <c r="A337" s="384" t="s">
        <v>551</v>
      </c>
      <c r="B337" s="380">
        <v>0</v>
      </c>
      <c r="C337" s="381">
        <v>11.917999999999999</v>
      </c>
      <c r="D337" s="381">
        <v>11.917999999999999</v>
      </c>
      <c r="E337" s="382">
        <v>0</v>
      </c>
      <c r="F337" s="380">
        <v>0</v>
      </c>
      <c r="G337" s="381">
        <v>0</v>
      </c>
      <c r="H337" s="381">
        <v>0</v>
      </c>
      <c r="I337" s="381">
        <v>1.002</v>
      </c>
      <c r="J337" s="381">
        <v>1.002</v>
      </c>
      <c r="K337" s="383">
        <v>0</v>
      </c>
      <c r="L337" s="123"/>
      <c r="M337" s="379" t="str">
        <f t="shared" si="5"/>
        <v/>
      </c>
    </row>
    <row r="338" spans="1:13" ht="14.45" customHeight="1" x14ac:dyDescent="0.2">
      <c r="A338" s="384" t="s">
        <v>552</v>
      </c>
      <c r="B338" s="380">
        <v>0</v>
      </c>
      <c r="C338" s="381">
        <v>0</v>
      </c>
      <c r="D338" s="381">
        <v>0</v>
      </c>
      <c r="E338" s="382">
        <v>0</v>
      </c>
      <c r="F338" s="380">
        <v>0</v>
      </c>
      <c r="G338" s="381">
        <v>0</v>
      </c>
      <c r="H338" s="381">
        <v>0</v>
      </c>
      <c r="I338" s="381">
        <v>-37.664999999999999</v>
      </c>
      <c r="J338" s="381">
        <v>-37.664999999999999</v>
      </c>
      <c r="K338" s="383">
        <v>0</v>
      </c>
      <c r="L338" s="123"/>
      <c r="M338" s="379" t="str">
        <f t="shared" si="5"/>
        <v/>
      </c>
    </row>
    <row r="339" spans="1:13" ht="14.45" customHeight="1" x14ac:dyDescent="0.2">
      <c r="A339" s="384" t="s">
        <v>553</v>
      </c>
      <c r="B339" s="380">
        <v>0</v>
      </c>
      <c r="C339" s="381">
        <v>5317.2565400000003</v>
      </c>
      <c r="D339" s="381">
        <v>5317.2565400000003</v>
      </c>
      <c r="E339" s="382">
        <v>0</v>
      </c>
      <c r="F339" s="380">
        <v>0</v>
      </c>
      <c r="G339" s="381">
        <v>0</v>
      </c>
      <c r="H339" s="381">
        <v>782.73411999999996</v>
      </c>
      <c r="I339" s="381">
        <v>6117.0992300000007</v>
      </c>
      <c r="J339" s="381">
        <v>6117.0992300000007</v>
      </c>
      <c r="K339" s="383">
        <v>0</v>
      </c>
      <c r="L339" s="123"/>
      <c r="M339" s="379" t="str">
        <f t="shared" si="5"/>
        <v>X</v>
      </c>
    </row>
    <row r="340" spans="1:13" ht="14.45" customHeight="1" x14ac:dyDescent="0.2">
      <c r="A340" s="384" t="s">
        <v>554</v>
      </c>
      <c r="B340" s="380">
        <v>0</v>
      </c>
      <c r="C340" s="381">
        <v>5317.2565400000003</v>
      </c>
      <c r="D340" s="381">
        <v>5317.2565400000003</v>
      </c>
      <c r="E340" s="382">
        <v>0</v>
      </c>
      <c r="F340" s="380">
        <v>0</v>
      </c>
      <c r="G340" s="381">
        <v>0</v>
      </c>
      <c r="H340" s="381">
        <v>782.73411999999996</v>
      </c>
      <c r="I340" s="381">
        <v>6117.0992300000007</v>
      </c>
      <c r="J340" s="381">
        <v>6117.0992300000007</v>
      </c>
      <c r="K340" s="383">
        <v>0</v>
      </c>
      <c r="L340" s="123"/>
      <c r="M340" s="379" t="str">
        <f t="shared" si="5"/>
        <v/>
      </c>
    </row>
    <row r="341" spans="1:13" ht="14.45" customHeight="1" x14ac:dyDescent="0.2">
      <c r="A341" s="384" t="s">
        <v>555</v>
      </c>
      <c r="B341" s="380">
        <v>0</v>
      </c>
      <c r="C341" s="381">
        <v>38.681089999999998</v>
      </c>
      <c r="D341" s="381">
        <v>38.681089999999998</v>
      </c>
      <c r="E341" s="382">
        <v>0</v>
      </c>
      <c r="F341" s="380">
        <v>0</v>
      </c>
      <c r="G341" s="381">
        <v>0</v>
      </c>
      <c r="H341" s="381">
        <v>13.50207</v>
      </c>
      <c r="I341" s="381">
        <v>39.86309</v>
      </c>
      <c r="J341" s="381">
        <v>39.86309</v>
      </c>
      <c r="K341" s="383">
        <v>0</v>
      </c>
      <c r="L341" s="123"/>
      <c r="M341" s="379" t="str">
        <f t="shared" si="5"/>
        <v>X</v>
      </c>
    </row>
    <row r="342" spans="1:13" ht="14.45" customHeight="1" x14ac:dyDescent="0.2">
      <c r="A342" s="384" t="s">
        <v>556</v>
      </c>
      <c r="B342" s="380">
        <v>0</v>
      </c>
      <c r="C342" s="381">
        <v>0.12662000000000001</v>
      </c>
      <c r="D342" s="381">
        <v>0.12662000000000001</v>
      </c>
      <c r="E342" s="382">
        <v>0</v>
      </c>
      <c r="F342" s="380">
        <v>0</v>
      </c>
      <c r="G342" s="381">
        <v>0</v>
      </c>
      <c r="H342" s="381">
        <v>0.20788000000000001</v>
      </c>
      <c r="I342" s="381">
        <v>0.20788000000000001</v>
      </c>
      <c r="J342" s="381">
        <v>0.20788000000000001</v>
      </c>
      <c r="K342" s="383">
        <v>0</v>
      </c>
      <c r="L342" s="123"/>
      <c r="M342" s="379" t="str">
        <f t="shared" si="5"/>
        <v/>
      </c>
    </row>
    <row r="343" spans="1:13" ht="14.45" customHeight="1" x14ac:dyDescent="0.2">
      <c r="A343" s="384" t="s">
        <v>557</v>
      </c>
      <c r="B343" s="380">
        <v>0</v>
      </c>
      <c r="C343" s="381">
        <v>0</v>
      </c>
      <c r="D343" s="381">
        <v>0</v>
      </c>
      <c r="E343" s="382">
        <v>0</v>
      </c>
      <c r="F343" s="380">
        <v>0</v>
      </c>
      <c r="G343" s="381">
        <v>0</v>
      </c>
      <c r="H343" s="381">
        <v>-7.4189999999999992E-2</v>
      </c>
      <c r="I343" s="381">
        <v>1.7079999999999998E-2</v>
      </c>
      <c r="J343" s="381">
        <v>1.7079999999999998E-2</v>
      </c>
      <c r="K343" s="383">
        <v>0</v>
      </c>
      <c r="L343" s="123"/>
      <c r="M343" s="379" t="str">
        <f t="shared" si="5"/>
        <v/>
      </c>
    </row>
    <row r="344" spans="1:13" ht="14.45" customHeight="1" x14ac:dyDescent="0.2">
      <c r="A344" s="384" t="s">
        <v>558</v>
      </c>
      <c r="B344" s="380">
        <v>0</v>
      </c>
      <c r="C344" s="381">
        <v>0</v>
      </c>
      <c r="D344" s="381">
        <v>0</v>
      </c>
      <c r="E344" s="382">
        <v>0</v>
      </c>
      <c r="F344" s="380">
        <v>0</v>
      </c>
      <c r="G344" s="381">
        <v>0</v>
      </c>
      <c r="H344" s="381">
        <v>1E-4</v>
      </c>
      <c r="I344" s="381">
        <v>2.9E-4</v>
      </c>
      <c r="J344" s="381">
        <v>2.9E-4</v>
      </c>
      <c r="K344" s="383">
        <v>0</v>
      </c>
      <c r="L344" s="123"/>
      <c r="M344" s="379" t="str">
        <f t="shared" si="5"/>
        <v/>
      </c>
    </row>
    <row r="345" spans="1:13" ht="14.45" customHeight="1" x14ac:dyDescent="0.2">
      <c r="A345" s="384" t="s">
        <v>559</v>
      </c>
      <c r="B345" s="380">
        <v>0</v>
      </c>
      <c r="C345" s="381">
        <v>14.164209999999999</v>
      </c>
      <c r="D345" s="381">
        <v>14.164209999999999</v>
      </c>
      <c r="E345" s="382">
        <v>0</v>
      </c>
      <c r="F345" s="380">
        <v>0</v>
      </c>
      <c r="G345" s="381">
        <v>0</v>
      </c>
      <c r="H345" s="381">
        <v>3.2853000000000003</v>
      </c>
      <c r="I345" s="381">
        <v>10.25798</v>
      </c>
      <c r="J345" s="381">
        <v>10.25798</v>
      </c>
      <c r="K345" s="383">
        <v>0</v>
      </c>
      <c r="L345" s="123"/>
      <c r="M345" s="379" t="str">
        <f t="shared" si="5"/>
        <v/>
      </c>
    </row>
    <row r="346" spans="1:13" ht="14.45" customHeight="1" x14ac:dyDescent="0.2">
      <c r="A346" s="384" t="s">
        <v>560</v>
      </c>
      <c r="B346" s="380">
        <v>0</v>
      </c>
      <c r="C346" s="381">
        <v>24.390259999999998</v>
      </c>
      <c r="D346" s="381">
        <v>24.390259999999998</v>
      </c>
      <c r="E346" s="382">
        <v>0</v>
      </c>
      <c r="F346" s="380">
        <v>0</v>
      </c>
      <c r="G346" s="381">
        <v>0</v>
      </c>
      <c r="H346" s="381">
        <v>10.082979999999999</v>
      </c>
      <c r="I346" s="381">
        <v>29.379860000000001</v>
      </c>
      <c r="J346" s="381">
        <v>29.379860000000001</v>
      </c>
      <c r="K346" s="383">
        <v>0</v>
      </c>
      <c r="L346" s="123"/>
      <c r="M346" s="379" t="str">
        <f t="shared" si="5"/>
        <v/>
      </c>
    </row>
    <row r="347" spans="1:13" ht="14.45" customHeight="1" x14ac:dyDescent="0.2">
      <c r="A347" s="384" t="s">
        <v>561</v>
      </c>
      <c r="B347" s="380">
        <v>0</v>
      </c>
      <c r="C347" s="381">
        <v>11815.125699999999</v>
      </c>
      <c r="D347" s="381">
        <v>11815.125699999999</v>
      </c>
      <c r="E347" s="382">
        <v>0</v>
      </c>
      <c r="F347" s="380">
        <v>0</v>
      </c>
      <c r="G347" s="381">
        <v>0</v>
      </c>
      <c r="H347" s="381">
        <v>1148.7474099999999</v>
      </c>
      <c r="I347" s="381">
        <v>11079.943019999999</v>
      </c>
      <c r="J347" s="381">
        <v>11079.943019999999</v>
      </c>
      <c r="K347" s="383">
        <v>0</v>
      </c>
      <c r="L347" s="123"/>
      <c r="M347" s="379" t="str">
        <f t="shared" si="5"/>
        <v/>
      </c>
    </row>
    <row r="348" spans="1:13" ht="14.45" customHeight="1" x14ac:dyDescent="0.2">
      <c r="A348" s="384" t="s">
        <v>562</v>
      </c>
      <c r="B348" s="380">
        <v>0</v>
      </c>
      <c r="C348" s="381">
        <v>11815.125699999999</v>
      </c>
      <c r="D348" s="381">
        <v>11815.125699999999</v>
      </c>
      <c r="E348" s="382">
        <v>0</v>
      </c>
      <c r="F348" s="380">
        <v>0</v>
      </c>
      <c r="G348" s="381">
        <v>0</v>
      </c>
      <c r="H348" s="381">
        <v>1148.7474099999999</v>
      </c>
      <c r="I348" s="381">
        <v>11079.943019999999</v>
      </c>
      <c r="J348" s="381">
        <v>11079.943019999999</v>
      </c>
      <c r="K348" s="383">
        <v>0</v>
      </c>
      <c r="L348" s="123"/>
      <c r="M348" s="379" t="str">
        <f t="shared" si="5"/>
        <v/>
      </c>
    </row>
    <row r="349" spans="1:13" ht="14.45" customHeight="1" x14ac:dyDescent="0.2">
      <c r="A349" s="384" t="s">
        <v>563</v>
      </c>
      <c r="B349" s="380">
        <v>0</v>
      </c>
      <c r="C349" s="381">
        <v>11815.125699999999</v>
      </c>
      <c r="D349" s="381">
        <v>11815.125699999999</v>
      </c>
      <c r="E349" s="382">
        <v>0</v>
      </c>
      <c r="F349" s="380">
        <v>0</v>
      </c>
      <c r="G349" s="381">
        <v>0</v>
      </c>
      <c r="H349" s="381">
        <v>1148.7474099999999</v>
      </c>
      <c r="I349" s="381">
        <v>11079.943019999999</v>
      </c>
      <c r="J349" s="381">
        <v>11079.943019999999</v>
      </c>
      <c r="K349" s="383">
        <v>0</v>
      </c>
      <c r="L349" s="123"/>
      <c r="M349" s="379" t="str">
        <f t="shared" si="5"/>
        <v/>
      </c>
    </row>
    <row r="350" spans="1:13" ht="14.45" customHeight="1" x14ac:dyDescent="0.2">
      <c r="A350" s="384" t="s">
        <v>564</v>
      </c>
      <c r="B350" s="380">
        <v>0</v>
      </c>
      <c r="C350" s="381">
        <v>10376.009099999999</v>
      </c>
      <c r="D350" s="381">
        <v>10376.009099999999</v>
      </c>
      <c r="E350" s="382">
        <v>0</v>
      </c>
      <c r="F350" s="380">
        <v>0</v>
      </c>
      <c r="G350" s="381">
        <v>0</v>
      </c>
      <c r="H350" s="381">
        <v>845.86741000000006</v>
      </c>
      <c r="I350" s="381">
        <v>9863.0490700000009</v>
      </c>
      <c r="J350" s="381">
        <v>9863.0490700000009</v>
      </c>
      <c r="K350" s="383">
        <v>0</v>
      </c>
      <c r="L350" s="123"/>
      <c r="M350" s="379" t="str">
        <f t="shared" si="5"/>
        <v>X</v>
      </c>
    </row>
    <row r="351" spans="1:13" ht="14.45" customHeight="1" x14ac:dyDescent="0.2">
      <c r="A351" s="384" t="s">
        <v>565</v>
      </c>
      <c r="B351" s="380">
        <v>0</v>
      </c>
      <c r="C351" s="381">
        <v>589.13900000000001</v>
      </c>
      <c r="D351" s="381">
        <v>589.13900000000001</v>
      </c>
      <c r="E351" s="382">
        <v>0</v>
      </c>
      <c r="F351" s="380">
        <v>0</v>
      </c>
      <c r="G351" s="381">
        <v>0</v>
      </c>
      <c r="H351" s="381">
        <v>118.28</v>
      </c>
      <c r="I351" s="381">
        <v>571.64400000000001</v>
      </c>
      <c r="J351" s="381">
        <v>571.64400000000001</v>
      </c>
      <c r="K351" s="383">
        <v>0</v>
      </c>
      <c r="L351" s="123"/>
      <c r="M351" s="379" t="str">
        <f t="shared" si="5"/>
        <v/>
      </c>
    </row>
    <row r="352" spans="1:13" ht="14.45" customHeight="1" x14ac:dyDescent="0.2">
      <c r="A352" s="384" t="s">
        <v>566</v>
      </c>
      <c r="B352" s="380">
        <v>0</v>
      </c>
      <c r="C352" s="381">
        <v>9786.8701000000001</v>
      </c>
      <c r="D352" s="381">
        <v>9786.8701000000001</v>
      </c>
      <c r="E352" s="382">
        <v>0</v>
      </c>
      <c r="F352" s="380">
        <v>0</v>
      </c>
      <c r="G352" s="381">
        <v>0</v>
      </c>
      <c r="H352" s="381">
        <v>727.58740999999998</v>
      </c>
      <c r="I352" s="381">
        <v>9291.4050700000007</v>
      </c>
      <c r="J352" s="381">
        <v>9291.4050700000007</v>
      </c>
      <c r="K352" s="383">
        <v>0</v>
      </c>
      <c r="L352" s="123"/>
      <c r="M352" s="379" t="str">
        <f t="shared" si="5"/>
        <v/>
      </c>
    </row>
    <row r="353" spans="1:13" ht="14.45" customHeight="1" x14ac:dyDescent="0.2">
      <c r="A353" s="384" t="s">
        <v>567</v>
      </c>
      <c r="B353" s="380">
        <v>0</v>
      </c>
      <c r="C353" s="381">
        <v>1439.1166000000001</v>
      </c>
      <c r="D353" s="381">
        <v>1439.1166000000001</v>
      </c>
      <c r="E353" s="382">
        <v>0</v>
      </c>
      <c r="F353" s="380">
        <v>0</v>
      </c>
      <c r="G353" s="381">
        <v>0</v>
      </c>
      <c r="H353" s="381">
        <v>302.88</v>
      </c>
      <c r="I353" s="381">
        <v>1216.8939499999999</v>
      </c>
      <c r="J353" s="381">
        <v>1216.8939499999999</v>
      </c>
      <c r="K353" s="383">
        <v>0</v>
      </c>
      <c r="L353" s="123"/>
      <c r="M353" s="379" t="str">
        <f t="shared" si="5"/>
        <v>X</v>
      </c>
    </row>
    <row r="354" spans="1:13" ht="14.45" customHeight="1" x14ac:dyDescent="0.2">
      <c r="A354" s="384" t="s">
        <v>568</v>
      </c>
      <c r="B354" s="380">
        <v>0</v>
      </c>
      <c r="C354" s="381">
        <v>1439.1166000000001</v>
      </c>
      <c r="D354" s="381">
        <v>1439.1166000000001</v>
      </c>
      <c r="E354" s="382">
        <v>0</v>
      </c>
      <c r="F354" s="380">
        <v>0</v>
      </c>
      <c r="G354" s="381">
        <v>0</v>
      </c>
      <c r="H354" s="381">
        <v>302.88</v>
      </c>
      <c r="I354" s="381">
        <v>1216.8939499999999</v>
      </c>
      <c r="J354" s="381">
        <v>1216.8939499999999</v>
      </c>
      <c r="K354" s="383">
        <v>0</v>
      </c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55303834-80D4-4D20-AC68-3A0BE666EED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569</v>
      </c>
      <c r="B5" s="386" t="s">
        <v>570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569</v>
      </c>
      <c r="B6" s="386" t="s">
        <v>571</v>
      </c>
      <c r="C6" s="387">
        <v>73.122060000000005</v>
      </c>
      <c r="D6" s="387">
        <v>53.976939999999999</v>
      </c>
      <c r="E6" s="387"/>
      <c r="F6" s="387">
        <v>109.46856</v>
      </c>
      <c r="G6" s="387">
        <v>0</v>
      </c>
      <c r="H6" s="387">
        <v>109.46856</v>
      </c>
      <c r="I6" s="388" t="s">
        <v>219</v>
      </c>
      <c r="J6" s="389" t="s">
        <v>1</v>
      </c>
    </row>
    <row r="7" spans="1:10" ht="14.45" customHeight="1" x14ac:dyDescent="0.2">
      <c r="A7" s="385" t="s">
        <v>569</v>
      </c>
      <c r="B7" s="386" t="s">
        <v>572</v>
      </c>
      <c r="C7" s="387">
        <v>73.122060000000005</v>
      </c>
      <c r="D7" s="387">
        <v>53.976939999999999</v>
      </c>
      <c r="E7" s="387"/>
      <c r="F7" s="387">
        <v>109.46856</v>
      </c>
      <c r="G7" s="387">
        <v>0</v>
      </c>
      <c r="H7" s="387">
        <v>109.46856</v>
      </c>
      <c r="I7" s="388" t="s">
        <v>219</v>
      </c>
      <c r="J7" s="389" t="s">
        <v>573</v>
      </c>
    </row>
    <row r="9" spans="1:10" ht="14.45" customHeight="1" x14ac:dyDescent="0.2">
      <c r="A9" s="385" t="s">
        <v>569</v>
      </c>
      <c r="B9" s="386" t="s">
        <v>570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574</v>
      </c>
      <c r="B10" s="386" t="s">
        <v>575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574</v>
      </c>
      <c r="B11" s="386" t="s">
        <v>571</v>
      </c>
      <c r="C11" s="387">
        <v>0.17449999999999999</v>
      </c>
      <c r="D11" s="387">
        <v>0</v>
      </c>
      <c r="E11" s="387"/>
      <c r="F11" s="387">
        <v>0</v>
      </c>
      <c r="G11" s="387">
        <v>0</v>
      </c>
      <c r="H11" s="387">
        <v>0</v>
      </c>
      <c r="I11" s="388" t="s">
        <v>219</v>
      </c>
      <c r="J11" s="389" t="s">
        <v>1</v>
      </c>
    </row>
    <row r="12" spans="1:10" ht="14.45" customHeight="1" x14ac:dyDescent="0.2">
      <c r="A12" s="385" t="s">
        <v>574</v>
      </c>
      <c r="B12" s="386" t="s">
        <v>576</v>
      </c>
      <c r="C12" s="387">
        <v>0.17449999999999999</v>
      </c>
      <c r="D12" s="387">
        <v>0</v>
      </c>
      <c r="E12" s="387"/>
      <c r="F12" s="387">
        <v>0</v>
      </c>
      <c r="G12" s="387">
        <v>0</v>
      </c>
      <c r="H12" s="387">
        <v>0</v>
      </c>
      <c r="I12" s="388" t="s">
        <v>219</v>
      </c>
      <c r="J12" s="389" t="s">
        <v>577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578</v>
      </c>
    </row>
    <row r="14" spans="1:10" ht="14.45" customHeight="1" x14ac:dyDescent="0.2">
      <c r="A14" s="385" t="s">
        <v>579</v>
      </c>
      <c r="B14" s="386" t="s">
        <v>580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579</v>
      </c>
      <c r="B15" s="386" t="s">
        <v>571</v>
      </c>
      <c r="C15" s="387">
        <v>8.4290000000000004E-2</v>
      </c>
      <c r="D15" s="387">
        <v>0</v>
      </c>
      <c r="E15" s="387"/>
      <c r="F15" s="387">
        <v>2.63917</v>
      </c>
      <c r="G15" s="387">
        <v>0</v>
      </c>
      <c r="H15" s="387">
        <v>2.63917</v>
      </c>
      <c r="I15" s="388" t="s">
        <v>219</v>
      </c>
      <c r="J15" s="389" t="s">
        <v>1</v>
      </c>
    </row>
    <row r="16" spans="1:10" ht="14.45" customHeight="1" x14ac:dyDescent="0.2">
      <c r="A16" s="385" t="s">
        <v>579</v>
      </c>
      <c r="B16" s="386" t="s">
        <v>581</v>
      </c>
      <c r="C16" s="387">
        <v>8.4290000000000004E-2</v>
      </c>
      <c r="D16" s="387">
        <v>0</v>
      </c>
      <c r="E16" s="387"/>
      <c r="F16" s="387">
        <v>2.63917</v>
      </c>
      <c r="G16" s="387">
        <v>0</v>
      </c>
      <c r="H16" s="387">
        <v>2.63917</v>
      </c>
      <c r="I16" s="388" t="s">
        <v>219</v>
      </c>
      <c r="J16" s="389" t="s">
        <v>577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578</v>
      </c>
    </row>
    <row r="18" spans="1:10" ht="14.45" customHeight="1" x14ac:dyDescent="0.2">
      <c r="A18" s="385" t="s">
        <v>582</v>
      </c>
      <c r="B18" s="386" t="s">
        <v>583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582</v>
      </c>
      <c r="B19" s="386" t="s">
        <v>571</v>
      </c>
      <c r="C19" s="387">
        <v>64.043980000000019</v>
      </c>
      <c r="D19" s="387">
        <v>46.479770000000002</v>
      </c>
      <c r="E19" s="387"/>
      <c r="F19" s="387">
        <v>86.652339999999995</v>
      </c>
      <c r="G19" s="387">
        <v>0</v>
      </c>
      <c r="H19" s="387">
        <v>86.652339999999995</v>
      </c>
      <c r="I19" s="388" t="s">
        <v>219</v>
      </c>
      <c r="J19" s="389" t="s">
        <v>1</v>
      </c>
    </row>
    <row r="20" spans="1:10" ht="14.45" customHeight="1" x14ac:dyDescent="0.2">
      <c r="A20" s="385" t="s">
        <v>582</v>
      </c>
      <c r="B20" s="386" t="s">
        <v>584</v>
      </c>
      <c r="C20" s="387">
        <v>64.043980000000019</v>
      </c>
      <c r="D20" s="387">
        <v>46.479770000000002</v>
      </c>
      <c r="E20" s="387"/>
      <c r="F20" s="387">
        <v>86.652339999999995</v>
      </c>
      <c r="G20" s="387">
        <v>0</v>
      </c>
      <c r="H20" s="387">
        <v>86.652339999999995</v>
      </c>
      <c r="I20" s="388" t="s">
        <v>219</v>
      </c>
      <c r="J20" s="389" t="s">
        <v>577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578</v>
      </c>
    </row>
    <row r="22" spans="1:10" ht="14.45" customHeight="1" x14ac:dyDescent="0.2">
      <c r="A22" s="385" t="s">
        <v>585</v>
      </c>
      <c r="B22" s="386" t="s">
        <v>586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585</v>
      </c>
      <c r="B23" s="386" t="s">
        <v>571</v>
      </c>
      <c r="C23" s="387">
        <v>3.2374999999999998</v>
      </c>
      <c r="D23" s="387">
        <v>1.2621800000000001</v>
      </c>
      <c r="E23" s="387"/>
      <c r="F23" s="387">
        <v>11.372870000000001</v>
      </c>
      <c r="G23" s="387">
        <v>0</v>
      </c>
      <c r="H23" s="387">
        <v>11.372870000000001</v>
      </c>
      <c r="I23" s="388" t="s">
        <v>219</v>
      </c>
      <c r="J23" s="389" t="s">
        <v>1</v>
      </c>
    </row>
    <row r="24" spans="1:10" ht="14.45" customHeight="1" x14ac:dyDescent="0.2">
      <c r="A24" s="385" t="s">
        <v>585</v>
      </c>
      <c r="B24" s="386" t="s">
        <v>587</v>
      </c>
      <c r="C24" s="387">
        <v>3.2374999999999998</v>
      </c>
      <c r="D24" s="387">
        <v>1.2621800000000001</v>
      </c>
      <c r="E24" s="387"/>
      <c r="F24" s="387">
        <v>11.372870000000001</v>
      </c>
      <c r="G24" s="387">
        <v>0</v>
      </c>
      <c r="H24" s="387">
        <v>11.372870000000001</v>
      </c>
      <c r="I24" s="388" t="s">
        <v>219</v>
      </c>
      <c r="J24" s="389" t="s">
        <v>577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578</v>
      </c>
    </row>
    <row r="26" spans="1:10" ht="14.45" customHeight="1" x14ac:dyDescent="0.2">
      <c r="A26" s="385" t="s">
        <v>588</v>
      </c>
      <c r="B26" s="386" t="s">
        <v>589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588</v>
      </c>
      <c r="B27" s="386" t="s">
        <v>571</v>
      </c>
      <c r="C27" s="387">
        <v>5.5817899999999998</v>
      </c>
      <c r="D27" s="387">
        <v>6.2349899999999998</v>
      </c>
      <c r="E27" s="387"/>
      <c r="F27" s="387">
        <v>7.8937600000000003</v>
      </c>
      <c r="G27" s="387">
        <v>0</v>
      </c>
      <c r="H27" s="387">
        <v>7.8937600000000003</v>
      </c>
      <c r="I27" s="388" t="s">
        <v>219</v>
      </c>
      <c r="J27" s="389" t="s">
        <v>1</v>
      </c>
    </row>
    <row r="28" spans="1:10" ht="14.45" customHeight="1" x14ac:dyDescent="0.2">
      <c r="A28" s="385" t="s">
        <v>588</v>
      </c>
      <c r="B28" s="386" t="s">
        <v>590</v>
      </c>
      <c r="C28" s="387">
        <v>5.5817899999999998</v>
      </c>
      <c r="D28" s="387">
        <v>6.2349899999999998</v>
      </c>
      <c r="E28" s="387"/>
      <c r="F28" s="387">
        <v>7.8937600000000003</v>
      </c>
      <c r="G28" s="387">
        <v>0</v>
      </c>
      <c r="H28" s="387">
        <v>7.8937600000000003</v>
      </c>
      <c r="I28" s="388" t="s">
        <v>219</v>
      </c>
      <c r="J28" s="389" t="s">
        <v>577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578</v>
      </c>
    </row>
    <row r="30" spans="1:10" ht="14.45" customHeight="1" x14ac:dyDescent="0.2">
      <c r="A30" s="385" t="s">
        <v>591</v>
      </c>
      <c r="B30" s="386" t="s">
        <v>592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591</v>
      </c>
      <c r="B31" s="386" t="s">
        <v>571</v>
      </c>
      <c r="C31" s="387">
        <v>0</v>
      </c>
      <c r="D31" s="387">
        <v>0</v>
      </c>
      <c r="E31" s="387"/>
      <c r="F31" s="387">
        <v>0.66310999999999998</v>
      </c>
      <c r="G31" s="387">
        <v>0</v>
      </c>
      <c r="H31" s="387">
        <v>0.66310999999999998</v>
      </c>
      <c r="I31" s="388" t="s">
        <v>219</v>
      </c>
      <c r="J31" s="389" t="s">
        <v>1</v>
      </c>
    </row>
    <row r="32" spans="1:10" ht="14.45" customHeight="1" x14ac:dyDescent="0.2">
      <c r="A32" s="385" t="s">
        <v>591</v>
      </c>
      <c r="B32" s="386" t="s">
        <v>593</v>
      </c>
      <c r="C32" s="387">
        <v>0</v>
      </c>
      <c r="D32" s="387">
        <v>0</v>
      </c>
      <c r="E32" s="387"/>
      <c r="F32" s="387">
        <v>0.66310999999999998</v>
      </c>
      <c r="G32" s="387">
        <v>0</v>
      </c>
      <c r="H32" s="387">
        <v>0.66310999999999998</v>
      </c>
      <c r="I32" s="388" t="s">
        <v>219</v>
      </c>
      <c r="J32" s="389" t="s">
        <v>577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578</v>
      </c>
    </row>
    <row r="34" spans="1:10" ht="14.45" customHeight="1" x14ac:dyDescent="0.2">
      <c r="A34" s="385" t="s">
        <v>594</v>
      </c>
      <c r="B34" s="386" t="s">
        <v>595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594</v>
      </c>
      <c r="B35" s="386" t="s">
        <v>571</v>
      </c>
      <c r="C35" s="387">
        <v>0</v>
      </c>
      <c r="D35" s="387">
        <v>0</v>
      </c>
      <c r="E35" s="387"/>
      <c r="F35" s="387">
        <v>0.24731</v>
      </c>
      <c r="G35" s="387">
        <v>0</v>
      </c>
      <c r="H35" s="387">
        <v>0.24731</v>
      </c>
      <c r="I35" s="388" t="s">
        <v>219</v>
      </c>
      <c r="J35" s="389" t="s">
        <v>1</v>
      </c>
    </row>
    <row r="36" spans="1:10" ht="14.45" customHeight="1" x14ac:dyDescent="0.2">
      <c r="A36" s="385" t="s">
        <v>594</v>
      </c>
      <c r="B36" s="386" t="s">
        <v>596</v>
      </c>
      <c r="C36" s="387">
        <v>0</v>
      </c>
      <c r="D36" s="387">
        <v>0</v>
      </c>
      <c r="E36" s="387"/>
      <c r="F36" s="387">
        <v>0.24731</v>
      </c>
      <c r="G36" s="387">
        <v>0</v>
      </c>
      <c r="H36" s="387">
        <v>0.24731</v>
      </c>
      <c r="I36" s="388" t="s">
        <v>219</v>
      </c>
      <c r="J36" s="389" t="s">
        <v>577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578</v>
      </c>
    </row>
    <row r="38" spans="1:10" ht="14.45" customHeight="1" x14ac:dyDescent="0.2">
      <c r="A38" s="385" t="s">
        <v>569</v>
      </c>
      <c r="B38" s="386" t="s">
        <v>572</v>
      </c>
      <c r="C38" s="387">
        <v>73.122060000000019</v>
      </c>
      <c r="D38" s="387">
        <v>53.976939999999999</v>
      </c>
      <c r="E38" s="387"/>
      <c r="F38" s="387">
        <v>109.46856</v>
      </c>
      <c r="G38" s="387">
        <v>0</v>
      </c>
      <c r="H38" s="387">
        <v>109.46856</v>
      </c>
      <c r="I38" s="388" t="s">
        <v>219</v>
      </c>
      <c r="J38" s="389" t="s">
        <v>573</v>
      </c>
    </row>
  </sheetData>
  <mergeCells count="3">
    <mergeCell ref="F3:I3"/>
    <mergeCell ref="C4:D4"/>
    <mergeCell ref="A1:I1"/>
  </mergeCells>
  <conditionalFormatting sqref="F8 F3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8">
    <cfRule type="expression" dxfId="27" priority="5">
      <formula>$H9&gt;0</formula>
    </cfRule>
  </conditionalFormatting>
  <conditionalFormatting sqref="A9:A38">
    <cfRule type="expression" dxfId="26" priority="2">
      <formula>AND($J9&lt;&gt;"mezeraKL",$J9&lt;&gt;"")</formula>
    </cfRule>
  </conditionalFormatting>
  <conditionalFormatting sqref="I9:I38">
    <cfRule type="expression" dxfId="25" priority="6">
      <formula>$I9&gt;1</formula>
    </cfRule>
  </conditionalFormatting>
  <conditionalFormatting sqref="B9:B38">
    <cfRule type="expression" dxfId="24" priority="1">
      <formula>OR($J9="NS",$J9="SumaNS",$J9="Účet")</formula>
    </cfRule>
  </conditionalFormatting>
  <conditionalFormatting sqref="A9:D38 F9:I38">
    <cfRule type="expression" dxfId="23" priority="8">
      <formula>AND($J9&lt;&gt;"",$J9&lt;&gt;"mezeraKL")</formula>
    </cfRule>
  </conditionalFormatting>
  <conditionalFormatting sqref="B9:D38 F9:I3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8 F9:I38">
    <cfRule type="expression" dxfId="21" priority="4">
      <formula>OR($J9="SumaNS",$J9="NS")</formula>
    </cfRule>
  </conditionalFormatting>
  <hyperlinks>
    <hyperlink ref="A2" location="Obsah!A1" display="Zpět na Obsah  KL 01  1.-4.měsíc" xr:uid="{36207D57-1F55-495C-8703-C4152709C2C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569</v>
      </c>
      <c r="B5" s="386" t="s">
        <v>570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569</v>
      </c>
      <c r="B6" s="386" t="s">
        <v>597</v>
      </c>
      <c r="C6" s="387">
        <v>42.054839999999999</v>
      </c>
      <c r="D6" s="387">
        <v>13.144880000000001</v>
      </c>
      <c r="E6" s="387"/>
      <c r="F6" s="387">
        <v>848.17338000000018</v>
      </c>
      <c r="G6" s="387">
        <v>0</v>
      </c>
      <c r="H6" s="387">
        <v>848.17338000000018</v>
      </c>
      <c r="I6" s="388" t="s">
        <v>219</v>
      </c>
      <c r="J6" s="389" t="s">
        <v>1</v>
      </c>
    </row>
    <row r="7" spans="1:10" ht="14.45" customHeight="1" x14ac:dyDescent="0.2">
      <c r="A7" s="385" t="s">
        <v>569</v>
      </c>
      <c r="B7" s="386" t="s">
        <v>598</v>
      </c>
      <c r="C7" s="387">
        <v>10.477959999999999</v>
      </c>
      <c r="D7" s="387">
        <v>11.09849</v>
      </c>
      <c r="E7" s="387"/>
      <c r="F7" s="387">
        <v>11.22381</v>
      </c>
      <c r="G7" s="387">
        <v>0</v>
      </c>
      <c r="H7" s="387">
        <v>11.22381</v>
      </c>
      <c r="I7" s="388" t="s">
        <v>219</v>
      </c>
      <c r="J7" s="389" t="s">
        <v>1</v>
      </c>
    </row>
    <row r="8" spans="1:10" ht="14.45" customHeight="1" x14ac:dyDescent="0.2">
      <c r="A8" s="385" t="s">
        <v>569</v>
      </c>
      <c r="B8" s="386" t="s">
        <v>599</v>
      </c>
      <c r="C8" s="387">
        <v>21.636299999999999</v>
      </c>
      <c r="D8" s="387">
        <v>24.912659999999999</v>
      </c>
      <c r="E8" s="387"/>
      <c r="F8" s="387">
        <v>15.517890000000001</v>
      </c>
      <c r="G8" s="387">
        <v>0</v>
      </c>
      <c r="H8" s="387">
        <v>15.517890000000001</v>
      </c>
      <c r="I8" s="388" t="s">
        <v>219</v>
      </c>
      <c r="J8" s="389" t="s">
        <v>1</v>
      </c>
    </row>
    <row r="9" spans="1:10" ht="14.45" customHeight="1" x14ac:dyDescent="0.2">
      <c r="A9" s="385" t="s">
        <v>569</v>
      </c>
      <c r="B9" s="386" t="s">
        <v>600</v>
      </c>
      <c r="C9" s="387">
        <v>1018.2563500000001</v>
      </c>
      <c r="D9" s="387">
        <v>1082.4157299999995</v>
      </c>
      <c r="E9" s="387"/>
      <c r="F9" s="387">
        <v>1223.1517999999996</v>
      </c>
      <c r="G9" s="387">
        <v>0</v>
      </c>
      <c r="H9" s="387">
        <v>1223.1517999999996</v>
      </c>
      <c r="I9" s="388" t="s">
        <v>219</v>
      </c>
      <c r="J9" s="389" t="s">
        <v>1</v>
      </c>
    </row>
    <row r="10" spans="1:10" ht="14.45" customHeight="1" x14ac:dyDescent="0.2">
      <c r="A10" s="385" t="s">
        <v>569</v>
      </c>
      <c r="B10" s="386" t="s">
        <v>601</v>
      </c>
      <c r="C10" s="387">
        <v>495.54716000000025</v>
      </c>
      <c r="D10" s="387">
        <v>1129.0924600000001</v>
      </c>
      <c r="E10" s="387"/>
      <c r="F10" s="387">
        <v>-246.2148700000001</v>
      </c>
      <c r="G10" s="387">
        <v>0</v>
      </c>
      <c r="H10" s="387">
        <v>-246.2148700000001</v>
      </c>
      <c r="I10" s="388" t="s">
        <v>219</v>
      </c>
      <c r="J10" s="389" t="s">
        <v>1</v>
      </c>
    </row>
    <row r="11" spans="1:10" ht="14.45" customHeight="1" x14ac:dyDescent="0.2">
      <c r="A11" s="385" t="s">
        <v>569</v>
      </c>
      <c r="B11" s="386" t="s">
        <v>602</v>
      </c>
      <c r="C11" s="387">
        <v>60.668149999999997</v>
      </c>
      <c r="D11" s="387">
        <v>67.914050000000003</v>
      </c>
      <c r="E11" s="387"/>
      <c r="F11" s="387">
        <v>62.756599999999999</v>
      </c>
      <c r="G11" s="387">
        <v>0</v>
      </c>
      <c r="H11" s="387">
        <v>62.756599999999999</v>
      </c>
      <c r="I11" s="388" t="s">
        <v>219</v>
      </c>
      <c r="J11" s="389" t="s">
        <v>1</v>
      </c>
    </row>
    <row r="12" spans="1:10" ht="14.45" customHeight="1" x14ac:dyDescent="0.2">
      <c r="A12" s="385" t="s">
        <v>569</v>
      </c>
      <c r="B12" s="386" t="s">
        <v>603</v>
      </c>
      <c r="C12" s="387">
        <v>280.55166000000003</v>
      </c>
      <c r="D12" s="387">
        <v>268.33210000000003</v>
      </c>
      <c r="E12" s="387"/>
      <c r="F12" s="387">
        <v>393.64023999999995</v>
      </c>
      <c r="G12" s="387">
        <v>0</v>
      </c>
      <c r="H12" s="387">
        <v>393.64023999999995</v>
      </c>
      <c r="I12" s="388" t="s">
        <v>219</v>
      </c>
      <c r="J12" s="389" t="s">
        <v>1</v>
      </c>
    </row>
    <row r="13" spans="1:10" ht="14.45" customHeight="1" x14ac:dyDescent="0.2">
      <c r="A13" s="385" t="s">
        <v>569</v>
      </c>
      <c r="B13" s="386" t="s">
        <v>572</v>
      </c>
      <c r="C13" s="387">
        <v>1929.1924200000005</v>
      </c>
      <c r="D13" s="387">
        <v>2596.9103699999996</v>
      </c>
      <c r="E13" s="387"/>
      <c r="F13" s="387">
        <v>2308.2488499999999</v>
      </c>
      <c r="G13" s="387">
        <v>0</v>
      </c>
      <c r="H13" s="387">
        <v>2308.2488499999999</v>
      </c>
      <c r="I13" s="388" t="s">
        <v>219</v>
      </c>
      <c r="J13" s="389" t="s">
        <v>573</v>
      </c>
    </row>
    <row r="15" spans="1:10" ht="14.45" customHeight="1" x14ac:dyDescent="0.2">
      <c r="A15" s="385" t="s">
        <v>569</v>
      </c>
      <c r="B15" s="386" t="s">
        <v>570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574</v>
      </c>
      <c r="B16" s="386" t="s">
        <v>575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574</v>
      </c>
      <c r="B17" s="386" t="s">
        <v>600</v>
      </c>
      <c r="C17" s="387">
        <v>7.5867000000000004</v>
      </c>
      <c r="D17" s="387">
        <v>7.5867000000000004</v>
      </c>
      <c r="E17" s="387"/>
      <c r="F17" s="387">
        <v>13.038619999999998</v>
      </c>
      <c r="G17" s="387">
        <v>0</v>
      </c>
      <c r="H17" s="387">
        <v>13.038619999999998</v>
      </c>
      <c r="I17" s="388" t="s">
        <v>219</v>
      </c>
      <c r="J17" s="389" t="s">
        <v>1</v>
      </c>
    </row>
    <row r="18" spans="1:10" ht="14.45" customHeight="1" x14ac:dyDescent="0.2">
      <c r="A18" s="385" t="s">
        <v>574</v>
      </c>
      <c r="B18" s="386" t="s">
        <v>603</v>
      </c>
      <c r="C18" s="387">
        <v>0</v>
      </c>
      <c r="D18" s="387">
        <v>0</v>
      </c>
      <c r="E18" s="387"/>
      <c r="F18" s="387">
        <v>15.81</v>
      </c>
      <c r="G18" s="387">
        <v>0</v>
      </c>
      <c r="H18" s="387">
        <v>15.81</v>
      </c>
      <c r="I18" s="388" t="s">
        <v>219</v>
      </c>
      <c r="J18" s="389" t="s">
        <v>1</v>
      </c>
    </row>
    <row r="19" spans="1:10" ht="14.45" customHeight="1" x14ac:dyDescent="0.2">
      <c r="A19" s="385" t="s">
        <v>574</v>
      </c>
      <c r="B19" s="386" t="s">
        <v>576</v>
      </c>
      <c r="C19" s="387">
        <v>7.5867000000000004</v>
      </c>
      <c r="D19" s="387">
        <v>7.5867000000000004</v>
      </c>
      <c r="E19" s="387"/>
      <c r="F19" s="387">
        <v>28.848619999999997</v>
      </c>
      <c r="G19" s="387">
        <v>0</v>
      </c>
      <c r="H19" s="387">
        <v>28.848619999999997</v>
      </c>
      <c r="I19" s="388" t="s">
        <v>219</v>
      </c>
      <c r="J19" s="389" t="s">
        <v>577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578</v>
      </c>
    </row>
    <row r="21" spans="1:10" ht="14.45" customHeight="1" x14ac:dyDescent="0.2">
      <c r="A21" s="385" t="s">
        <v>591</v>
      </c>
      <c r="B21" s="386" t="s">
        <v>592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591</v>
      </c>
      <c r="B22" s="386" t="s">
        <v>599</v>
      </c>
      <c r="C22" s="387">
        <v>0</v>
      </c>
      <c r="D22" s="387">
        <v>0</v>
      </c>
      <c r="E22" s="387"/>
      <c r="F22" s="387">
        <v>0.1439</v>
      </c>
      <c r="G22" s="387">
        <v>0</v>
      </c>
      <c r="H22" s="387">
        <v>0.1439</v>
      </c>
      <c r="I22" s="388" t="s">
        <v>219</v>
      </c>
      <c r="J22" s="389" t="s">
        <v>1</v>
      </c>
    </row>
    <row r="23" spans="1:10" ht="14.45" customHeight="1" x14ac:dyDescent="0.2">
      <c r="A23" s="385" t="s">
        <v>591</v>
      </c>
      <c r="B23" s="386" t="s">
        <v>600</v>
      </c>
      <c r="C23" s="387">
        <v>1.0116000000000001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591</v>
      </c>
      <c r="B24" s="386" t="s">
        <v>603</v>
      </c>
      <c r="C24" s="387">
        <v>0</v>
      </c>
      <c r="D24" s="387">
        <v>0</v>
      </c>
      <c r="E24" s="387"/>
      <c r="F24" s="387">
        <v>3.0720000000000001</v>
      </c>
      <c r="G24" s="387">
        <v>0</v>
      </c>
      <c r="H24" s="387">
        <v>3.0720000000000001</v>
      </c>
      <c r="I24" s="388" t="s">
        <v>219</v>
      </c>
      <c r="J24" s="389" t="s">
        <v>1</v>
      </c>
    </row>
    <row r="25" spans="1:10" ht="14.45" customHeight="1" x14ac:dyDescent="0.2">
      <c r="A25" s="385" t="s">
        <v>591</v>
      </c>
      <c r="B25" s="386" t="s">
        <v>593</v>
      </c>
      <c r="C25" s="387">
        <v>1.0116000000000001</v>
      </c>
      <c r="D25" s="387">
        <v>0</v>
      </c>
      <c r="E25" s="387"/>
      <c r="F25" s="387">
        <v>3.2159</v>
      </c>
      <c r="G25" s="387">
        <v>0</v>
      </c>
      <c r="H25" s="387">
        <v>3.2159</v>
      </c>
      <c r="I25" s="388" t="s">
        <v>219</v>
      </c>
      <c r="J25" s="389" t="s">
        <v>577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578</v>
      </c>
    </row>
    <row r="27" spans="1:10" ht="14.45" customHeight="1" x14ac:dyDescent="0.2">
      <c r="A27" s="385" t="s">
        <v>579</v>
      </c>
      <c r="B27" s="386" t="s">
        <v>580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579</v>
      </c>
      <c r="B28" s="386" t="s">
        <v>599</v>
      </c>
      <c r="C28" s="387">
        <v>0</v>
      </c>
      <c r="D28" s="387">
        <v>2.3600000000000003E-2</v>
      </c>
      <c r="E28" s="387"/>
      <c r="F28" s="387">
        <v>0</v>
      </c>
      <c r="G28" s="387">
        <v>0</v>
      </c>
      <c r="H28" s="387">
        <v>0</v>
      </c>
      <c r="I28" s="388" t="s">
        <v>219</v>
      </c>
      <c r="J28" s="389" t="s">
        <v>1</v>
      </c>
    </row>
    <row r="29" spans="1:10" ht="14.45" customHeight="1" x14ac:dyDescent="0.2">
      <c r="A29" s="385" t="s">
        <v>579</v>
      </c>
      <c r="B29" s="386" t="s">
        <v>600</v>
      </c>
      <c r="C29" s="387">
        <v>0</v>
      </c>
      <c r="D29" s="387">
        <v>0</v>
      </c>
      <c r="E29" s="387"/>
      <c r="F29" s="387">
        <v>0</v>
      </c>
      <c r="G29" s="387">
        <v>0</v>
      </c>
      <c r="H29" s="387">
        <v>0</v>
      </c>
      <c r="I29" s="388" t="s">
        <v>219</v>
      </c>
      <c r="J29" s="389" t="s">
        <v>1</v>
      </c>
    </row>
    <row r="30" spans="1:10" ht="14.45" customHeight="1" x14ac:dyDescent="0.2">
      <c r="A30" s="385" t="s">
        <v>579</v>
      </c>
      <c r="B30" s="386" t="s">
        <v>603</v>
      </c>
      <c r="C30" s="387">
        <v>0.63</v>
      </c>
      <c r="D30" s="387">
        <v>0.378</v>
      </c>
      <c r="E30" s="387"/>
      <c r="F30" s="387">
        <v>2.016</v>
      </c>
      <c r="G30" s="387">
        <v>0</v>
      </c>
      <c r="H30" s="387">
        <v>2.016</v>
      </c>
      <c r="I30" s="388" t="s">
        <v>219</v>
      </c>
      <c r="J30" s="389" t="s">
        <v>1</v>
      </c>
    </row>
    <row r="31" spans="1:10" ht="14.45" customHeight="1" x14ac:dyDescent="0.2">
      <c r="A31" s="385" t="s">
        <v>579</v>
      </c>
      <c r="B31" s="386" t="s">
        <v>581</v>
      </c>
      <c r="C31" s="387">
        <v>0.63</v>
      </c>
      <c r="D31" s="387">
        <v>0.40160000000000001</v>
      </c>
      <c r="E31" s="387"/>
      <c r="F31" s="387">
        <v>2.016</v>
      </c>
      <c r="G31" s="387">
        <v>0</v>
      </c>
      <c r="H31" s="387">
        <v>2.016</v>
      </c>
      <c r="I31" s="388" t="s">
        <v>219</v>
      </c>
      <c r="J31" s="389" t="s">
        <v>577</v>
      </c>
    </row>
    <row r="32" spans="1:10" ht="14.45" customHeight="1" x14ac:dyDescent="0.2">
      <c r="A32" s="385" t="s">
        <v>219</v>
      </c>
      <c r="B32" s="386" t="s">
        <v>219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578</v>
      </c>
    </row>
    <row r="33" spans="1:10" ht="14.45" customHeight="1" x14ac:dyDescent="0.2">
      <c r="A33" s="385" t="s">
        <v>582</v>
      </c>
      <c r="B33" s="386" t="s">
        <v>583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0</v>
      </c>
    </row>
    <row r="34" spans="1:10" ht="14.45" customHeight="1" x14ac:dyDescent="0.2">
      <c r="A34" s="385" t="s">
        <v>582</v>
      </c>
      <c r="B34" s="386" t="s">
        <v>597</v>
      </c>
      <c r="C34" s="387">
        <v>0</v>
      </c>
      <c r="D34" s="387">
        <v>0</v>
      </c>
      <c r="E34" s="387"/>
      <c r="F34" s="387">
        <v>0</v>
      </c>
      <c r="G34" s="387">
        <v>0</v>
      </c>
      <c r="H34" s="387">
        <v>0</v>
      </c>
      <c r="I34" s="388" t="s">
        <v>219</v>
      </c>
      <c r="J34" s="389" t="s">
        <v>1</v>
      </c>
    </row>
    <row r="35" spans="1:10" ht="14.45" customHeight="1" x14ac:dyDescent="0.2">
      <c r="A35" s="385" t="s">
        <v>582</v>
      </c>
      <c r="B35" s="386" t="s">
        <v>599</v>
      </c>
      <c r="C35" s="387">
        <v>19.601279999999999</v>
      </c>
      <c r="D35" s="387">
        <v>24.889060000000001</v>
      </c>
      <c r="E35" s="387"/>
      <c r="F35" s="387">
        <v>14.07249</v>
      </c>
      <c r="G35" s="387">
        <v>0</v>
      </c>
      <c r="H35" s="387">
        <v>14.07249</v>
      </c>
      <c r="I35" s="388" t="s">
        <v>219</v>
      </c>
      <c r="J35" s="389" t="s">
        <v>1</v>
      </c>
    </row>
    <row r="36" spans="1:10" ht="14.45" customHeight="1" x14ac:dyDescent="0.2">
      <c r="A36" s="385" t="s">
        <v>582</v>
      </c>
      <c r="B36" s="386" t="s">
        <v>600</v>
      </c>
      <c r="C36" s="387">
        <v>606.22372000000018</v>
      </c>
      <c r="D36" s="387">
        <v>633.44202999999948</v>
      </c>
      <c r="E36" s="387"/>
      <c r="F36" s="387">
        <v>665.05553999999972</v>
      </c>
      <c r="G36" s="387">
        <v>0</v>
      </c>
      <c r="H36" s="387">
        <v>665.05553999999972</v>
      </c>
      <c r="I36" s="388" t="s">
        <v>219</v>
      </c>
      <c r="J36" s="389" t="s">
        <v>1</v>
      </c>
    </row>
    <row r="37" spans="1:10" ht="14.45" customHeight="1" x14ac:dyDescent="0.2">
      <c r="A37" s="385" t="s">
        <v>582</v>
      </c>
      <c r="B37" s="386" t="s">
        <v>601</v>
      </c>
      <c r="C37" s="387">
        <v>488.61725000000024</v>
      </c>
      <c r="D37" s="387">
        <v>1129.0924600000001</v>
      </c>
      <c r="E37" s="387"/>
      <c r="F37" s="387">
        <v>-246.2148700000001</v>
      </c>
      <c r="G37" s="387">
        <v>0</v>
      </c>
      <c r="H37" s="387">
        <v>-246.2148700000001</v>
      </c>
      <c r="I37" s="388" t="s">
        <v>219</v>
      </c>
      <c r="J37" s="389" t="s">
        <v>1</v>
      </c>
    </row>
    <row r="38" spans="1:10" ht="14.45" customHeight="1" x14ac:dyDescent="0.2">
      <c r="A38" s="385" t="s">
        <v>582</v>
      </c>
      <c r="B38" s="386" t="s">
        <v>602</v>
      </c>
      <c r="C38" s="387">
        <v>59.028149999999997</v>
      </c>
      <c r="D38" s="387">
        <v>66.82405</v>
      </c>
      <c r="E38" s="387"/>
      <c r="F38" s="387">
        <v>61.396599999999999</v>
      </c>
      <c r="G38" s="387">
        <v>0</v>
      </c>
      <c r="H38" s="387">
        <v>61.396599999999999</v>
      </c>
      <c r="I38" s="388" t="s">
        <v>219</v>
      </c>
      <c r="J38" s="389" t="s">
        <v>1</v>
      </c>
    </row>
    <row r="39" spans="1:10" ht="14.45" customHeight="1" x14ac:dyDescent="0.2">
      <c r="A39" s="385" t="s">
        <v>582</v>
      </c>
      <c r="B39" s="386" t="s">
        <v>603</v>
      </c>
      <c r="C39" s="387">
        <v>219.87836000000001</v>
      </c>
      <c r="D39" s="387">
        <v>199.81110000000001</v>
      </c>
      <c r="E39" s="387"/>
      <c r="F39" s="387">
        <v>304.82823999999994</v>
      </c>
      <c r="G39" s="387">
        <v>0</v>
      </c>
      <c r="H39" s="387">
        <v>304.82823999999994</v>
      </c>
      <c r="I39" s="388" t="s">
        <v>219</v>
      </c>
      <c r="J39" s="389" t="s">
        <v>1</v>
      </c>
    </row>
    <row r="40" spans="1:10" ht="14.45" customHeight="1" x14ac:dyDescent="0.2">
      <c r="A40" s="385" t="s">
        <v>582</v>
      </c>
      <c r="B40" s="386" t="s">
        <v>584</v>
      </c>
      <c r="C40" s="387">
        <v>1393.3487600000005</v>
      </c>
      <c r="D40" s="387">
        <v>2054.0586999999996</v>
      </c>
      <c r="E40" s="387"/>
      <c r="F40" s="387">
        <v>799.13799999999947</v>
      </c>
      <c r="G40" s="387">
        <v>0</v>
      </c>
      <c r="H40" s="387">
        <v>799.13799999999947</v>
      </c>
      <c r="I40" s="388" t="s">
        <v>219</v>
      </c>
      <c r="J40" s="389" t="s">
        <v>577</v>
      </c>
    </row>
    <row r="41" spans="1:10" ht="14.45" customHeight="1" x14ac:dyDescent="0.2">
      <c r="A41" s="385" t="s">
        <v>219</v>
      </c>
      <c r="B41" s="386" t="s">
        <v>219</v>
      </c>
      <c r="C41" s="387" t="s">
        <v>219</v>
      </c>
      <c r="D41" s="387" t="s">
        <v>219</v>
      </c>
      <c r="E41" s="387"/>
      <c r="F41" s="387" t="s">
        <v>219</v>
      </c>
      <c r="G41" s="387" t="s">
        <v>219</v>
      </c>
      <c r="H41" s="387" t="s">
        <v>219</v>
      </c>
      <c r="I41" s="388" t="s">
        <v>219</v>
      </c>
      <c r="J41" s="389" t="s">
        <v>578</v>
      </c>
    </row>
    <row r="42" spans="1:10" ht="14.45" customHeight="1" x14ac:dyDescent="0.2">
      <c r="A42" s="385" t="s">
        <v>585</v>
      </c>
      <c r="B42" s="386" t="s">
        <v>586</v>
      </c>
      <c r="C42" s="387" t="s">
        <v>219</v>
      </c>
      <c r="D42" s="387" t="s">
        <v>219</v>
      </c>
      <c r="E42" s="387"/>
      <c r="F42" s="387" t="s">
        <v>219</v>
      </c>
      <c r="G42" s="387" t="s">
        <v>219</v>
      </c>
      <c r="H42" s="387" t="s">
        <v>219</v>
      </c>
      <c r="I42" s="388" t="s">
        <v>219</v>
      </c>
      <c r="J42" s="389" t="s">
        <v>0</v>
      </c>
    </row>
    <row r="43" spans="1:10" ht="14.45" customHeight="1" x14ac:dyDescent="0.2">
      <c r="A43" s="385" t="s">
        <v>585</v>
      </c>
      <c r="B43" s="386" t="s">
        <v>597</v>
      </c>
      <c r="C43" s="387">
        <v>0</v>
      </c>
      <c r="D43" s="387">
        <v>0</v>
      </c>
      <c r="E43" s="387"/>
      <c r="F43" s="387">
        <v>0</v>
      </c>
      <c r="G43" s="387">
        <v>0</v>
      </c>
      <c r="H43" s="387">
        <v>0</v>
      </c>
      <c r="I43" s="388" t="s">
        <v>219</v>
      </c>
      <c r="J43" s="389" t="s">
        <v>1</v>
      </c>
    </row>
    <row r="44" spans="1:10" ht="14.45" customHeight="1" x14ac:dyDescent="0.2">
      <c r="A44" s="385" t="s">
        <v>585</v>
      </c>
      <c r="B44" s="386" t="s">
        <v>598</v>
      </c>
      <c r="C44" s="387">
        <v>5.0265300000000002</v>
      </c>
      <c r="D44" s="387">
        <v>2.6480799999999998</v>
      </c>
      <c r="E44" s="387"/>
      <c r="F44" s="387">
        <v>8.3458500000000004</v>
      </c>
      <c r="G44" s="387">
        <v>0</v>
      </c>
      <c r="H44" s="387">
        <v>8.3458500000000004</v>
      </c>
      <c r="I44" s="388" t="s">
        <v>219</v>
      </c>
      <c r="J44" s="389" t="s">
        <v>1</v>
      </c>
    </row>
    <row r="45" spans="1:10" ht="14.45" customHeight="1" x14ac:dyDescent="0.2">
      <c r="A45" s="385" t="s">
        <v>585</v>
      </c>
      <c r="B45" s="386" t="s">
        <v>599</v>
      </c>
      <c r="C45" s="387">
        <v>0.98</v>
      </c>
      <c r="D45" s="387">
        <v>0</v>
      </c>
      <c r="E45" s="387"/>
      <c r="F45" s="387">
        <v>0</v>
      </c>
      <c r="G45" s="387">
        <v>0</v>
      </c>
      <c r="H45" s="387">
        <v>0</v>
      </c>
      <c r="I45" s="388" t="s">
        <v>219</v>
      </c>
      <c r="J45" s="389" t="s">
        <v>1</v>
      </c>
    </row>
    <row r="46" spans="1:10" ht="14.45" customHeight="1" x14ac:dyDescent="0.2">
      <c r="A46" s="385" t="s">
        <v>585</v>
      </c>
      <c r="B46" s="386" t="s">
        <v>600</v>
      </c>
      <c r="C46" s="387">
        <v>399.83384999999998</v>
      </c>
      <c r="D46" s="387">
        <v>436.50426000000004</v>
      </c>
      <c r="E46" s="387"/>
      <c r="F46" s="387">
        <v>540.59647999999993</v>
      </c>
      <c r="G46" s="387">
        <v>0</v>
      </c>
      <c r="H46" s="387">
        <v>540.59647999999993</v>
      </c>
      <c r="I46" s="388" t="s">
        <v>219</v>
      </c>
      <c r="J46" s="389" t="s">
        <v>1</v>
      </c>
    </row>
    <row r="47" spans="1:10" ht="14.45" customHeight="1" x14ac:dyDescent="0.2">
      <c r="A47" s="385" t="s">
        <v>585</v>
      </c>
      <c r="B47" s="386" t="s">
        <v>601</v>
      </c>
      <c r="C47" s="387">
        <v>6.9299099999999996</v>
      </c>
      <c r="D47" s="387">
        <v>0</v>
      </c>
      <c r="E47" s="387"/>
      <c r="F47" s="387">
        <v>0</v>
      </c>
      <c r="G47" s="387">
        <v>0</v>
      </c>
      <c r="H47" s="387">
        <v>0</v>
      </c>
      <c r="I47" s="388" t="s">
        <v>219</v>
      </c>
      <c r="J47" s="389" t="s">
        <v>1</v>
      </c>
    </row>
    <row r="48" spans="1:10" ht="14.45" customHeight="1" x14ac:dyDescent="0.2">
      <c r="A48" s="385" t="s">
        <v>585</v>
      </c>
      <c r="B48" s="386" t="s">
        <v>602</v>
      </c>
      <c r="C48" s="387">
        <v>1.64</v>
      </c>
      <c r="D48" s="387">
        <v>1.0900000000000001</v>
      </c>
      <c r="E48" s="387"/>
      <c r="F48" s="387">
        <v>1.36</v>
      </c>
      <c r="G48" s="387">
        <v>0</v>
      </c>
      <c r="H48" s="387">
        <v>1.36</v>
      </c>
      <c r="I48" s="388" t="s">
        <v>219</v>
      </c>
      <c r="J48" s="389" t="s">
        <v>1</v>
      </c>
    </row>
    <row r="49" spans="1:10" ht="14.45" customHeight="1" x14ac:dyDescent="0.2">
      <c r="A49" s="385" t="s">
        <v>585</v>
      </c>
      <c r="B49" s="386" t="s">
        <v>603</v>
      </c>
      <c r="C49" s="387">
        <v>60.043300000000002</v>
      </c>
      <c r="D49" s="387">
        <v>68.143000000000001</v>
      </c>
      <c r="E49" s="387"/>
      <c r="F49" s="387">
        <v>67.284000000000006</v>
      </c>
      <c r="G49" s="387">
        <v>0</v>
      </c>
      <c r="H49" s="387">
        <v>67.284000000000006</v>
      </c>
      <c r="I49" s="388" t="s">
        <v>219</v>
      </c>
      <c r="J49" s="389" t="s">
        <v>1</v>
      </c>
    </row>
    <row r="50" spans="1:10" ht="14.45" customHeight="1" x14ac:dyDescent="0.2">
      <c r="A50" s="385" t="s">
        <v>585</v>
      </c>
      <c r="B50" s="386" t="s">
        <v>587</v>
      </c>
      <c r="C50" s="387">
        <v>474.45358999999996</v>
      </c>
      <c r="D50" s="387">
        <v>508.38534000000004</v>
      </c>
      <c r="E50" s="387"/>
      <c r="F50" s="387">
        <v>617.58632999999998</v>
      </c>
      <c r="G50" s="387">
        <v>0</v>
      </c>
      <c r="H50" s="387">
        <v>617.58632999999998</v>
      </c>
      <c r="I50" s="388" t="s">
        <v>219</v>
      </c>
      <c r="J50" s="389" t="s">
        <v>577</v>
      </c>
    </row>
    <row r="51" spans="1:10" ht="14.45" customHeight="1" x14ac:dyDescent="0.2">
      <c r="A51" s="385" t="s">
        <v>219</v>
      </c>
      <c r="B51" s="386" t="s">
        <v>219</v>
      </c>
      <c r="C51" s="387" t="s">
        <v>219</v>
      </c>
      <c r="D51" s="387" t="s">
        <v>219</v>
      </c>
      <c r="E51" s="387"/>
      <c r="F51" s="387" t="s">
        <v>219</v>
      </c>
      <c r="G51" s="387" t="s">
        <v>219</v>
      </c>
      <c r="H51" s="387" t="s">
        <v>219</v>
      </c>
      <c r="I51" s="388" t="s">
        <v>219</v>
      </c>
      <c r="J51" s="389" t="s">
        <v>578</v>
      </c>
    </row>
    <row r="52" spans="1:10" ht="14.45" customHeight="1" x14ac:dyDescent="0.2">
      <c r="A52" s="385" t="s">
        <v>588</v>
      </c>
      <c r="B52" s="386" t="s">
        <v>589</v>
      </c>
      <c r="C52" s="387" t="s">
        <v>219</v>
      </c>
      <c r="D52" s="387" t="s">
        <v>219</v>
      </c>
      <c r="E52" s="387"/>
      <c r="F52" s="387" t="s">
        <v>219</v>
      </c>
      <c r="G52" s="387" t="s">
        <v>219</v>
      </c>
      <c r="H52" s="387" t="s">
        <v>219</v>
      </c>
      <c r="I52" s="388" t="s">
        <v>219</v>
      </c>
      <c r="J52" s="389" t="s">
        <v>0</v>
      </c>
    </row>
    <row r="53" spans="1:10" ht="14.45" customHeight="1" x14ac:dyDescent="0.2">
      <c r="A53" s="385" t="s">
        <v>588</v>
      </c>
      <c r="B53" s="386" t="s">
        <v>597</v>
      </c>
      <c r="C53" s="387">
        <v>28.466609999999999</v>
      </c>
      <c r="D53" s="387">
        <v>11.467180000000003</v>
      </c>
      <c r="E53" s="387"/>
      <c r="F53" s="387">
        <v>20.244630000000004</v>
      </c>
      <c r="G53" s="387">
        <v>0</v>
      </c>
      <c r="H53" s="387">
        <v>20.244630000000004</v>
      </c>
      <c r="I53" s="388" t="s">
        <v>219</v>
      </c>
      <c r="J53" s="389" t="s">
        <v>1</v>
      </c>
    </row>
    <row r="54" spans="1:10" ht="14.45" customHeight="1" x14ac:dyDescent="0.2">
      <c r="A54" s="385" t="s">
        <v>588</v>
      </c>
      <c r="B54" s="386" t="s">
        <v>598</v>
      </c>
      <c r="C54" s="387">
        <v>4.4355099999999998</v>
      </c>
      <c r="D54" s="387">
        <v>7.5266500000000001</v>
      </c>
      <c r="E54" s="387"/>
      <c r="F54" s="387">
        <v>2.8779599999999999</v>
      </c>
      <c r="G54" s="387">
        <v>0</v>
      </c>
      <c r="H54" s="387">
        <v>2.8779599999999999</v>
      </c>
      <c r="I54" s="388" t="s">
        <v>219</v>
      </c>
      <c r="J54" s="389" t="s">
        <v>1</v>
      </c>
    </row>
    <row r="55" spans="1:10" ht="14.45" customHeight="1" x14ac:dyDescent="0.2">
      <c r="A55" s="385" t="s">
        <v>588</v>
      </c>
      <c r="B55" s="386" t="s">
        <v>599</v>
      </c>
      <c r="C55" s="387">
        <v>1.0550200000000001</v>
      </c>
      <c r="D55" s="387">
        <v>0</v>
      </c>
      <c r="E55" s="387"/>
      <c r="F55" s="387">
        <v>1.3015000000000001</v>
      </c>
      <c r="G55" s="387">
        <v>0</v>
      </c>
      <c r="H55" s="387">
        <v>1.3015000000000001</v>
      </c>
      <c r="I55" s="388" t="s">
        <v>219</v>
      </c>
      <c r="J55" s="389" t="s">
        <v>1</v>
      </c>
    </row>
    <row r="56" spans="1:10" ht="14.45" customHeight="1" x14ac:dyDescent="0.2">
      <c r="A56" s="385" t="s">
        <v>588</v>
      </c>
      <c r="B56" s="386" t="s">
        <v>600</v>
      </c>
      <c r="C56" s="387">
        <v>1.67537</v>
      </c>
      <c r="D56" s="387">
        <v>3.6360600000000005</v>
      </c>
      <c r="E56" s="387"/>
      <c r="F56" s="387">
        <v>4.4611599999999996</v>
      </c>
      <c r="G56" s="387">
        <v>0</v>
      </c>
      <c r="H56" s="387">
        <v>4.4611599999999996</v>
      </c>
      <c r="I56" s="388" t="s">
        <v>219</v>
      </c>
      <c r="J56" s="389" t="s">
        <v>1</v>
      </c>
    </row>
    <row r="57" spans="1:10" ht="14.45" customHeight="1" x14ac:dyDescent="0.2">
      <c r="A57" s="385" t="s">
        <v>588</v>
      </c>
      <c r="B57" s="386" t="s">
        <v>603</v>
      </c>
      <c r="C57" s="387">
        <v>0</v>
      </c>
      <c r="D57" s="387">
        <v>0</v>
      </c>
      <c r="E57" s="387"/>
      <c r="F57" s="387">
        <v>0.63</v>
      </c>
      <c r="G57" s="387">
        <v>0</v>
      </c>
      <c r="H57" s="387">
        <v>0.63</v>
      </c>
      <c r="I57" s="388" t="s">
        <v>219</v>
      </c>
      <c r="J57" s="389" t="s">
        <v>1</v>
      </c>
    </row>
    <row r="58" spans="1:10" ht="14.45" customHeight="1" x14ac:dyDescent="0.2">
      <c r="A58" s="385" t="s">
        <v>588</v>
      </c>
      <c r="B58" s="386" t="s">
        <v>590</v>
      </c>
      <c r="C58" s="387">
        <v>35.632509999999996</v>
      </c>
      <c r="D58" s="387">
        <v>22.629890000000003</v>
      </c>
      <c r="E58" s="387"/>
      <c r="F58" s="387">
        <v>29.515250000000002</v>
      </c>
      <c r="G58" s="387">
        <v>0</v>
      </c>
      <c r="H58" s="387">
        <v>29.515250000000002</v>
      </c>
      <c r="I58" s="388" t="s">
        <v>219</v>
      </c>
      <c r="J58" s="389" t="s">
        <v>577</v>
      </c>
    </row>
    <row r="59" spans="1:10" ht="14.45" customHeight="1" x14ac:dyDescent="0.2">
      <c r="A59" s="385" t="s">
        <v>219</v>
      </c>
      <c r="B59" s="386" t="s">
        <v>219</v>
      </c>
      <c r="C59" s="387" t="s">
        <v>219</v>
      </c>
      <c r="D59" s="387" t="s">
        <v>219</v>
      </c>
      <c r="E59" s="387"/>
      <c r="F59" s="387" t="s">
        <v>219</v>
      </c>
      <c r="G59" s="387" t="s">
        <v>219</v>
      </c>
      <c r="H59" s="387" t="s">
        <v>219</v>
      </c>
      <c r="I59" s="388" t="s">
        <v>219</v>
      </c>
      <c r="J59" s="389" t="s">
        <v>578</v>
      </c>
    </row>
    <row r="60" spans="1:10" ht="14.45" customHeight="1" x14ac:dyDescent="0.2">
      <c r="A60" s="385" t="s">
        <v>594</v>
      </c>
      <c r="B60" s="386" t="s">
        <v>595</v>
      </c>
      <c r="C60" s="387" t="s">
        <v>219</v>
      </c>
      <c r="D60" s="387" t="s">
        <v>219</v>
      </c>
      <c r="E60" s="387"/>
      <c r="F60" s="387" t="s">
        <v>219</v>
      </c>
      <c r="G60" s="387" t="s">
        <v>219</v>
      </c>
      <c r="H60" s="387" t="s">
        <v>219</v>
      </c>
      <c r="I60" s="388" t="s">
        <v>219</v>
      </c>
      <c r="J60" s="389" t="s">
        <v>0</v>
      </c>
    </row>
    <row r="61" spans="1:10" ht="14.45" customHeight="1" x14ac:dyDescent="0.2">
      <c r="A61" s="385" t="s">
        <v>594</v>
      </c>
      <c r="B61" s="386" t="s">
        <v>597</v>
      </c>
      <c r="C61" s="387">
        <v>13.588230000000003</v>
      </c>
      <c r="D61" s="387">
        <v>1.6776999999999971</v>
      </c>
      <c r="E61" s="387"/>
      <c r="F61" s="387">
        <v>827.92875000000015</v>
      </c>
      <c r="G61" s="387">
        <v>0</v>
      </c>
      <c r="H61" s="387">
        <v>827.92875000000015</v>
      </c>
      <c r="I61" s="388" t="s">
        <v>219</v>
      </c>
      <c r="J61" s="389" t="s">
        <v>1</v>
      </c>
    </row>
    <row r="62" spans="1:10" ht="14.45" customHeight="1" x14ac:dyDescent="0.2">
      <c r="A62" s="385" t="s">
        <v>594</v>
      </c>
      <c r="B62" s="386" t="s">
        <v>598</v>
      </c>
      <c r="C62" s="387">
        <v>1.0159199999999999</v>
      </c>
      <c r="D62" s="387">
        <v>0.92376000000000003</v>
      </c>
      <c r="E62" s="387"/>
      <c r="F62" s="387">
        <v>0</v>
      </c>
      <c r="G62" s="387">
        <v>0</v>
      </c>
      <c r="H62" s="387">
        <v>0</v>
      </c>
      <c r="I62" s="388" t="s">
        <v>219</v>
      </c>
      <c r="J62" s="389" t="s">
        <v>1</v>
      </c>
    </row>
    <row r="63" spans="1:10" ht="14.45" customHeight="1" x14ac:dyDescent="0.2">
      <c r="A63" s="385" t="s">
        <v>594</v>
      </c>
      <c r="B63" s="386" t="s">
        <v>600</v>
      </c>
      <c r="C63" s="387">
        <v>1.9251099999999999</v>
      </c>
      <c r="D63" s="387">
        <v>1.24668</v>
      </c>
      <c r="E63" s="387"/>
      <c r="F63" s="387">
        <v>0</v>
      </c>
      <c r="G63" s="387">
        <v>0</v>
      </c>
      <c r="H63" s="387">
        <v>0</v>
      </c>
      <c r="I63" s="388" t="s">
        <v>219</v>
      </c>
      <c r="J63" s="389" t="s">
        <v>1</v>
      </c>
    </row>
    <row r="64" spans="1:10" ht="14.45" customHeight="1" x14ac:dyDescent="0.2">
      <c r="A64" s="385" t="s">
        <v>594</v>
      </c>
      <c r="B64" s="386" t="s">
        <v>596</v>
      </c>
      <c r="C64" s="387">
        <v>16.529260000000001</v>
      </c>
      <c r="D64" s="387">
        <v>3.8481399999999972</v>
      </c>
      <c r="E64" s="387"/>
      <c r="F64" s="387">
        <v>827.92875000000015</v>
      </c>
      <c r="G64" s="387">
        <v>0</v>
      </c>
      <c r="H64" s="387">
        <v>827.92875000000015</v>
      </c>
      <c r="I64" s="388" t="s">
        <v>219</v>
      </c>
      <c r="J64" s="389" t="s">
        <v>577</v>
      </c>
    </row>
    <row r="65" spans="1:10" ht="14.45" customHeight="1" x14ac:dyDescent="0.2">
      <c r="A65" s="385" t="s">
        <v>219</v>
      </c>
      <c r="B65" s="386" t="s">
        <v>219</v>
      </c>
      <c r="C65" s="387" t="s">
        <v>219</v>
      </c>
      <c r="D65" s="387" t="s">
        <v>219</v>
      </c>
      <c r="E65" s="387"/>
      <c r="F65" s="387" t="s">
        <v>219</v>
      </c>
      <c r="G65" s="387" t="s">
        <v>219</v>
      </c>
      <c r="H65" s="387" t="s">
        <v>219</v>
      </c>
      <c r="I65" s="388" t="s">
        <v>219</v>
      </c>
      <c r="J65" s="389" t="s">
        <v>578</v>
      </c>
    </row>
    <row r="66" spans="1:10" ht="14.45" customHeight="1" x14ac:dyDescent="0.2">
      <c r="A66" s="385" t="s">
        <v>569</v>
      </c>
      <c r="B66" s="386" t="s">
        <v>572</v>
      </c>
      <c r="C66" s="387">
        <v>1929.1924200000005</v>
      </c>
      <c r="D66" s="387">
        <v>2596.9103700000001</v>
      </c>
      <c r="E66" s="387"/>
      <c r="F66" s="387">
        <v>2308.2488499999999</v>
      </c>
      <c r="G66" s="387">
        <v>0</v>
      </c>
      <c r="H66" s="387">
        <v>2308.2488499999999</v>
      </c>
      <c r="I66" s="388" t="s">
        <v>219</v>
      </c>
      <c r="J66" s="389" t="s">
        <v>573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 xr:uid="{847E8687-4FDA-4000-A2E5-1024DBF58934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854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20.824087856453144</v>
      </c>
      <c r="J3" s="74">
        <f>SUBTOTAL(9,J5:J1048576)</f>
        <v>236551.75</v>
      </c>
      <c r="K3" s="75">
        <f>SUBTOTAL(9,K5:K1048576)</f>
        <v>4925974.4245977402</v>
      </c>
    </row>
    <row r="4" spans="1:11" s="181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569</v>
      </c>
      <c r="B5" s="396" t="s">
        <v>570</v>
      </c>
      <c r="C5" s="397" t="s">
        <v>574</v>
      </c>
      <c r="D5" s="398" t="s">
        <v>575</v>
      </c>
      <c r="E5" s="397" t="s">
        <v>604</v>
      </c>
      <c r="F5" s="398" t="s">
        <v>605</v>
      </c>
      <c r="G5" s="397" t="s">
        <v>606</v>
      </c>
      <c r="H5" s="397" t="s">
        <v>607</v>
      </c>
      <c r="I5" s="399">
        <v>260.77200317382813</v>
      </c>
      <c r="J5" s="399">
        <v>50</v>
      </c>
      <c r="K5" s="400">
        <v>13038.6201171875</v>
      </c>
    </row>
    <row r="6" spans="1:11" ht="14.45" customHeight="1" x14ac:dyDescent="0.2">
      <c r="A6" s="401" t="s">
        <v>569</v>
      </c>
      <c r="B6" s="402" t="s">
        <v>570</v>
      </c>
      <c r="C6" s="403" t="s">
        <v>574</v>
      </c>
      <c r="D6" s="404" t="s">
        <v>575</v>
      </c>
      <c r="E6" s="403" t="s">
        <v>608</v>
      </c>
      <c r="F6" s="404" t="s">
        <v>609</v>
      </c>
      <c r="G6" s="403" t="s">
        <v>610</v>
      </c>
      <c r="H6" s="403" t="s">
        <v>611</v>
      </c>
      <c r="I6" s="405">
        <v>0.76333332061767578</v>
      </c>
      <c r="J6" s="405">
        <v>1600</v>
      </c>
      <c r="K6" s="406">
        <v>1228</v>
      </c>
    </row>
    <row r="7" spans="1:11" ht="14.45" customHeight="1" x14ac:dyDescent="0.2">
      <c r="A7" s="401" t="s">
        <v>569</v>
      </c>
      <c r="B7" s="402" t="s">
        <v>570</v>
      </c>
      <c r="C7" s="403" t="s">
        <v>574</v>
      </c>
      <c r="D7" s="404" t="s">
        <v>575</v>
      </c>
      <c r="E7" s="403" t="s">
        <v>608</v>
      </c>
      <c r="F7" s="404" t="s">
        <v>609</v>
      </c>
      <c r="G7" s="403" t="s">
        <v>612</v>
      </c>
      <c r="H7" s="403" t="s">
        <v>613</v>
      </c>
      <c r="I7" s="405">
        <v>0.78750000894069672</v>
      </c>
      <c r="J7" s="405">
        <v>2400</v>
      </c>
      <c r="K7" s="406">
        <v>1900</v>
      </c>
    </row>
    <row r="8" spans="1:11" ht="14.45" customHeight="1" x14ac:dyDescent="0.2">
      <c r="A8" s="401" t="s">
        <v>569</v>
      </c>
      <c r="B8" s="402" t="s">
        <v>570</v>
      </c>
      <c r="C8" s="403" t="s">
        <v>574</v>
      </c>
      <c r="D8" s="404" t="s">
        <v>575</v>
      </c>
      <c r="E8" s="403" t="s">
        <v>608</v>
      </c>
      <c r="F8" s="404" t="s">
        <v>609</v>
      </c>
      <c r="G8" s="403" t="s">
        <v>614</v>
      </c>
      <c r="H8" s="403" t="s">
        <v>615</v>
      </c>
      <c r="I8" s="405">
        <v>0.77999997138977051</v>
      </c>
      <c r="J8" s="405">
        <v>1200</v>
      </c>
      <c r="K8" s="406">
        <v>936</v>
      </c>
    </row>
    <row r="9" spans="1:11" ht="14.45" customHeight="1" x14ac:dyDescent="0.2">
      <c r="A9" s="401" t="s">
        <v>569</v>
      </c>
      <c r="B9" s="402" t="s">
        <v>570</v>
      </c>
      <c r="C9" s="403" t="s">
        <v>574</v>
      </c>
      <c r="D9" s="404" t="s">
        <v>575</v>
      </c>
      <c r="E9" s="403" t="s">
        <v>608</v>
      </c>
      <c r="F9" s="404" t="s">
        <v>609</v>
      </c>
      <c r="G9" s="403" t="s">
        <v>616</v>
      </c>
      <c r="H9" s="403" t="s">
        <v>617</v>
      </c>
      <c r="I9" s="405">
        <v>3.869999885559082</v>
      </c>
      <c r="J9" s="405">
        <v>400</v>
      </c>
      <c r="K9" s="406">
        <v>1548</v>
      </c>
    </row>
    <row r="10" spans="1:11" ht="14.45" customHeight="1" x14ac:dyDescent="0.2">
      <c r="A10" s="401" t="s">
        <v>569</v>
      </c>
      <c r="B10" s="402" t="s">
        <v>570</v>
      </c>
      <c r="C10" s="403" t="s">
        <v>574</v>
      </c>
      <c r="D10" s="404" t="s">
        <v>575</v>
      </c>
      <c r="E10" s="403" t="s">
        <v>608</v>
      </c>
      <c r="F10" s="404" t="s">
        <v>609</v>
      </c>
      <c r="G10" s="403" t="s">
        <v>618</v>
      </c>
      <c r="H10" s="403" t="s">
        <v>619</v>
      </c>
      <c r="I10" s="405">
        <v>3.5</v>
      </c>
      <c r="J10" s="405">
        <v>400</v>
      </c>
      <c r="K10" s="406">
        <v>1400</v>
      </c>
    </row>
    <row r="11" spans="1:11" ht="14.45" customHeight="1" x14ac:dyDescent="0.2">
      <c r="A11" s="401" t="s">
        <v>569</v>
      </c>
      <c r="B11" s="402" t="s">
        <v>570</v>
      </c>
      <c r="C11" s="403" t="s">
        <v>574</v>
      </c>
      <c r="D11" s="404" t="s">
        <v>575</v>
      </c>
      <c r="E11" s="403" t="s">
        <v>608</v>
      </c>
      <c r="F11" s="404" t="s">
        <v>609</v>
      </c>
      <c r="G11" s="403" t="s">
        <v>610</v>
      </c>
      <c r="H11" s="403" t="s">
        <v>620</v>
      </c>
      <c r="I11" s="405">
        <v>1.1600000262260437</v>
      </c>
      <c r="J11" s="405">
        <v>800</v>
      </c>
      <c r="K11" s="406">
        <v>928</v>
      </c>
    </row>
    <row r="12" spans="1:11" ht="14.45" customHeight="1" x14ac:dyDescent="0.2">
      <c r="A12" s="401" t="s">
        <v>569</v>
      </c>
      <c r="B12" s="402" t="s">
        <v>570</v>
      </c>
      <c r="C12" s="403" t="s">
        <v>574</v>
      </c>
      <c r="D12" s="404" t="s">
        <v>575</v>
      </c>
      <c r="E12" s="403" t="s">
        <v>608</v>
      </c>
      <c r="F12" s="404" t="s">
        <v>609</v>
      </c>
      <c r="G12" s="403" t="s">
        <v>612</v>
      </c>
      <c r="H12" s="403" t="s">
        <v>621</v>
      </c>
      <c r="I12" s="405">
        <v>1.2974999845027924</v>
      </c>
      <c r="J12" s="405">
        <v>1800</v>
      </c>
      <c r="K12" s="406">
        <v>2338</v>
      </c>
    </row>
    <row r="13" spans="1:11" ht="14.45" customHeight="1" x14ac:dyDescent="0.2">
      <c r="A13" s="401" t="s">
        <v>569</v>
      </c>
      <c r="B13" s="402" t="s">
        <v>570</v>
      </c>
      <c r="C13" s="403" t="s">
        <v>574</v>
      </c>
      <c r="D13" s="404" t="s">
        <v>575</v>
      </c>
      <c r="E13" s="403" t="s">
        <v>608</v>
      </c>
      <c r="F13" s="404" t="s">
        <v>609</v>
      </c>
      <c r="G13" s="403" t="s">
        <v>614</v>
      </c>
      <c r="H13" s="403" t="s">
        <v>622</v>
      </c>
      <c r="I13" s="405">
        <v>1.1150000095367432</v>
      </c>
      <c r="J13" s="405">
        <v>800</v>
      </c>
      <c r="K13" s="406">
        <v>892</v>
      </c>
    </row>
    <row r="14" spans="1:11" ht="14.45" customHeight="1" x14ac:dyDescent="0.2">
      <c r="A14" s="401" t="s">
        <v>569</v>
      </c>
      <c r="B14" s="402" t="s">
        <v>570</v>
      </c>
      <c r="C14" s="403" t="s">
        <v>574</v>
      </c>
      <c r="D14" s="404" t="s">
        <v>575</v>
      </c>
      <c r="E14" s="403" t="s">
        <v>608</v>
      </c>
      <c r="F14" s="404" t="s">
        <v>609</v>
      </c>
      <c r="G14" s="403" t="s">
        <v>623</v>
      </c>
      <c r="H14" s="403" t="s">
        <v>624</v>
      </c>
      <c r="I14" s="405">
        <v>3.619999885559082</v>
      </c>
      <c r="J14" s="405">
        <v>800</v>
      </c>
      <c r="K14" s="406">
        <v>2896</v>
      </c>
    </row>
    <row r="15" spans="1:11" ht="14.45" customHeight="1" x14ac:dyDescent="0.2">
      <c r="A15" s="401" t="s">
        <v>569</v>
      </c>
      <c r="B15" s="402" t="s">
        <v>570</v>
      </c>
      <c r="C15" s="403" t="s">
        <v>574</v>
      </c>
      <c r="D15" s="404" t="s">
        <v>575</v>
      </c>
      <c r="E15" s="403" t="s">
        <v>608</v>
      </c>
      <c r="F15" s="404" t="s">
        <v>609</v>
      </c>
      <c r="G15" s="403" t="s">
        <v>625</v>
      </c>
      <c r="H15" s="403" t="s">
        <v>626</v>
      </c>
      <c r="I15" s="405">
        <v>4.3600001335144043</v>
      </c>
      <c r="J15" s="405">
        <v>400</v>
      </c>
      <c r="K15" s="406">
        <v>1744</v>
      </c>
    </row>
    <row r="16" spans="1:11" ht="14.45" customHeight="1" x14ac:dyDescent="0.2">
      <c r="A16" s="401" t="s">
        <v>569</v>
      </c>
      <c r="B16" s="402" t="s">
        <v>570</v>
      </c>
      <c r="C16" s="403" t="s">
        <v>591</v>
      </c>
      <c r="D16" s="404" t="s">
        <v>592</v>
      </c>
      <c r="E16" s="403" t="s">
        <v>627</v>
      </c>
      <c r="F16" s="404" t="s">
        <v>628</v>
      </c>
      <c r="G16" s="403" t="s">
        <v>629</v>
      </c>
      <c r="H16" s="403" t="s">
        <v>630</v>
      </c>
      <c r="I16" s="405">
        <v>1.1699999570846558</v>
      </c>
      <c r="J16" s="405">
        <v>8</v>
      </c>
      <c r="K16" s="406">
        <v>9.3599996566772461</v>
      </c>
    </row>
    <row r="17" spans="1:11" ht="14.45" customHeight="1" x14ac:dyDescent="0.2">
      <c r="A17" s="401" t="s">
        <v>569</v>
      </c>
      <c r="B17" s="402" t="s">
        <v>570</v>
      </c>
      <c r="C17" s="403" t="s">
        <v>591</v>
      </c>
      <c r="D17" s="404" t="s">
        <v>592</v>
      </c>
      <c r="E17" s="403" t="s">
        <v>627</v>
      </c>
      <c r="F17" s="404" t="s">
        <v>628</v>
      </c>
      <c r="G17" s="403" t="s">
        <v>631</v>
      </c>
      <c r="H17" s="403" t="s">
        <v>632</v>
      </c>
      <c r="I17" s="405">
        <v>13.010000228881836</v>
      </c>
      <c r="J17" s="405">
        <v>5</v>
      </c>
      <c r="K17" s="406">
        <v>65.050003051757813</v>
      </c>
    </row>
    <row r="18" spans="1:11" ht="14.45" customHeight="1" x14ac:dyDescent="0.2">
      <c r="A18" s="401" t="s">
        <v>569</v>
      </c>
      <c r="B18" s="402" t="s">
        <v>570</v>
      </c>
      <c r="C18" s="403" t="s">
        <v>591</v>
      </c>
      <c r="D18" s="404" t="s">
        <v>592</v>
      </c>
      <c r="E18" s="403" t="s">
        <v>627</v>
      </c>
      <c r="F18" s="404" t="s">
        <v>628</v>
      </c>
      <c r="G18" s="403" t="s">
        <v>633</v>
      </c>
      <c r="H18" s="403" t="s">
        <v>634</v>
      </c>
      <c r="I18" s="405">
        <v>0.37999999523162842</v>
      </c>
      <c r="J18" s="405">
        <v>50</v>
      </c>
      <c r="K18" s="406">
        <v>19</v>
      </c>
    </row>
    <row r="19" spans="1:11" ht="14.45" customHeight="1" x14ac:dyDescent="0.2">
      <c r="A19" s="401" t="s">
        <v>569</v>
      </c>
      <c r="B19" s="402" t="s">
        <v>570</v>
      </c>
      <c r="C19" s="403" t="s">
        <v>591</v>
      </c>
      <c r="D19" s="404" t="s">
        <v>592</v>
      </c>
      <c r="E19" s="403" t="s">
        <v>627</v>
      </c>
      <c r="F19" s="404" t="s">
        <v>628</v>
      </c>
      <c r="G19" s="403" t="s">
        <v>635</v>
      </c>
      <c r="H19" s="403" t="s">
        <v>636</v>
      </c>
      <c r="I19" s="405">
        <v>25.25</v>
      </c>
      <c r="J19" s="405">
        <v>2</v>
      </c>
      <c r="K19" s="406">
        <v>50.490001678466797</v>
      </c>
    </row>
    <row r="20" spans="1:11" ht="14.45" customHeight="1" x14ac:dyDescent="0.2">
      <c r="A20" s="401" t="s">
        <v>569</v>
      </c>
      <c r="B20" s="402" t="s">
        <v>570</v>
      </c>
      <c r="C20" s="403" t="s">
        <v>591</v>
      </c>
      <c r="D20" s="404" t="s">
        <v>592</v>
      </c>
      <c r="E20" s="403" t="s">
        <v>608</v>
      </c>
      <c r="F20" s="404" t="s">
        <v>609</v>
      </c>
      <c r="G20" s="403" t="s">
        <v>610</v>
      </c>
      <c r="H20" s="403" t="s">
        <v>611</v>
      </c>
      <c r="I20" s="405">
        <v>0.73000001907348633</v>
      </c>
      <c r="J20" s="405">
        <v>800</v>
      </c>
      <c r="K20" s="406">
        <v>584</v>
      </c>
    </row>
    <row r="21" spans="1:11" ht="14.45" customHeight="1" x14ac:dyDescent="0.2">
      <c r="A21" s="401" t="s">
        <v>569</v>
      </c>
      <c r="B21" s="402" t="s">
        <v>570</v>
      </c>
      <c r="C21" s="403" t="s">
        <v>591</v>
      </c>
      <c r="D21" s="404" t="s">
        <v>592</v>
      </c>
      <c r="E21" s="403" t="s">
        <v>608</v>
      </c>
      <c r="F21" s="404" t="s">
        <v>609</v>
      </c>
      <c r="G21" s="403" t="s">
        <v>612</v>
      </c>
      <c r="H21" s="403" t="s">
        <v>613</v>
      </c>
      <c r="I21" s="405">
        <v>0.7600000103314718</v>
      </c>
      <c r="J21" s="405">
        <v>1600</v>
      </c>
      <c r="K21" s="406">
        <v>1220</v>
      </c>
    </row>
    <row r="22" spans="1:11" ht="14.45" customHeight="1" x14ac:dyDescent="0.2">
      <c r="A22" s="401" t="s">
        <v>569</v>
      </c>
      <c r="B22" s="402" t="s">
        <v>570</v>
      </c>
      <c r="C22" s="403" t="s">
        <v>591</v>
      </c>
      <c r="D22" s="404" t="s">
        <v>592</v>
      </c>
      <c r="E22" s="403" t="s">
        <v>608</v>
      </c>
      <c r="F22" s="404" t="s">
        <v>609</v>
      </c>
      <c r="G22" s="403" t="s">
        <v>614</v>
      </c>
      <c r="H22" s="403" t="s">
        <v>615</v>
      </c>
      <c r="I22" s="405">
        <v>0.73999997973442078</v>
      </c>
      <c r="J22" s="405">
        <v>1000</v>
      </c>
      <c r="K22" s="406">
        <v>748</v>
      </c>
    </row>
    <row r="23" spans="1:11" ht="14.45" customHeight="1" x14ac:dyDescent="0.2">
      <c r="A23" s="401" t="s">
        <v>569</v>
      </c>
      <c r="B23" s="402" t="s">
        <v>570</v>
      </c>
      <c r="C23" s="403" t="s">
        <v>591</v>
      </c>
      <c r="D23" s="404" t="s">
        <v>592</v>
      </c>
      <c r="E23" s="403" t="s">
        <v>608</v>
      </c>
      <c r="F23" s="404" t="s">
        <v>609</v>
      </c>
      <c r="G23" s="403" t="s">
        <v>612</v>
      </c>
      <c r="H23" s="403" t="s">
        <v>621</v>
      </c>
      <c r="I23" s="405">
        <v>1.2999999523162842</v>
      </c>
      <c r="J23" s="405">
        <v>400</v>
      </c>
      <c r="K23" s="406">
        <v>520</v>
      </c>
    </row>
    <row r="24" spans="1:11" ht="14.45" customHeight="1" x14ac:dyDescent="0.2">
      <c r="A24" s="401" t="s">
        <v>569</v>
      </c>
      <c r="B24" s="402" t="s">
        <v>570</v>
      </c>
      <c r="C24" s="403" t="s">
        <v>579</v>
      </c>
      <c r="D24" s="404" t="s">
        <v>580</v>
      </c>
      <c r="E24" s="403" t="s">
        <v>608</v>
      </c>
      <c r="F24" s="404" t="s">
        <v>609</v>
      </c>
      <c r="G24" s="403" t="s">
        <v>610</v>
      </c>
      <c r="H24" s="403" t="s">
        <v>611</v>
      </c>
      <c r="I24" s="405">
        <v>0.62999999523162842</v>
      </c>
      <c r="J24" s="405">
        <v>1600</v>
      </c>
      <c r="K24" s="406">
        <v>1008</v>
      </c>
    </row>
    <row r="25" spans="1:11" ht="14.45" customHeight="1" x14ac:dyDescent="0.2">
      <c r="A25" s="401" t="s">
        <v>569</v>
      </c>
      <c r="B25" s="402" t="s">
        <v>570</v>
      </c>
      <c r="C25" s="403" t="s">
        <v>579</v>
      </c>
      <c r="D25" s="404" t="s">
        <v>580</v>
      </c>
      <c r="E25" s="403" t="s">
        <v>608</v>
      </c>
      <c r="F25" s="404" t="s">
        <v>609</v>
      </c>
      <c r="G25" s="403" t="s">
        <v>612</v>
      </c>
      <c r="H25" s="403" t="s">
        <v>613</v>
      </c>
      <c r="I25" s="405">
        <v>0.62999999523162842</v>
      </c>
      <c r="J25" s="405">
        <v>1600</v>
      </c>
      <c r="K25" s="406">
        <v>1008</v>
      </c>
    </row>
    <row r="26" spans="1:11" ht="14.45" customHeight="1" x14ac:dyDescent="0.2">
      <c r="A26" s="401" t="s">
        <v>569</v>
      </c>
      <c r="B26" s="402" t="s">
        <v>570</v>
      </c>
      <c r="C26" s="403" t="s">
        <v>582</v>
      </c>
      <c r="D26" s="404" t="s">
        <v>583</v>
      </c>
      <c r="E26" s="403" t="s">
        <v>627</v>
      </c>
      <c r="F26" s="404" t="s">
        <v>628</v>
      </c>
      <c r="G26" s="403" t="s">
        <v>637</v>
      </c>
      <c r="H26" s="403" t="s">
        <v>638</v>
      </c>
      <c r="I26" s="405">
        <v>0.50699999332427981</v>
      </c>
      <c r="J26" s="405">
        <v>26500</v>
      </c>
      <c r="K26" s="406">
        <v>13453.090026855469</v>
      </c>
    </row>
    <row r="27" spans="1:11" ht="14.45" customHeight="1" x14ac:dyDescent="0.2">
      <c r="A27" s="401" t="s">
        <v>569</v>
      </c>
      <c r="B27" s="402" t="s">
        <v>570</v>
      </c>
      <c r="C27" s="403" t="s">
        <v>582</v>
      </c>
      <c r="D27" s="404" t="s">
        <v>583</v>
      </c>
      <c r="E27" s="403" t="s">
        <v>627</v>
      </c>
      <c r="F27" s="404" t="s">
        <v>628</v>
      </c>
      <c r="G27" s="403" t="s">
        <v>639</v>
      </c>
      <c r="H27" s="403" t="s">
        <v>640</v>
      </c>
      <c r="I27" s="405">
        <v>30.970000267028809</v>
      </c>
      <c r="J27" s="405">
        <v>20</v>
      </c>
      <c r="K27" s="406">
        <v>619.39999389648438</v>
      </c>
    </row>
    <row r="28" spans="1:11" ht="14.45" customHeight="1" x14ac:dyDescent="0.2">
      <c r="A28" s="401" t="s">
        <v>569</v>
      </c>
      <c r="B28" s="402" t="s">
        <v>570</v>
      </c>
      <c r="C28" s="403" t="s">
        <v>582</v>
      </c>
      <c r="D28" s="404" t="s">
        <v>583</v>
      </c>
      <c r="E28" s="403" t="s">
        <v>604</v>
      </c>
      <c r="F28" s="404" t="s">
        <v>605</v>
      </c>
      <c r="G28" s="403" t="s">
        <v>641</v>
      </c>
      <c r="H28" s="403" t="s">
        <v>642</v>
      </c>
      <c r="I28" s="405">
        <v>0.80000001192092896</v>
      </c>
      <c r="J28" s="405">
        <v>4000</v>
      </c>
      <c r="K28" s="406">
        <v>3196.5400390625</v>
      </c>
    </row>
    <row r="29" spans="1:11" ht="14.45" customHeight="1" x14ac:dyDescent="0.2">
      <c r="A29" s="401" t="s">
        <v>569</v>
      </c>
      <c r="B29" s="402" t="s">
        <v>570</v>
      </c>
      <c r="C29" s="403" t="s">
        <v>582</v>
      </c>
      <c r="D29" s="404" t="s">
        <v>583</v>
      </c>
      <c r="E29" s="403" t="s">
        <v>604</v>
      </c>
      <c r="F29" s="404" t="s">
        <v>605</v>
      </c>
      <c r="G29" s="403" t="s">
        <v>643</v>
      </c>
      <c r="H29" s="403" t="s">
        <v>644</v>
      </c>
      <c r="I29" s="405">
        <v>124.93000030517578</v>
      </c>
      <c r="J29" s="405">
        <v>350</v>
      </c>
      <c r="K29" s="406">
        <v>43726.390625</v>
      </c>
    </row>
    <row r="30" spans="1:11" ht="14.45" customHeight="1" x14ac:dyDescent="0.2">
      <c r="A30" s="401" t="s">
        <v>569</v>
      </c>
      <c r="B30" s="402" t="s">
        <v>570</v>
      </c>
      <c r="C30" s="403" t="s">
        <v>582</v>
      </c>
      <c r="D30" s="404" t="s">
        <v>583</v>
      </c>
      <c r="E30" s="403" t="s">
        <v>604</v>
      </c>
      <c r="F30" s="404" t="s">
        <v>605</v>
      </c>
      <c r="G30" s="403" t="s">
        <v>645</v>
      </c>
      <c r="H30" s="403" t="s">
        <v>646</v>
      </c>
      <c r="I30" s="405">
        <v>54.450000762939453</v>
      </c>
      <c r="J30" s="405">
        <v>1400</v>
      </c>
      <c r="K30" s="406">
        <v>76230</v>
      </c>
    </row>
    <row r="31" spans="1:11" ht="14.45" customHeight="1" x14ac:dyDescent="0.2">
      <c r="A31" s="401" t="s">
        <v>569</v>
      </c>
      <c r="B31" s="402" t="s">
        <v>570</v>
      </c>
      <c r="C31" s="403" t="s">
        <v>582</v>
      </c>
      <c r="D31" s="404" t="s">
        <v>583</v>
      </c>
      <c r="E31" s="403" t="s">
        <v>604</v>
      </c>
      <c r="F31" s="404" t="s">
        <v>605</v>
      </c>
      <c r="G31" s="403" t="s">
        <v>647</v>
      </c>
      <c r="H31" s="403" t="s">
        <v>648</v>
      </c>
      <c r="I31" s="405">
        <v>15.923333485921225</v>
      </c>
      <c r="J31" s="405">
        <v>3000</v>
      </c>
      <c r="K31" s="406">
        <v>47772</v>
      </c>
    </row>
    <row r="32" spans="1:11" ht="14.45" customHeight="1" x14ac:dyDescent="0.2">
      <c r="A32" s="401" t="s">
        <v>569</v>
      </c>
      <c r="B32" s="402" t="s">
        <v>570</v>
      </c>
      <c r="C32" s="403" t="s">
        <v>582</v>
      </c>
      <c r="D32" s="404" t="s">
        <v>583</v>
      </c>
      <c r="E32" s="403" t="s">
        <v>604</v>
      </c>
      <c r="F32" s="404" t="s">
        <v>605</v>
      </c>
      <c r="G32" s="403" t="s">
        <v>649</v>
      </c>
      <c r="H32" s="403" t="s">
        <v>650</v>
      </c>
      <c r="I32" s="405">
        <v>11.737999725341798</v>
      </c>
      <c r="J32" s="405">
        <v>350</v>
      </c>
      <c r="K32" s="406">
        <v>4108.0400390625</v>
      </c>
    </row>
    <row r="33" spans="1:11" ht="14.45" customHeight="1" x14ac:dyDescent="0.2">
      <c r="A33" s="401" t="s">
        <v>569</v>
      </c>
      <c r="B33" s="402" t="s">
        <v>570</v>
      </c>
      <c r="C33" s="403" t="s">
        <v>582</v>
      </c>
      <c r="D33" s="404" t="s">
        <v>583</v>
      </c>
      <c r="E33" s="403" t="s">
        <v>604</v>
      </c>
      <c r="F33" s="404" t="s">
        <v>605</v>
      </c>
      <c r="G33" s="403" t="s">
        <v>649</v>
      </c>
      <c r="H33" s="403" t="s">
        <v>651</v>
      </c>
      <c r="I33" s="405">
        <v>11.739999771118164</v>
      </c>
      <c r="J33" s="405">
        <v>300</v>
      </c>
      <c r="K33" s="406">
        <v>3522</v>
      </c>
    </row>
    <row r="34" spans="1:11" ht="14.45" customHeight="1" x14ac:dyDescent="0.2">
      <c r="A34" s="401" t="s">
        <v>569</v>
      </c>
      <c r="B34" s="402" t="s">
        <v>570</v>
      </c>
      <c r="C34" s="403" t="s">
        <v>582</v>
      </c>
      <c r="D34" s="404" t="s">
        <v>583</v>
      </c>
      <c r="E34" s="403" t="s">
        <v>604</v>
      </c>
      <c r="F34" s="404" t="s">
        <v>605</v>
      </c>
      <c r="G34" s="403" t="s">
        <v>652</v>
      </c>
      <c r="H34" s="403" t="s">
        <v>653</v>
      </c>
      <c r="I34" s="405">
        <v>562.6500244140625</v>
      </c>
      <c r="J34" s="405">
        <v>36</v>
      </c>
      <c r="K34" s="406">
        <v>20255.3994140625</v>
      </c>
    </row>
    <row r="35" spans="1:11" ht="14.45" customHeight="1" x14ac:dyDescent="0.2">
      <c r="A35" s="401" t="s">
        <v>569</v>
      </c>
      <c r="B35" s="402" t="s">
        <v>570</v>
      </c>
      <c r="C35" s="403" t="s">
        <v>582</v>
      </c>
      <c r="D35" s="404" t="s">
        <v>583</v>
      </c>
      <c r="E35" s="403" t="s">
        <v>604</v>
      </c>
      <c r="F35" s="404" t="s">
        <v>605</v>
      </c>
      <c r="G35" s="403" t="s">
        <v>654</v>
      </c>
      <c r="H35" s="403" t="s">
        <v>655</v>
      </c>
      <c r="I35" s="405">
        <v>562.6500244140625</v>
      </c>
      <c r="J35" s="405">
        <v>1536</v>
      </c>
      <c r="K35" s="406">
        <v>864230.40234375</v>
      </c>
    </row>
    <row r="36" spans="1:11" ht="14.45" customHeight="1" x14ac:dyDescent="0.2">
      <c r="A36" s="401" t="s">
        <v>569</v>
      </c>
      <c r="B36" s="402" t="s">
        <v>570</v>
      </c>
      <c r="C36" s="403" t="s">
        <v>582</v>
      </c>
      <c r="D36" s="404" t="s">
        <v>583</v>
      </c>
      <c r="E36" s="403" t="s">
        <v>604</v>
      </c>
      <c r="F36" s="404" t="s">
        <v>605</v>
      </c>
      <c r="G36" s="403" t="s">
        <v>656</v>
      </c>
      <c r="H36" s="403" t="s">
        <v>657</v>
      </c>
      <c r="I36" s="405">
        <v>0.43600000143051149</v>
      </c>
      <c r="J36" s="405">
        <v>1200</v>
      </c>
      <c r="K36" s="406">
        <v>524</v>
      </c>
    </row>
    <row r="37" spans="1:11" ht="14.45" customHeight="1" x14ac:dyDescent="0.2">
      <c r="A37" s="401" t="s">
        <v>569</v>
      </c>
      <c r="B37" s="402" t="s">
        <v>570</v>
      </c>
      <c r="C37" s="403" t="s">
        <v>582</v>
      </c>
      <c r="D37" s="404" t="s">
        <v>583</v>
      </c>
      <c r="E37" s="403" t="s">
        <v>604</v>
      </c>
      <c r="F37" s="404" t="s">
        <v>605</v>
      </c>
      <c r="G37" s="403" t="s">
        <v>658</v>
      </c>
      <c r="H37" s="403" t="s">
        <v>659</v>
      </c>
      <c r="I37" s="405">
        <v>0.57999998331069946</v>
      </c>
      <c r="J37" s="405">
        <v>1500</v>
      </c>
      <c r="K37" s="406">
        <v>870</v>
      </c>
    </row>
    <row r="38" spans="1:11" ht="14.45" customHeight="1" x14ac:dyDescent="0.2">
      <c r="A38" s="401" t="s">
        <v>569</v>
      </c>
      <c r="B38" s="402" t="s">
        <v>570</v>
      </c>
      <c r="C38" s="403" t="s">
        <v>582</v>
      </c>
      <c r="D38" s="404" t="s">
        <v>583</v>
      </c>
      <c r="E38" s="403" t="s">
        <v>604</v>
      </c>
      <c r="F38" s="404" t="s">
        <v>605</v>
      </c>
      <c r="G38" s="403" t="s">
        <v>660</v>
      </c>
      <c r="H38" s="403" t="s">
        <v>661</v>
      </c>
      <c r="I38" s="405">
        <v>34.709999084472656</v>
      </c>
      <c r="J38" s="405">
        <v>240</v>
      </c>
      <c r="K38" s="406">
        <v>8331.580078125</v>
      </c>
    </row>
    <row r="39" spans="1:11" ht="14.45" customHeight="1" x14ac:dyDescent="0.2">
      <c r="A39" s="401" t="s">
        <v>569</v>
      </c>
      <c r="B39" s="402" t="s">
        <v>570</v>
      </c>
      <c r="C39" s="403" t="s">
        <v>582</v>
      </c>
      <c r="D39" s="404" t="s">
        <v>583</v>
      </c>
      <c r="E39" s="403" t="s">
        <v>604</v>
      </c>
      <c r="F39" s="404" t="s">
        <v>605</v>
      </c>
      <c r="G39" s="403" t="s">
        <v>662</v>
      </c>
      <c r="H39" s="403" t="s">
        <v>663</v>
      </c>
      <c r="I39" s="405">
        <v>2.75</v>
      </c>
      <c r="J39" s="405">
        <v>100</v>
      </c>
      <c r="K39" s="406">
        <v>275</v>
      </c>
    </row>
    <row r="40" spans="1:11" ht="14.45" customHeight="1" x14ac:dyDescent="0.2">
      <c r="A40" s="401" t="s">
        <v>569</v>
      </c>
      <c r="B40" s="402" t="s">
        <v>570</v>
      </c>
      <c r="C40" s="403" t="s">
        <v>582</v>
      </c>
      <c r="D40" s="404" t="s">
        <v>583</v>
      </c>
      <c r="E40" s="403" t="s">
        <v>604</v>
      </c>
      <c r="F40" s="404" t="s">
        <v>605</v>
      </c>
      <c r="G40" s="403" t="s">
        <v>664</v>
      </c>
      <c r="H40" s="403" t="s">
        <v>665</v>
      </c>
      <c r="I40" s="405">
        <v>11.069999694824219</v>
      </c>
      <c r="J40" s="405">
        <v>200</v>
      </c>
      <c r="K40" s="406">
        <v>2214.300048828125</v>
      </c>
    </row>
    <row r="41" spans="1:11" ht="14.45" customHeight="1" x14ac:dyDescent="0.2">
      <c r="A41" s="401" t="s">
        <v>569</v>
      </c>
      <c r="B41" s="402" t="s">
        <v>570</v>
      </c>
      <c r="C41" s="403" t="s">
        <v>582</v>
      </c>
      <c r="D41" s="404" t="s">
        <v>583</v>
      </c>
      <c r="E41" s="403" t="s">
        <v>604</v>
      </c>
      <c r="F41" s="404" t="s">
        <v>605</v>
      </c>
      <c r="G41" s="403" t="s">
        <v>666</v>
      </c>
      <c r="H41" s="403" t="s">
        <v>667</v>
      </c>
      <c r="I41" s="405">
        <v>6.309999942779541</v>
      </c>
      <c r="J41" s="405">
        <v>7300</v>
      </c>
      <c r="K41" s="406">
        <v>46070.580322265625</v>
      </c>
    </row>
    <row r="42" spans="1:11" ht="14.45" customHeight="1" x14ac:dyDescent="0.2">
      <c r="A42" s="401" t="s">
        <v>569</v>
      </c>
      <c r="B42" s="402" t="s">
        <v>570</v>
      </c>
      <c r="C42" s="403" t="s">
        <v>582</v>
      </c>
      <c r="D42" s="404" t="s">
        <v>583</v>
      </c>
      <c r="E42" s="403" t="s">
        <v>604</v>
      </c>
      <c r="F42" s="404" t="s">
        <v>605</v>
      </c>
      <c r="G42" s="403" t="s">
        <v>668</v>
      </c>
      <c r="H42" s="403" t="s">
        <v>669</v>
      </c>
      <c r="I42" s="405">
        <v>9.1491663455963135</v>
      </c>
      <c r="J42" s="405">
        <v>10400</v>
      </c>
      <c r="K42" s="406">
        <v>95138.7392578125</v>
      </c>
    </row>
    <row r="43" spans="1:11" ht="14.45" customHeight="1" x14ac:dyDescent="0.2">
      <c r="A43" s="401" t="s">
        <v>569</v>
      </c>
      <c r="B43" s="402" t="s">
        <v>570</v>
      </c>
      <c r="C43" s="403" t="s">
        <v>582</v>
      </c>
      <c r="D43" s="404" t="s">
        <v>583</v>
      </c>
      <c r="E43" s="403" t="s">
        <v>604</v>
      </c>
      <c r="F43" s="404" t="s">
        <v>605</v>
      </c>
      <c r="G43" s="403" t="s">
        <v>670</v>
      </c>
      <c r="H43" s="403" t="s">
        <v>671</v>
      </c>
      <c r="I43" s="405">
        <v>4.309999942779541</v>
      </c>
      <c r="J43" s="405">
        <v>3200</v>
      </c>
      <c r="K43" s="406">
        <v>13788.64013671875</v>
      </c>
    </row>
    <row r="44" spans="1:11" ht="14.45" customHeight="1" x14ac:dyDescent="0.2">
      <c r="A44" s="401" t="s">
        <v>569</v>
      </c>
      <c r="B44" s="402" t="s">
        <v>570</v>
      </c>
      <c r="C44" s="403" t="s">
        <v>582</v>
      </c>
      <c r="D44" s="404" t="s">
        <v>583</v>
      </c>
      <c r="E44" s="403" t="s">
        <v>604</v>
      </c>
      <c r="F44" s="404" t="s">
        <v>605</v>
      </c>
      <c r="G44" s="403" t="s">
        <v>672</v>
      </c>
      <c r="H44" s="403" t="s">
        <v>673</v>
      </c>
      <c r="I44" s="405">
        <v>14.649999618530273</v>
      </c>
      <c r="J44" s="405">
        <v>7300</v>
      </c>
      <c r="K44" s="406">
        <v>106955.20068359375</v>
      </c>
    </row>
    <row r="45" spans="1:11" ht="14.45" customHeight="1" x14ac:dyDescent="0.2">
      <c r="A45" s="401" t="s">
        <v>569</v>
      </c>
      <c r="B45" s="402" t="s">
        <v>570</v>
      </c>
      <c r="C45" s="403" t="s">
        <v>582</v>
      </c>
      <c r="D45" s="404" t="s">
        <v>583</v>
      </c>
      <c r="E45" s="403" t="s">
        <v>604</v>
      </c>
      <c r="F45" s="404" t="s">
        <v>605</v>
      </c>
      <c r="G45" s="403" t="s">
        <v>674</v>
      </c>
      <c r="H45" s="403" t="s">
        <v>675</v>
      </c>
      <c r="I45" s="405">
        <v>5.4200000762939453</v>
      </c>
      <c r="J45" s="405">
        <v>4400</v>
      </c>
      <c r="K45" s="406">
        <v>23842.6201171875</v>
      </c>
    </row>
    <row r="46" spans="1:11" ht="14.45" customHeight="1" x14ac:dyDescent="0.2">
      <c r="A46" s="401" t="s">
        <v>569</v>
      </c>
      <c r="B46" s="402" t="s">
        <v>570</v>
      </c>
      <c r="C46" s="403" t="s">
        <v>582</v>
      </c>
      <c r="D46" s="404" t="s">
        <v>583</v>
      </c>
      <c r="E46" s="403" t="s">
        <v>604</v>
      </c>
      <c r="F46" s="404" t="s">
        <v>605</v>
      </c>
      <c r="G46" s="403" t="s">
        <v>676</v>
      </c>
      <c r="H46" s="403" t="s">
        <v>677</v>
      </c>
      <c r="I46" s="405">
        <v>7.4292306166428785</v>
      </c>
      <c r="J46" s="405">
        <v>9195</v>
      </c>
      <c r="K46" s="406">
        <v>68313.85009765625</v>
      </c>
    </row>
    <row r="47" spans="1:11" ht="14.45" customHeight="1" x14ac:dyDescent="0.2">
      <c r="A47" s="401" t="s">
        <v>569</v>
      </c>
      <c r="B47" s="402" t="s">
        <v>570</v>
      </c>
      <c r="C47" s="403" t="s">
        <v>582</v>
      </c>
      <c r="D47" s="404" t="s">
        <v>583</v>
      </c>
      <c r="E47" s="403" t="s">
        <v>604</v>
      </c>
      <c r="F47" s="404" t="s">
        <v>605</v>
      </c>
      <c r="G47" s="403" t="s">
        <v>678</v>
      </c>
      <c r="H47" s="403" t="s">
        <v>679</v>
      </c>
      <c r="I47" s="405">
        <v>2.119999885559082</v>
      </c>
      <c r="J47" s="405">
        <v>100</v>
      </c>
      <c r="K47" s="406">
        <v>212</v>
      </c>
    </row>
    <row r="48" spans="1:11" ht="14.45" customHeight="1" x14ac:dyDescent="0.2">
      <c r="A48" s="401" t="s">
        <v>569</v>
      </c>
      <c r="B48" s="402" t="s">
        <v>570</v>
      </c>
      <c r="C48" s="403" t="s">
        <v>582</v>
      </c>
      <c r="D48" s="404" t="s">
        <v>583</v>
      </c>
      <c r="E48" s="403" t="s">
        <v>604</v>
      </c>
      <c r="F48" s="404" t="s">
        <v>605</v>
      </c>
      <c r="G48" s="403" t="s">
        <v>680</v>
      </c>
      <c r="H48" s="403" t="s">
        <v>681</v>
      </c>
      <c r="I48" s="405">
        <v>8.7600002288818359</v>
      </c>
      <c r="J48" s="405">
        <v>2200</v>
      </c>
      <c r="K48" s="406">
        <v>19272.859619140625</v>
      </c>
    </row>
    <row r="49" spans="1:11" ht="14.45" customHeight="1" x14ac:dyDescent="0.2">
      <c r="A49" s="401" t="s">
        <v>569</v>
      </c>
      <c r="B49" s="402" t="s">
        <v>570</v>
      </c>
      <c r="C49" s="403" t="s">
        <v>582</v>
      </c>
      <c r="D49" s="404" t="s">
        <v>583</v>
      </c>
      <c r="E49" s="403" t="s">
        <v>604</v>
      </c>
      <c r="F49" s="404" t="s">
        <v>605</v>
      </c>
      <c r="G49" s="403" t="s">
        <v>682</v>
      </c>
      <c r="H49" s="403" t="s">
        <v>683</v>
      </c>
      <c r="I49" s="405">
        <v>71.389999389648438</v>
      </c>
      <c r="J49" s="405">
        <v>500</v>
      </c>
      <c r="K49" s="406">
        <v>35695</v>
      </c>
    </row>
    <row r="50" spans="1:11" ht="14.45" customHeight="1" x14ac:dyDescent="0.2">
      <c r="A50" s="401" t="s">
        <v>569</v>
      </c>
      <c r="B50" s="402" t="s">
        <v>570</v>
      </c>
      <c r="C50" s="403" t="s">
        <v>582</v>
      </c>
      <c r="D50" s="404" t="s">
        <v>583</v>
      </c>
      <c r="E50" s="403" t="s">
        <v>604</v>
      </c>
      <c r="F50" s="404" t="s">
        <v>605</v>
      </c>
      <c r="G50" s="403" t="s">
        <v>684</v>
      </c>
      <c r="H50" s="403" t="s">
        <v>685</v>
      </c>
      <c r="I50" s="405">
        <v>0.4699999988079071</v>
      </c>
      <c r="J50" s="405">
        <v>6000</v>
      </c>
      <c r="K50" s="406">
        <v>2820</v>
      </c>
    </row>
    <row r="51" spans="1:11" ht="14.45" customHeight="1" x14ac:dyDescent="0.2">
      <c r="A51" s="401" t="s">
        <v>569</v>
      </c>
      <c r="B51" s="402" t="s">
        <v>570</v>
      </c>
      <c r="C51" s="403" t="s">
        <v>582</v>
      </c>
      <c r="D51" s="404" t="s">
        <v>583</v>
      </c>
      <c r="E51" s="403" t="s">
        <v>604</v>
      </c>
      <c r="F51" s="404" t="s">
        <v>605</v>
      </c>
      <c r="G51" s="403" t="s">
        <v>686</v>
      </c>
      <c r="H51" s="403" t="s">
        <v>687</v>
      </c>
      <c r="I51" s="405">
        <v>0.4699999988079071</v>
      </c>
      <c r="J51" s="405">
        <v>3000</v>
      </c>
      <c r="K51" s="406">
        <v>1410</v>
      </c>
    </row>
    <row r="52" spans="1:11" ht="14.45" customHeight="1" x14ac:dyDescent="0.2">
      <c r="A52" s="401" t="s">
        <v>569</v>
      </c>
      <c r="B52" s="402" t="s">
        <v>570</v>
      </c>
      <c r="C52" s="403" t="s">
        <v>582</v>
      </c>
      <c r="D52" s="404" t="s">
        <v>583</v>
      </c>
      <c r="E52" s="403" t="s">
        <v>688</v>
      </c>
      <c r="F52" s="404" t="s">
        <v>689</v>
      </c>
      <c r="G52" s="403" t="s">
        <v>690</v>
      </c>
      <c r="H52" s="403" t="s">
        <v>691</v>
      </c>
      <c r="I52" s="405">
        <v>651.19000244140625</v>
      </c>
      <c r="J52" s="405">
        <v>20</v>
      </c>
      <c r="K52" s="406">
        <v>13023.7099609375</v>
      </c>
    </row>
    <row r="53" spans="1:11" ht="14.45" customHeight="1" x14ac:dyDescent="0.2">
      <c r="A53" s="401" t="s">
        <v>569</v>
      </c>
      <c r="B53" s="402" t="s">
        <v>570</v>
      </c>
      <c r="C53" s="403" t="s">
        <v>582</v>
      </c>
      <c r="D53" s="404" t="s">
        <v>583</v>
      </c>
      <c r="E53" s="403" t="s">
        <v>688</v>
      </c>
      <c r="F53" s="404" t="s">
        <v>689</v>
      </c>
      <c r="G53" s="403" t="s">
        <v>692</v>
      </c>
      <c r="H53" s="403" t="s">
        <v>693</v>
      </c>
      <c r="I53" s="405">
        <v>62.639332834879561</v>
      </c>
      <c r="J53" s="405">
        <v>18980</v>
      </c>
      <c r="K53" s="406">
        <v>1188893.6376953125</v>
      </c>
    </row>
    <row r="54" spans="1:11" ht="14.45" customHeight="1" x14ac:dyDescent="0.2">
      <c r="A54" s="401" t="s">
        <v>569</v>
      </c>
      <c r="B54" s="402" t="s">
        <v>570</v>
      </c>
      <c r="C54" s="403" t="s">
        <v>582</v>
      </c>
      <c r="D54" s="404" t="s">
        <v>583</v>
      </c>
      <c r="E54" s="403" t="s">
        <v>688</v>
      </c>
      <c r="F54" s="404" t="s">
        <v>689</v>
      </c>
      <c r="G54" s="403" t="s">
        <v>694</v>
      </c>
      <c r="H54" s="403" t="s">
        <v>695</v>
      </c>
      <c r="I54" s="405">
        <v>142.68956623906675</v>
      </c>
      <c r="J54" s="405">
        <v>6320</v>
      </c>
      <c r="K54" s="406">
        <v>904269.31591796875</v>
      </c>
    </row>
    <row r="55" spans="1:11" ht="14.45" customHeight="1" x14ac:dyDescent="0.2">
      <c r="A55" s="401" t="s">
        <v>569</v>
      </c>
      <c r="B55" s="402" t="s">
        <v>570</v>
      </c>
      <c r="C55" s="403" t="s">
        <v>582</v>
      </c>
      <c r="D55" s="404" t="s">
        <v>583</v>
      </c>
      <c r="E55" s="403" t="s">
        <v>688</v>
      </c>
      <c r="F55" s="404" t="s">
        <v>689</v>
      </c>
      <c r="G55" s="403" t="s">
        <v>696</v>
      </c>
      <c r="H55" s="403" t="s">
        <v>697</v>
      </c>
      <c r="I55" s="405">
        <v>94.682500839233398</v>
      </c>
      <c r="J55" s="405">
        <v>2600</v>
      </c>
      <c r="K55" s="406">
        <v>246180.75</v>
      </c>
    </row>
    <row r="56" spans="1:11" ht="14.45" customHeight="1" x14ac:dyDescent="0.2">
      <c r="A56" s="401" t="s">
        <v>569</v>
      </c>
      <c r="B56" s="402" t="s">
        <v>570</v>
      </c>
      <c r="C56" s="403" t="s">
        <v>582</v>
      </c>
      <c r="D56" s="404" t="s">
        <v>583</v>
      </c>
      <c r="E56" s="403" t="s">
        <v>688</v>
      </c>
      <c r="F56" s="404" t="s">
        <v>689</v>
      </c>
      <c r="G56" s="403" t="s">
        <v>698</v>
      </c>
      <c r="H56" s="403" t="s">
        <v>699</v>
      </c>
      <c r="I56" s="405">
        <v>10.159999847412109</v>
      </c>
      <c r="J56" s="405">
        <v>800</v>
      </c>
      <c r="K56" s="406">
        <v>8128</v>
      </c>
    </row>
    <row r="57" spans="1:11" ht="14.45" customHeight="1" x14ac:dyDescent="0.2">
      <c r="A57" s="401" t="s">
        <v>569</v>
      </c>
      <c r="B57" s="402" t="s">
        <v>570</v>
      </c>
      <c r="C57" s="403" t="s">
        <v>582</v>
      </c>
      <c r="D57" s="404" t="s">
        <v>583</v>
      </c>
      <c r="E57" s="403" t="s">
        <v>700</v>
      </c>
      <c r="F57" s="404" t="s">
        <v>701</v>
      </c>
      <c r="G57" s="403" t="s">
        <v>702</v>
      </c>
      <c r="H57" s="403" t="s">
        <v>703</v>
      </c>
      <c r="I57" s="405">
        <v>8.3500003814697266</v>
      </c>
      <c r="J57" s="405">
        <v>5000</v>
      </c>
      <c r="K57" s="406">
        <v>41745</v>
      </c>
    </row>
    <row r="58" spans="1:11" ht="14.45" customHeight="1" x14ac:dyDescent="0.2">
      <c r="A58" s="401" t="s">
        <v>569</v>
      </c>
      <c r="B58" s="402" t="s">
        <v>570</v>
      </c>
      <c r="C58" s="403" t="s">
        <v>582</v>
      </c>
      <c r="D58" s="404" t="s">
        <v>583</v>
      </c>
      <c r="E58" s="403" t="s">
        <v>700</v>
      </c>
      <c r="F58" s="404" t="s">
        <v>701</v>
      </c>
      <c r="G58" s="403" t="s">
        <v>704</v>
      </c>
      <c r="H58" s="403" t="s">
        <v>705</v>
      </c>
      <c r="I58" s="405">
        <v>0.54692309177838838</v>
      </c>
      <c r="J58" s="405">
        <v>30500</v>
      </c>
      <c r="K58" s="406">
        <v>16675</v>
      </c>
    </row>
    <row r="59" spans="1:11" ht="14.45" customHeight="1" x14ac:dyDescent="0.2">
      <c r="A59" s="401" t="s">
        <v>569</v>
      </c>
      <c r="B59" s="402" t="s">
        <v>570</v>
      </c>
      <c r="C59" s="403" t="s">
        <v>582</v>
      </c>
      <c r="D59" s="404" t="s">
        <v>583</v>
      </c>
      <c r="E59" s="403" t="s">
        <v>700</v>
      </c>
      <c r="F59" s="404" t="s">
        <v>701</v>
      </c>
      <c r="G59" s="403" t="s">
        <v>706</v>
      </c>
      <c r="H59" s="403" t="s">
        <v>707</v>
      </c>
      <c r="I59" s="405">
        <v>0.99000000953674316</v>
      </c>
      <c r="J59" s="405">
        <v>3000</v>
      </c>
      <c r="K59" s="406">
        <v>2976.60009765625</v>
      </c>
    </row>
    <row r="60" spans="1:11" ht="14.45" customHeight="1" x14ac:dyDescent="0.2">
      <c r="A60" s="401" t="s">
        <v>569</v>
      </c>
      <c r="B60" s="402" t="s">
        <v>570</v>
      </c>
      <c r="C60" s="403" t="s">
        <v>582</v>
      </c>
      <c r="D60" s="404" t="s">
        <v>583</v>
      </c>
      <c r="E60" s="403" t="s">
        <v>608</v>
      </c>
      <c r="F60" s="404" t="s">
        <v>609</v>
      </c>
      <c r="G60" s="403" t="s">
        <v>708</v>
      </c>
      <c r="H60" s="403" t="s">
        <v>709</v>
      </c>
      <c r="I60" s="405">
        <v>34.485000610351563</v>
      </c>
      <c r="J60" s="405">
        <v>200</v>
      </c>
      <c r="K60" s="406">
        <v>6897</v>
      </c>
    </row>
    <row r="61" spans="1:11" ht="14.45" customHeight="1" x14ac:dyDescent="0.2">
      <c r="A61" s="401" t="s">
        <v>569</v>
      </c>
      <c r="B61" s="402" t="s">
        <v>570</v>
      </c>
      <c r="C61" s="403" t="s">
        <v>582</v>
      </c>
      <c r="D61" s="404" t="s">
        <v>583</v>
      </c>
      <c r="E61" s="403" t="s">
        <v>608</v>
      </c>
      <c r="F61" s="404" t="s">
        <v>609</v>
      </c>
      <c r="G61" s="403" t="s">
        <v>710</v>
      </c>
      <c r="H61" s="403" t="s">
        <v>711</v>
      </c>
      <c r="I61" s="405">
        <v>15.729999542236328</v>
      </c>
      <c r="J61" s="405">
        <v>1900</v>
      </c>
      <c r="K61" s="406">
        <v>29887</v>
      </c>
    </row>
    <row r="62" spans="1:11" ht="14.45" customHeight="1" x14ac:dyDescent="0.2">
      <c r="A62" s="401" t="s">
        <v>569</v>
      </c>
      <c r="B62" s="402" t="s">
        <v>570</v>
      </c>
      <c r="C62" s="403" t="s">
        <v>582</v>
      </c>
      <c r="D62" s="404" t="s">
        <v>583</v>
      </c>
      <c r="E62" s="403" t="s">
        <v>608</v>
      </c>
      <c r="F62" s="404" t="s">
        <v>609</v>
      </c>
      <c r="G62" s="403" t="s">
        <v>712</v>
      </c>
      <c r="H62" s="403" t="s">
        <v>713</v>
      </c>
      <c r="I62" s="405">
        <v>15.729999542236328</v>
      </c>
      <c r="J62" s="405">
        <v>1850</v>
      </c>
      <c r="K62" s="406">
        <v>29100.5</v>
      </c>
    </row>
    <row r="63" spans="1:11" ht="14.45" customHeight="1" x14ac:dyDescent="0.2">
      <c r="A63" s="401" t="s">
        <v>569</v>
      </c>
      <c r="B63" s="402" t="s">
        <v>570</v>
      </c>
      <c r="C63" s="403" t="s">
        <v>582</v>
      </c>
      <c r="D63" s="404" t="s">
        <v>583</v>
      </c>
      <c r="E63" s="403" t="s">
        <v>608</v>
      </c>
      <c r="F63" s="404" t="s">
        <v>609</v>
      </c>
      <c r="G63" s="403" t="s">
        <v>714</v>
      </c>
      <c r="H63" s="403" t="s">
        <v>715</v>
      </c>
      <c r="I63" s="405">
        <v>15.729999542236328</v>
      </c>
      <c r="J63" s="405">
        <v>50</v>
      </c>
      <c r="K63" s="406">
        <v>786.5</v>
      </c>
    </row>
    <row r="64" spans="1:11" ht="14.45" customHeight="1" x14ac:dyDescent="0.2">
      <c r="A64" s="401" t="s">
        <v>569</v>
      </c>
      <c r="B64" s="402" t="s">
        <v>570</v>
      </c>
      <c r="C64" s="403" t="s">
        <v>582</v>
      </c>
      <c r="D64" s="404" t="s">
        <v>583</v>
      </c>
      <c r="E64" s="403" t="s">
        <v>608</v>
      </c>
      <c r="F64" s="404" t="s">
        <v>609</v>
      </c>
      <c r="G64" s="403" t="s">
        <v>716</v>
      </c>
      <c r="H64" s="403" t="s">
        <v>717</v>
      </c>
      <c r="I64" s="405">
        <v>15.729999542236328</v>
      </c>
      <c r="J64" s="405">
        <v>400</v>
      </c>
      <c r="K64" s="406">
        <v>6292</v>
      </c>
    </row>
    <row r="65" spans="1:11" ht="14.45" customHeight="1" x14ac:dyDescent="0.2">
      <c r="A65" s="401" t="s">
        <v>569</v>
      </c>
      <c r="B65" s="402" t="s">
        <v>570</v>
      </c>
      <c r="C65" s="403" t="s">
        <v>582</v>
      </c>
      <c r="D65" s="404" t="s">
        <v>583</v>
      </c>
      <c r="E65" s="403" t="s">
        <v>608</v>
      </c>
      <c r="F65" s="404" t="s">
        <v>609</v>
      </c>
      <c r="G65" s="403" t="s">
        <v>718</v>
      </c>
      <c r="H65" s="403" t="s">
        <v>719</v>
      </c>
      <c r="I65" s="405">
        <v>11.077999687194824</v>
      </c>
      <c r="J65" s="405">
        <v>450</v>
      </c>
      <c r="K65" s="406">
        <v>4878.7200317382813</v>
      </c>
    </row>
    <row r="66" spans="1:11" ht="14.45" customHeight="1" x14ac:dyDescent="0.2">
      <c r="A66" s="401" t="s">
        <v>569</v>
      </c>
      <c r="B66" s="402" t="s">
        <v>570</v>
      </c>
      <c r="C66" s="403" t="s">
        <v>582</v>
      </c>
      <c r="D66" s="404" t="s">
        <v>583</v>
      </c>
      <c r="E66" s="403" t="s">
        <v>608</v>
      </c>
      <c r="F66" s="404" t="s">
        <v>609</v>
      </c>
      <c r="G66" s="403" t="s">
        <v>720</v>
      </c>
      <c r="H66" s="403" t="s">
        <v>721</v>
      </c>
      <c r="I66" s="405">
        <v>10.771999740600586</v>
      </c>
      <c r="J66" s="405">
        <v>700</v>
      </c>
      <c r="K66" s="406">
        <v>7343.4900512695313</v>
      </c>
    </row>
    <row r="67" spans="1:11" ht="14.45" customHeight="1" x14ac:dyDescent="0.2">
      <c r="A67" s="401" t="s">
        <v>569</v>
      </c>
      <c r="B67" s="402" t="s">
        <v>570</v>
      </c>
      <c r="C67" s="403" t="s">
        <v>582</v>
      </c>
      <c r="D67" s="404" t="s">
        <v>583</v>
      </c>
      <c r="E67" s="403" t="s">
        <v>608</v>
      </c>
      <c r="F67" s="404" t="s">
        <v>609</v>
      </c>
      <c r="G67" s="403" t="s">
        <v>722</v>
      </c>
      <c r="H67" s="403" t="s">
        <v>723</v>
      </c>
      <c r="I67" s="405">
        <v>10.669999758402506</v>
      </c>
      <c r="J67" s="405">
        <v>250</v>
      </c>
      <c r="K67" s="406">
        <v>2617.2300415039063</v>
      </c>
    </row>
    <row r="68" spans="1:11" ht="14.45" customHeight="1" x14ac:dyDescent="0.2">
      <c r="A68" s="401" t="s">
        <v>569</v>
      </c>
      <c r="B68" s="402" t="s">
        <v>570</v>
      </c>
      <c r="C68" s="403" t="s">
        <v>582</v>
      </c>
      <c r="D68" s="404" t="s">
        <v>583</v>
      </c>
      <c r="E68" s="403" t="s">
        <v>608</v>
      </c>
      <c r="F68" s="404" t="s">
        <v>609</v>
      </c>
      <c r="G68" s="403" t="s">
        <v>724</v>
      </c>
      <c r="H68" s="403" t="s">
        <v>725</v>
      </c>
      <c r="I68" s="405">
        <v>24.200000762939453</v>
      </c>
      <c r="J68" s="405">
        <v>3100</v>
      </c>
      <c r="K68" s="406">
        <v>75020</v>
      </c>
    </row>
    <row r="69" spans="1:11" ht="14.45" customHeight="1" x14ac:dyDescent="0.2">
      <c r="A69" s="401" t="s">
        <v>569</v>
      </c>
      <c r="B69" s="402" t="s">
        <v>570</v>
      </c>
      <c r="C69" s="403" t="s">
        <v>582</v>
      </c>
      <c r="D69" s="404" t="s">
        <v>583</v>
      </c>
      <c r="E69" s="403" t="s">
        <v>608</v>
      </c>
      <c r="F69" s="404" t="s">
        <v>609</v>
      </c>
      <c r="G69" s="403" t="s">
        <v>726</v>
      </c>
      <c r="H69" s="403" t="s">
        <v>727</v>
      </c>
      <c r="I69" s="405">
        <v>25.875385284423828</v>
      </c>
      <c r="J69" s="405">
        <v>4700</v>
      </c>
      <c r="K69" s="406">
        <v>119185</v>
      </c>
    </row>
    <row r="70" spans="1:11" ht="14.45" customHeight="1" x14ac:dyDescent="0.2">
      <c r="A70" s="401" t="s">
        <v>569</v>
      </c>
      <c r="B70" s="402" t="s">
        <v>570</v>
      </c>
      <c r="C70" s="403" t="s">
        <v>582</v>
      </c>
      <c r="D70" s="404" t="s">
        <v>583</v>
      </c>
      <c r="E70" s="403" t="s">
        <v>608</v>
      </c>
      <c r="F70" s="404" t="s">
        <v>609</v>
      </c>
      <c r="G70" s="403" t="s">
        <v>610</v>
      </c>
      <c r="H70" s="403" t="s">
        <v>611</v>
      </c>
      <c r="I70" s="405">
        <v>0.71500000357627869</v>
      </c>
      <c r="J70" s="405">
        <v>1000</v>
      </c>
      <c r="K70" s="406">
        <v>698</v>
      </c>
    </row>
    <row r="71" spans="1:11" ht="14.45" customHeight="1" x14ac:dyDescent="0.2">
      <c r="A71" s="401" t="s">
        <v>569</v>
      </c>
      <c r="B71" s="402" t="s">
        <v>570</v>
      </c>
      <c r="C71" s="403" t="s">
        <v>582</v>
      </c>
      <c r="D71" s="404" t="s">
        <v>583</v>
      </c>
      <c r="E71" s="403" t="s">
        <v>608</v>
      </c>
      <c r="F71" s="404" t="s">
        <v>609</v>
      </c>
      <c r="G71" s="403" t="s">
        <v>612</v>
      </c>
      <c r="H71" s="403" t="s">
        <v>613</v>
      </c>
      <c r="I71" s="405">
        <v>0.72800000905990603</v>
      </c>
      <c r="J71" s="405">
        <v>3800</v>
      </c>
      <c r="K71" s="406">
        <v>2772</v>
      </c>
    </row>
    <row r="72" spans="1:11" ht="14.45" customHeight="1" x14ac:dyDescent="0.2">
      <c r="A72" s="401" t="s">
        <v>569</v>
      </c>
      <c r="B72" s="402" t="s">
        <v>570</v>
      </c>
      <c r="C72" s="403" t="s">
        <v>582</v>
      </c>
      <c r="D72" s="404" t="s">
        <v>583</v>
      </c>
      <c r="E72" s="403" t="s">
        <v>608</v>
      </c>
      <c r="F72" s="404" t="s">
        <v>609</v>
      </c>
      <c r="G72" s="403" t="s">
        <v>614</v>
      </c>
      <c r="H72" s="403" t="s">
        <v>615</v>
      </c>
      <c r="I72" s="405">
        <v>0.71799999475479126</v>
      </c>
      <c r="J72" s="405">
        <v>4800</v>
      </c>
      <c r="K72" s="406">
        <v>3464</v>
      </c>
    </row>
    <row r="73" spans="1:11" ht="14.45" customHeight="1" x14ac:dyDescent="0.2">
      <c r="A73" s="401" t="s">
        <v>569</v>
      </c>
      <c r="B73" s="402" t="s">
        <v>570</v>
      </c>
      <c r="C73" s="403" t="s">
        <v>582</v>
      </c>
      <c r="D73" s="404" t="s">
        <v>583</v>
      </c>
      <c r="E73" s="403" t="s">
        <v>608</v>
      </c>
      <c r="F73" s="404" t="s">
        <v>609</v>
      </c>
      <c r="G73" s="403" t="s">
        <v>728</v>
      </c>
      <c r="H73" s="403" t="s">
        <v>729</v>
      </c>
      <c r="I73" s="405">
        <v>0.7066666682561239</v>
      </c>
      <c r="J73" s="405">
        <v>1020</v>
      </c>
      <c r="K73" s="406">
        <v>720.79998779296875</v>
      </c>
    </row>
    <row r="74" spans="1:11" ht="14.45" customHeight="1" x14ac:dyDescent="0.2">
      <c r="A74" s="401" t="s">
        <v>569</v>
      </c>
      <c r="B74" s="402" t="s">
        <v>570</v>
      </c>
      <c r="C74" s="403" t="s">
        <v>582</v>
      </c>
      <c r="D74" s="404" t="s">
        <v>583</v>
      </c>
      <c r="E74" s="403" t="s">
        <v>608</v>
      </c>
      <c r="F74" s="404" t="s">
        <v>609</v>
      </c>
      <c r="G74" s="403" t="s">
        <v>730</v>
      </c>
      <c r="H74" s="403" t="s">
        <v>731</v>
      </c>
      <c r="I74" s="405">
        <v>4.8299999237060547</v>
      </c>
      <c r="J74" s="405">
        <v>800</v>
      </c>
      <c r="K74" s="406">
        <v>3864</v>
      </c>
    </row>
    <row r="75" spans="1:11" ht="14.45" customHeight="1" x14ac:dyDescent="0.2">
      <c r="A75" s="401" t="s">
        <v>569</v>
      </c>
      <c r="B75" s="402" t="s">
        <v>570</v>
      </c>
      <c r="C75" s="403" t="s">
        <v>582</v>
      </c>
      <c r="D75" s="404" t="s">
        <v>583</v>
      </c>
      <c r="E75" s="403" t="s">
        <v>608</v>
      </c>
      <c r="F75" s="404" t="s">
        <v>609</v>
      </c>
      <c r="G75" s="403" t="s">
        <v>610</v>
      </c>
      <c r="H75" s="403" t="s">
        <v>620</v>
      </c>
      <c r="I75" s="405">
        <v>1.1000000238418579</v>
      </c>
      <c r="J75" s="405">
        <v>400</v>
      </c>
      <c r="K75" s="406">
        <v>440</v>
      </c>
    </row>
    <row r="76" spans="1:11" ht="14.45" customHeight="1" x14ac:dyDescent="0.2">
      <c r="A76" s="401" t="s">
        <v>569</v>
      </c>
      <c r="B76" s="402" t="s">
        <v>570</v>
      </c>
      <c r="C76" s="403" t="s">
        <v>582</v>
      </c>
      <c r="D76" s="404" t="s">
        <v>583</v>
      </c>
      <c r="E76" s="403" t="s">
        <v>608</v>
      </c>
      <c r="F76" s="404" t="s">
        <v>609</v>
      </c>
      <c r="G76" s="403" t="s">
        <v>612</v>
      </c>
      <c r="H76" s="403" t="s">
        <v>621</v>
      </c>
      <c r="I76" s="405">
        <v>1.1825000047683716</v>
      </c>
      <c r="J76" s="405">
        <v>3600</v>
      </c>
      <c r="K76" s="406">
        <v>4312</v>
      </c>
    </row>
    <row r="77" spans="1:11" ht="14.45" customHeight="1" x14ac:dyDescent="0.2">
      <c r="A77" s="401" t="s">
        <v>569</v>
      </c>
      <c r="B77" s="402" t="s">
        <v>570</v>
      </c>
      <c r="C77" s="403" t="s">
        <v>582</v>
      </c>
      <c r="D77" s="404" t="s">
        <v>583</v>
      </c>
      <c r="E77" s="403" t="s">
        <v>608</v>
      </c>
      <c r="F77" s="404" t="s">
        <v>609</v>
      </c>
      <c r="G77" s="403" t="s">
        <v>614</v>
      </c>
      <c r="H77" s="403" t="s">
        <v>622</v>
      </c>
      <c r="I77" s="405">
        <v>1.0899999936421711</v>
      </c>
      <c r="J77" s="405">
        <v>2800</v>
      </c>
      <c r="K77" s="406">
        <v>3062</v>
      </c>
    </row>
    <row r="78" spans="1:11" ht="14.45" customHeight="1" x14ac:dyDescent="0.2">
      <c r="A78" s="401" t="s">
        <v>569</v>
      </c>
      <c r="B78" s="402" t="s">
        <v>570</v>
      </c>
      <c r="C78" s="403" t="s">
        <v>582</v>
      </c>
      <c r="D78" s="404" t="s">
        <v>583</v>
      </c>
      <c r="E78" s="403" t="s">
        <v>608</v>
      </c>
      <c r="F78" s="404" t="s">
        <v>609</v>
      </c>
      <c r="G78" s="403" t="s">
        <v>625</v>
      </c>
      <c r="H78" s="403" t="s">
        <v>626</v>
      </c>
      <c r="I78" s="405">
        <v>4.3600001335144043</v>
      </c>
      <c r="J78" s="405">
        <v>800</v>
      </c>
      <c r="K78" s="406">
        <v>3488</v>
      </c>
    </row>
    <row r="79" spans="1:11" ht="14.45" customHeight="1" x14ac:dyDescent="0.2">
      <c r="A79" s="401" t="s">
        <v>569</v>
      </c>
      <c r="B79" s="402" t="s">
        <v>570</v>
      </c>
      <c r="C79" s="403" t="s">
        <v>585</v>
      </c>
      <c r="D79" s="404" t="s">
        <v>586</v>
      </c>
      <c r="E79" s="403" t="s">
        <v>732</v>
      </c>
      <c r="F79" s="404" t="s">
        <v>733</v>
      </c>
      <c r="G79" s="403" t="s">
        <v>734</v>
      </c>
      <c r="H79" s="403" t="s">
        <v>735</v>
      </c>
      <c r="I79" s="405">
        <v>39.200000762939453</v>
      </c>
      <c r="J79" s="405">
        <v>5</v>
      </c>
      <c r="K79" s="406">
        <v>196.02000427246094</v>
      </c>
    </row>
    <row r="80" spans="1:11" ht="14.45" customHeight="1" x14ac:dyDescent="0.2">
      <c r="A80" s="401" t="s">
        <v>569</v>
      </c>
      <c r="B80" s="402" t="s">
        <v>570</v>
      </c>
      <c r="C80" s="403" t="s">
        <v>585</v>
      </c>
      <c r="D80" s="404" t="s">
        <v>586</v>
      </c>
      <c r="E80" s="403" t="s">
        <v>732</v>
      </c>
      <c r="F80" s="404" t="s">
        <v>733</v>
      </c>
      <c r="G80" s="403" t="s">
        <v>736</v>
      </c>
      <c r="H80" s="403" t="s">
        <v>737</v>
      </c>
      <c r="I80" s="405">
        <v>38.720001220703125</v>
      </c>
      <c r="J80" s="405">
        <v>10</v>
      </c>
      <c r="K80" s="406">
        <v>387.20001220703125</v>
      </c>
    </row>
    <row r="81" spans="1:11" ht="14.45" customHeight="1" x14ac:dyDescent="0.2">
      <c r="A81" s="401" t="s">
        <v>569</v>
      </c>
      <c r="B81" s="402" t="s">
        <v>570</v>
      </c>
      <c r="C81" s="403" t="s">
        <v>585</v>
      </c>
      <c r="D81" s="404" t="s">
        <v>586</v>
      </c>
      <c r="E81" s="403" t="s">
        <v>732</v>
      </c>
      <c r="F81" s="404" t="s">
        <v>733</v>
      </c>
      <c r="G81" s="403" t="s">
        <v>738</v>
      </c>
      <c r="H81" s="403" t="s">
        <v>739</v>
      </c>
      <c r="I81" s="405">
        <v>603.78997802734375</v>
      </c>
      <c r="J81" s="405">
        <v>3</v>
      </c>
      <c r="K81" s="406">
        <v>1811.3699951171875</v>
      </c>
    </row>
    <row r="82" spans="1:11" ht="14.45" customHeight="1" x14ac:dyDescent="0.2">
      <c r="A82" s="401" t="s">
        <v>569</v>
      </c>
      <c r="B82" s="402" t="s">
        <v>570</v>
      </c>
      <c r="C82" s="403" t="s">
        <v>585</v>
      </c>
      <c r="D82" s="404" t="s">
        <v>586</v>
      </c>
      <c r="E82" s="403" t="s">
        <v>732</v>
      </c>
      <c r="F82" s="404" t="s">
        <v>733</v>
      </c>
      <c r="G82" s="403" t="s">
        <v>740</v>
      </c>
      <c r="H82" s="403" t="s">
        <v>741</v>
      </c>
      <c r="I82" s="405">
        <v>840.95001220703125</v>
      </c>
      <c r="J82" s="405">
        <v>3</v>
      </c>
      <c r="K82" s="406">
        <v>2522.85009765625</v>
      </c>
    </row>
    <row r="83" spans="1:11" ht="14.45" customHeight="1" x14ac:dyDescent="0.2">
      <c r="A83" s="401" t="s">
        <v>569</v>
      </c>
      <c r="B83" s="402" t="s">
        <v>570</v>
      </c>
      <c r="C83" s="403" t="s">
        <v>585</v>
      </c>
      <c r="D83" s="404" t="s">
        <v>586</v>
      </c>
      <c r="E83" s="403" t="s">
        <v>732</v>
      </c>
      <c r="F83" s="404" t="s">
        <v>733</v>
      </c>
      <c r="G83" s="403" t="s">
        <v>742</v>
      </c>
      <c r="H83" s="403" t="s">
        <v>743</v>
      </c>
      <c r="I83" s="405">
        <v>806.71002197265625</v>
      </c>
      <c r="J83" s="405">
        <v>2</v>
      </c>
      <c r="K83" s="406">
        <v>1613.4100341796875</v>
      </c>
    </row>
    <row r="84" spans="1:11" ht="14.45" customHeight="1" x14ac:dyDescent="0.2">
      <c r="A84" s="401" t="s">
        <v>569</v>
      </c>
      <c r="B84" s="402" t="s">
        <v>570</v>
      </c>
      <c r="C84" s="403" t="s">
        <v>585</v>
      </c>
      <c r="D84" s="404" t="s">
        <v>586</v>
      </c>
      <c r="E84" s="403" t="s">
        <v>732</v>
      </c>
      <c r="F84" s="404" t="s">
        <v>733</v>
      </c>
      <c r="G84" s="403" t="s">
        <v>744</v>
      </c>
      <c r="H84" s="403" t="s">
        <v>745</v>
      </c>
      <c r="I84" s="405">
        <v>907.5</v>
      </c>
      <c r="J84" s="405">
        <v>2</v>
      </c>
      <c r="K84" s="406">
        <v>1815</v>
      </c>
    </row>
    <row r="85" spans="1:11" ht="14.45" customHeight="1" x14ac:dyDescent="0.2">
      <c r="A85" s="401" t="s">
        <v>569</v>
      </c>
      <c r="B85" s="402" t="s">
        <v>570</v>
      </c>
      <c r="C85" s="403" t="s">
        <v>585</v>
      </c>
      <c r="D85" s="404" t="s">
        <v>586</v>
      </c>
      <c r="E85" s="403" t="s">
        <v>604</v>
      </c>
      <c r="F85" s="404" t="s">
        <v>605</v>
      </c>
      <c r="G85" s="403" t="s">
        <v>647</v>
      </c>
      <c r="H85" s="403" t="s">
        <v>648</v>
      </c>
      <c r="I85" s="405">
        <v>15.921666781107584</v>
      </c>
      <c r="J85" s="405">
        <v>1000</v>
      </c>
      <c r="K85" s="406">
        <v>15922</v>
      </c>
    </row>
    <row r="86" spans="1:11" ht="14.45" customHeight="1" x14ac:dyDescent="0.2">
      <c r="A86" s="401" t="s">
        <v>569</v>
      </c>
      <c r="B86" s="402" t="s">
        <v>570</v>
      </c>
      <c r="C86" s="403" t="s">
        <v>585</v>
      </c>
      <c r="D86" s="404" t="s">
        <v>586</v>
      </c>
      <c r="E86" s="403" t="s">
        <v>604</v>
      </c>
      <c r="F86" s="404" t="s">
        <v>605</v>
      </c>
      <c r="G86" s="403" t="s">
        <v>746</v>
      </c>
      <c r="H86" s="403" t="s">
        <v>747</v>
      </c>
      <c r="I86" s="405">
        <v>13.310000419616699</v>
      </c>
      <c r="J86" s="405">
        <v>130</v>
      </c>
      <c r="K86" s="406">
        <v>1730.2999877929688</v>
      </c>
    </row>
    <row r="87" spans="1:11" ht="14.45" customHeight="1" x14ac:dyDescent="0.2">
      <c r="A87" s="401" t="s">
        <v>569</v>
      </c>
      <c r="B87" s="402" t="s">
        <v>570</v>
      </c>
      <c r="C87" s="403" t="s">
        <v>585</v>
      </c>
      <c r="D87" s="404" t="s">
        <v>586</v>
      </c>
      <c r="E87" s="403" t="s">
        <v>604</v>
      </c>
      <c r="F87" s="404" t="s">
        <v>605</v>
      </c>
      <c r="G87" s="403" t="s">
        <v>748</v>
      </c>
      <c r="H87" s="403" t="s">
        <v>749</v>
      </c>
      <c r="I87" s="405">
        <v>25.530000686645508</v>
      </c>
      <c r="J87" s="405">
        <v>60</v>
      </c>
      <c r="K87" s="406">
        <v>1531.8000183105469</v>
      </c>
    </row>
    <row r="88" spans="1:11" ht="14.45" customHeight="1" x14ac:dyDescent="0.2">
      <c r="A88" s="401" t="s">
        <v>569</v>
      </c>
      <c r="B88" s="402" t="s">
        <v>570</v>
      </c>
      <c r="C88" s="403" t="s">
        <v>585</v>
      </c>
      <c r="D88" s="404" t="s">
        <v>586</v>
      </c>
      <c r="E88" s="403" t="s">
        <v>604</v>
      </c>
      <c r="F88" s="404" t="s">
        <v>605</v>
      </c>
      <c r="G88" s="403" t="s">
        <v>750</v>
      </c>
      <c r="H88" s="403" t="s">
        <v>751</v>
      </c>
      <c r="I88" s="405">
        <v>1683.1099853515625</v>
      </c>
      <c r="J88" s="405">
        <v>2</v>
      </c>
      <c r="K88" s="406">
        <v>3366.219970703125</v>
      </c>
    </row>
    <row r="89" spans="1:11" ht="14.45" customHeight="1" x14ac:dyDescent="0.2">
      <c r="A89" s="401" t="s">
        <v>569</v>
      </c>
      <c r="B89" s="402" t="s">
        <v>570</v>
      </c>
      <c r="C89" s="403" t="s">
        <v>585</v>
      </c>
      <c r="D89" s="404" t="s">
        <v>586</v>
      </c>
      <c r="E89" s="403" t="s">
        <v>604</v>
      </c>
      <c r="F89" s="404" t="s">
        <v>605</v>
      </c>
      <c r="G89" s="403" t="s">
        <v>752</v>
      </c>
      <c r="H89" s="403" t="s">
        <v>753</v>
      </c>
      <c r="I89" s="405">
        <v>145.19999694824219</v>
      </c>
      <c r="J89" s="405">
        <v>150</v>
      </c>
      <c r="K89" s="406">
        <v>21780</v>
      </c>
    </row>
    <row r="90" spans="1:11" ht="14.45" customHeight="1" x14ac:dyDescent="0.2">
      <c r="A90" s="401" t="s">
        <v>569</v>
      </c>
      <c r="B90" s="402" t="s">
        <v>570</v>
      </c>
      <c r="C90" s="403" t="s">
        <v>585</v>
      </c>
      <c r="D90" s="404" t="s">
        <v>586</v>
      </c>
      <c r="E90" s="403" t="s">
        <v>604</v>
      </c>
      <c r="F90" s="404" t="s">
        <v>605</v>
      </c>
      <c r="G90" s="403" t="s">
        <v>754</v>
      </c>
      <c r="H90" s="403" t="s">
        <v>755</v>
      </c>
      <c r="I90" s="405">
        <v>151.25</v>
      </c>
      <c r="J90" s="405">
        <v>225</v>
      </c>
      <c r="K90" s="406">
        <v>34031.25</v>
      </c>
    </row>
    <row r="91" spans="1:11" ht="14.45" customHeight="1" x14ac:dyDescent="0.2">
      <c r="A91" s="401" t="s">
        <v>569</v>
      </c>
      <c r="B91" s="402" t="s">
        <v>570</v>
      </c>
      <c r="C91" s="403" t="s">
        <v>585</v>
      </c>
      <c r="D91" s="404" t="s">
        <v>586</v>
      </c>
      <c r="E91" s="403" t="s">
        <v>604</v>
      </c>
      <c r="F91" s="404" t="s">
        <v>605</v>
      </c>
      <c r="G91" s="403" t="s">
        <v>756</v>
      </c>
      <c r="H91" s="403" t="s">
        <v>757</v>
      </c>
      <c r="I91" s="405">
        <v>2178</v>
      </c>
      <c r="J91" s="405">
        <v>80</v>
      </c>
      <c r="K91" s="406">
        <v>174240</v>
      </c>
    </row>
    <row r="92" spans="1:11" ht="14.45" customHeight="1" x14ac:dyDescent="0.2">
      <c r="A92" s="401" t="s">
        <v>569</v>
      </c>
      <c r="B92" s="402" t="s">
        <v>570</v>
      </c>
      <c r="C92" s="403" t="s">
        <v>585</v>
      </c>
      <c r="D92" s="404" t="s">
        <v>586</v>
      </c>
      <c r="E92" s="403" t="s">
        <v>604</v>
      </c>
      <c r="F92" s="404" t="s">
        <v>605</v>
      </c>
      <c r="G92" s="403" t="s">
        <v>758</v>
      </c>
      <c r="H92" s="403" t="s">
        <v>759</v>
      </c>
      <c r="I92" s="405">
        <v>145.19999694824219</v>
      </c>
      <c r="J92" s="405">
        <v>275</v>
      </c>
      <c r="K92" s="406">
        <v>39930</v>
      </c>
    </row>
    <row r="93" spans="1:11" ht="14.45" customHeight="1" x14ac:dyDescent="0.2">
      <c r="A93" s="401" t="s">
        <v>569</v>
      </c>
      <c r="B93" s="402" t="s">
        <v>570</v>
      </c>
      <c r="C93" s="403" t="s">
        <v>585</v>
      </c>
      <c r="D93" s="404" t="s">
        <v>586</v>
      </c>
      <c r="E93" s="403" t="s">
        <v>604</v>
      </c>
      <c r="F93" s="404" t="s">
        <v>605</v>
      </c>
      <c r="G93" s="403" t="s">
        <v>760</v>
      </c>
      <c r="H93" s="403" t="s">
        <v>761</v>
      </c>
      <c r="I93" s="405">
        <v>0.81999999284744263</v>
      </c>
      <c r="J93" s="405">
        <v>300</v>
      </c>
      <c r="K93" s="406">
        <v>246</v>
      </c>
    </row>
    <row r="94" spans="1:11" ht="14.45" customHeight="1" x14ac:dyDescent="0.2">
      <c r="A94" s="401" t="s">
        <v>569</v>
      </c>
      <c r="B94" s="402" t="s">
        <v>570</v>
      </c>
      <c r="C94" s="403" t="s">
        <v>585</v>
      </c>
      <c r="D94" s="404" t="s">
        <v>586</v>
      </c>
      <c r="E94" s="403" t="s">
        <v>604</v>
      </c>
      <c r="F94" s="404" t="s">
        <v>605</v>
      </c>
      <c r="G94" s="403" t="s">
        <v>762</v>
      </c>
      <c r="H94" s="403" t="s">
        <v>763</v>
      </c>
      <c r="I94" s="405">
        <v>5.3400001525878906</v>
      </c>
      <c r="J94" s="405">
        <v>300</v>
      </c>
      <c r="K94" s="406">
        <v>1602.8299560546875</v>
      </c>
    </row>
    <row r="95" spans="1:11" ht="14.45" customHeight="1" x14ac:dyDescent="0.2">
      <c r="A95" s="401" t="s">
        <v>569</v>
      </c>
      <c r="B95" s="402" t="s">
        <v>570</v>
      </c>
      <c r="C95" s="403" t="s">
        <v>585</v>
      </c>
      <c r="D95" s="404" t="s">
        <v>586</v>
      </c>
      <c r="E95" s="403" t="s">
        <v>604</v>
      </c>
      <c r="F95" s="404" t="s">
        <v>605</v>
      </c>
      <c r="G95" s="403" t="s">
        <v>656</v>
      </c>
      <c r="H95" s="403" t="s">
        <v>657</v>
      </c>
      <c r="I95" s="405">
        <v>0.43000000715255737</v>
      </c>
      <c r="J95" s="405">
        <v>200</v>
      </c>
      <c r="K95" s="406">
        <v>86</v>
      </c>
    </row>
    <row r="96" spans="1:11" ht="14.45" customHeight="1" x14ac:dyDescent="0.2">
      <c r="A96" s="401" t="s">
        <v>569</v>
      </c>
      <c r="B96" s="402" t="s">
        <v>570</v>
      </c>
      <c r="C96" s="403" t="s">
        <v>585</v>
      </c>
      <c r="D96" s="404" t="s">
        <v>586</v>
      </c>
      <c r="E96" s="403" t="s">
        <v>604</v>
      </c>
      <c r="F96" s="404" t="s">
        <v>605</v>
      </c>
      <c r="G96" s="403" t="s">
        <v>764</v>
      </c>
      <c r="H96" s="403" t="s">
        <v>765</v>
      </c>
      <c r="I96" s="405">
        <v>0.47999998927116394</v>
      </c>
      <c r="J96" s="405">
        <v>300</v>
      </c>
      <c r="K96" s="406">
        <v>143.05999755859375</v>
      </c>
    </row>
    <row r="97" spans="1:11" ht="14.45" customHeight="1" x14ac:dyDescent="0.2">
      <c r="A97" s="401" t="s">
        <v>569</v>
      </c>
      <c r="B97" s="402" t="s">
        <v>570</v>
      </c>
      <c r="C97" s="403" t="s">
        <v>585</v>
      </c>
      <c r="D97" s="404" t="s">
        <v>586</v>
      </c>
      <c r="E97" s="403" t="s">
        <v>604</v>
      </c>
      <c r="F97" s="404" t="s">
        <v>605</v>
      </c>
      <c r="G97" s="403" t="s">
        <v>766</v>
      </c>
      <c r="H97" s="403" t="s">
        <v>767</v>
      </c>
      <c r="I97" s="405">
        <v>0.67000001668930054</v>
      </c>
      <c r="J97" s="405">
        <v>300</v>
      </c>
      <c r="K97" s="406">
        <v>201.02999877929688</v>
      </c>
    </row>
    <row r="98" spans="1:11" ht="14.45" customHeight="1" x14ac:dyDescent="0.2">
      <c r="A98" s="401" t="s">
        <v>569</v>
      </c>
      <c r="B98" s="402" t="s">
        <v>570</v>
      </c>
      <c r="C98" s="403" t="s">
        <v>585</v>
      </c>
      <c r="D98" s="404" t="s">
        <v>586</v>
      </c>
      <c r="E98" s="403" t="s">
        <v>604</v>
      </c>
      <c r="F98" s="404" t="s">
        <v>605</v>
      </c>
      <c r="G98" s="403" t="s">
        <v>664</v>
      </c>
      <c r="H98" s="403" t="s">
        <v>665</v>
      </c>
      <c r="I98" s="405">
        <v>11.069999694824219</v>
      </c>
      <c r="J98" s="405">
        <v>200</v>
      </c>
      <c r="K98" s="406">
        <v>2214.300048828125</v>
      </c>
    </row>
    <row r="99" spans="1:11" ht="14.45" customHeight="1" x14ac:dyDescent="0.2">
      <c r="A99" s="401" t="s">
        <v>569</v>
      </c>
      <c r="B99" s="402" t="s">
        <v>570</v>
      </c>
      <c r="C99" s="403" t="s">
        <v>585</v>
      </c>
      <c r="D99" s="404" t="s">
        <v>586</v>
      </c>
      <c r="E99" s="403" t="s">
        <v>604</v>
      </c>
      <c r="F99" s="404" t="s">
        <v>605</v>
      </c>
      <c r="G99" s="403" t="s">
        <v>666</v>
      </c>
      <c r="H99" s="403" t="s">
        <v>667</v>
      </c>
      <c r="I99" s="405">
        <v>6.309999942779541</v>
      </c>
      <c r="J99" s="405">
        <v>400</v>
      </c>
      <c r="K99" s="406">
        <v>2524.8499755859375</v>
      </c>
    </row>
    <row r="100" spans="1:11" ht="14.45" customHeight="1" x14ac:dyDescent="0.2">
      <c r="A100" s="401" t="s">
        <v>569</v>
      </c>
      <c r="B100" s="402" t="s">
        <v>570</v>
      </c>
      <c r="C100" s="403" t="s">
        <v>585</v>
      </c>
      <c r="D100" s="404" t="s">
        <v>586</v>
      </c>
      <c r="E100" s="403" t="s">
        <v>604</v>
      </c>
      <c r="F100" s="404" t="s">
        <v>605</v>
      </c>
      <c r="G100" s="403" t="s">
        <v>668</v>
      </c>
      <c r="H100" s="403" t="s">
        <v>669</v>
      </c>
      <c r="I100" s="405">
        <v>9.1499996185302734</v>
      </c>
      <c r="J100" s="405">
        <v>400</v>
      </c>
      <c r="K100" s="406">
        <v>3659.300048828125</v>
      </c>
    </row>
    <row r="101" spans="1:11" ht="14.45" customHeight="1" x14ac:dyDescent="0.2">
      <c r="A101" s="401" t="s">
        <v>569</v>
      </c>
      <c r="B101" s="402" t="s">
        <v>570</v>
      </c>
      <c r="C101" s="403" t="s">
        <v>585</v>
      </c>
      <c r="D101" s="404" t="s">
        <v>586</v>
      </c>
      <c r="E101" s="403" t="s">
        <v>604</v>
      </c>
      <c r="F101" s="404" t="s">
        <v>605</v>
      </c>
      <c r="G101" s="403" t="s">
        <v>768</v>
      </c>
      <c r="H101" s="403" t="s">
        <v>769</v>
      </c>
      <c r="I101" s="405">
        <v>1.9600000381469727</v>
      </c>
      <c r="J101" s="405">
        <v>800</v>
      </c>
      <c r="K101" s="406">
        <v>1570.0299682617188</v>
      </c>
    </row>
    <row r="102" spans="1:11" ht="14.45" customHeight="1" x14ac:dyDescent="0.2">
      <c r="A102" s="401" t="s">
        <v>569</v>
      </c>
      <c r="B102" s="402" t="s">
        <v>570</v>
      </c>
      <c r="C102" s="403" t="s">
        <v>585</v>
      </c>
      <c r="D102" s="404" t="s">
        <v>586</v>
      </c>
      <c r="E102" s="403" t="s">
        <v>604</v>
      </c>
      <c r="F102" s="404" t="s">
        <v>605</v>
      </c>
      <c r="G102" s="403" t="s">
        <v>670</v>
      </c>
      <c r="H102" s="403" t="s">
        <v>671</v>
      </c>
      <c r="I102" s="405">
        <v>4.309999942779541</v>
      </c>
      <c r="J102" s="405">
        <v>1100</v>
      </c>
      <c r="K102" s="406">
        <v>4738.360107421875</v>
      </c>
    </row>
    <row r="103" spans="1:11" ht="14.45" customHeight="1" x14ac:dyDescent="0.2">
      <c r="A103" s="401" t="s">
        <v>569</v>
      </c>
      <c r="B103" s="402" t="s">
        <v>570</v>
      </c>
      <c r="C103" s="403" t="s">
        <v>585</v>
      </c>
      <c r="D103" s="404" t="s">
        <v>586</v>
      </c>
      <c r="E103" s="403" t="s">
        <v>604</v>
      </c>
      <c r="F103" s="404" t="s">
        <v>605</v>
      </c>
      <c r="G103" s="403" t="s">
        <v>672</v>
      </c>
      <c r="H103" s="403" t="s">
        <v>673</v>
      </c>
      <c r="I103" s="405">
        <v>14.654999732971191</v>
      </c>
      <c r="J103" s="405">
        <v>300</v>
      </c>
      <c r="K103" s="406">
        <v>4397.880126953125</v>
      </c>
    </row>
    <row r="104" spans="1:11" ht="14.45" customHeight="1" x14ac:dyDescent="0.2">
      <c r="A104" s="401" t="s">
        <v>569</v>
      </c>
      <c r="B104" s="402" t="s">
        <v>570</v>
      </c>
      <c r="C104" s="403" t="s">
        <v>585</v>
      </c>
      <c r="D104" s="404" t="s">
        <v>586</v>
      </c>
      <c r="E104" s="403" t="s">
        <v>604</v>
      </c>
      <c r="F104" s="404" t="s">
        <v>605</v>
      </c>
      <c r="G104" s="403" t="s">
        <v>674</v>
      </c>
      <c r="H104" s="403" t="s">
        <v>675</v>
      </c>
      <c r="I104" s="405">
        <v>5.4200000762939453</v>
      </c>
      <c r="J104" s="405">
        <v>600</v>
      </c>
      <c r="K104" s="406">
        <v>3251.169921875</v>
      </c>
    </row>
    <row r="105" spans="1:11" ht="14.45" customHeight="1" x14ac:dyDescent="0.2">
      <c r="A105" s="401" t="s">
        <v>569</v>
      </c>
      <c r="B105" s="402" t="s">
        <v>570</v>
      </c>
      <c r="C105" s="403" t="s">
        <v>585</v>
      </c>
      <c r="D105" s="404" t="s">
        <v>586</v>
      </c>
      <c r="E105" s="403" t="s">
        <v>604</v>
      </c>
      <c r="F105" s="404" t="s">
        <v>605</v>
      </c>
      <c r="G105" s="403" t="s">
        <v>676</v>
      </c>
      <c r="H105" s="403" t="s">
        <v>677</v>
      </c>
      <c r="I105" s="405">
        <v>7.4277776612175836</v>
      </c>
      <c r="J105" s="405">
        <v>1850</v>
      </c>
      <c r="K105" s="406">
        <v>13742.5</v>
      </c>
    </row>
    <row r="106" spans="1:11" ht="14.45" customHeight="1" x14ac:dyDescent="0.2">
      <c r="A106" s="401" t="s">
        <v>569</v>
      </c>
      <c r="B106" s="402" t="s">
        <v>570</v>
      </c>
      <c r="C106" s="403" t="s">
        <v>585</v>
      </c>
      <c r="D106" s="404" t="s">
        <v>586</v>
      </c>
      <c r="E106" s="403" t="s">
        <v>604</v>
      </c>
      <c r="F106" s="404" t="s">
        <v>605</v>
      </c>
      <c r="G106" s="403" t="s">
        <v>678</v>
      </c>
      <c r="H106" s="403" t="s">
        <v>679</v>
      </c>
      <c r="I106" s="405">
        <v>2.119999885559082</v>
      </c>
      <c r="J106" s="405">
        <v>200</v>
      </c>
      <c r="K106" s="406">
        <v>424</v>
      </c>
    </row>
    <row r="107" spans="1:11" ht="14.45" customHeight="1" x14ac:dyDescent="0.2">
      <c r="A107" s="401" t="s">
        <v>569</v>
      </c>
      <c r="B107" s="402" t="s">
        <v>570</v>
      </c>
      <c r="C107" s="403" t="s">
        <v>585</v>
      </c>
      <c r="D107" s="404" t="s">
        <v>586</v>
      </c>
      <c r="E107" s="403" t="s">
        <v>604</v>
      </c>
      <c r="F107" s="404" t="s">
        <v>605</v>
      </c>
      <c r="G107" s="403" t="s">
        <v>770</v>
      </c>
      <c r="H107" s="403" t="s">
        <v>771</v>
      </c>
      <c r="I107" s="405">
        <v>22.989999771118164</v>
      </c>
      <c r="J107" s="405">
        <v>10</v>
      </c>
      <c r="K107" s="406">
        <v>229.89999771118164</v>
      </c>
    </row>
    <row r="108" spans="1:11" ht="14.45" customHeight="1" x14ac:dyDescent="0.2">
      <c r="A108" s="401" t="s">
        <v>569</v>
      </c>
      <c r="B108" s="402" t="s">
        <v>570</v>
      </c>
      <c r="C108" s="403" t="s">
        <v>585</v>
      </c>
      <c r="D108" s="404" t="s">
        <v>586</v>
      </c>
      <c r="E108" s="403" t="s">
        <v>604</v>
      </c>
      <c r="F108" s="404" t="s">
        <v>605</v>
      </c>
      <c r="G108" s="403" t="s">
        <v>772</v>
      </c>
      <c r="H108" s="403" t="s">
        <v>773</v>
      </c>
      <c r="I108" s="405">
        <v>79.129997253417969</v>
      </c>
      <c r="J108" s="405">
        <v>50</v>
      </c>
      <c r="K108" s="406">
        <v>3956.699951171875</v>
      </c>
    </row>
    <row r="109" spans="1:11" ht="14.45" customHeight="1" x14ac:dyDescent="0.2">
      <c r="A109" s="401" t="s">
        <v>569</v>
      </c>
      <c r="B109" s="402" t="s">
        <v>570</v>
      </c>
      <c r="C109" s="403" t="s">
        <v>585</v>
      </c>
      <c r="D109" s="404" t="s">
        <v>586</v>
      </c>
      <c r="E109" s="403" t="s">
        <v>604</v>
      </c>
      <c r="F109" s="404" t="s">
        <v>605</v>
      </c>
      <c r="G109" s="403" t="s">
        <v>774</v>
      </c>
      <c r="H109" s="403" t="s">
        <v>775</v>
      </c>
      <c r="I109" s="405">
        <v>84.699996948242188</v>
      </c>
      <c r="J109" s="405">
        <v>480</v>
      </c>
      <c r="K109" s="406">
        <v>40656</v>
      </c>
    </row>
    <row r="110" spans="1:11" ht="14.45" customHeight="1" x14ac:dyDescent="0.2">
      <c r="A110" s="401" t="s">
        <v>569</v>
      </c>
      <c r="B110" s="402" t="s">
        <v>570</v>
      </c>
      <c r="C110" s="403" t="s">
        <v>585</v>
      </c>
      <c r="D110" s="404" t="s">
        <v>586</v>
      </c>
      <c r="E110" s="403" t="s">
        <v>604</v>
      </c>
      <c r="F110" s="404" t="s">
        <v>605</v>
      </c>
      <c r="G110" s="403" t="s">
        <v>682</v>
      </c>
      <c r="H110" s="403" t="s">
        <v>683</v>
      </c>
      <c r="I110" s="405">
        <v>71.389999389648438</v>
      </c>
      <c r="J110" s="405">
        <v>300</v>
      </c>
      <c r="K110" s="406">
        <v>21417</v>
      </c>
    </row>
    <row r="111" spans="1:11" ht="14.45" customHeight="1" x14ac:dyDescent="0.2">
      <c r="A111" s="401" t="s">
        <v>569</v>
      </c>
      <c r="B111" s="402" t="s">
        <v>570</v>
      </c>
      <c r="C111" s="403" t="s">
        <v>585</v>
      </c>
      <c r="D111" s="404" t="s">
        <v>586</v>
      </c>
      <c r="E111" s="403" t="s">
        <v>604</v>
      </c>
      <c r="F111" s="404" t="s">
        <v>605</v>
      </c>
      <c r="G111" s="403" t="s">
        <v>776</v>
      </c>
      <c r="H111" s="403" t="s">
        <v>777</v>
      </c>
      <c r="I111" s="405">
        <v>87.120002746582031</v>
      </c>
      <c r="J111" s="405">
        <v>1225</v>
      </c>
      <c r="K111" s="406">
        <v>106721.99780273438</v>
      </c>
    </row>
    <row r="112" spans="1:11" ht="14.45" customHeight="1" x14ac:dyDescent="0.2">
      <c r="A112" s="401" t="s">
        <v>569</v>
      </c>
      <c r="B112" s="402" t="s">
        <v>570</v>
      </c>
      <c r="C112" s="403" t="s">
        <v>585</v>
      </c>
      <c r="D112" s="404" t="s">
        <v>586</v>
      </c>
      <c r="E112" s="403" t="s">
        <v>604</v>
      </c>
      <c r="F112" s="404" t="s">
        <v>605</v>
      </c>
      <c r="G112" s="403" t="s">
        <v>778</v>
      </c>
      <c r="H112" s="403" t="s">
        <v>779</v>
      </c>
      <c r="I112" s="405">
        <v>71.389999389648438</v>
      </c>
      <c r="J112" s="405">
        <v>100</v>
      </c>
      <c r="K112" s="406">
        <v>7139</v>
      </c>
    </row>
    <row r="113" spans="1:11" ht="14.45" customHeight="1" x14ac:dyDescent="0.2">
      <c r="A113" s="401" t="s">
        <v>569</v>
      </c>
      <c r="B113" s="402" t="s">
        <v>570</v>
      </c>
      <c r="C113" s="403" t="s">
        <v>585</v>
      </c>
      <c r="D113" s="404" t="s">
        <v>586</v>
      </c>
      <c r="E113" s="403" t="s">
        <v>604</v>
      </c>
      <c r="F113" s="404" t="s">
        <v>605</v>
      </c>
      <c r="G113" s="403" t="s">
        <v>780</v>
      </c>
      <c r="H113" s="403" t="s">
        <v>781</v>
      </c>
      <c r="I113" s="405">
        <v>96.800003051757813</v>
      </c>
      <c r="J113" s="405">
        <v>70</v>
      </c>
      <c r="K113" s="406">
        <v>6776</v>
      </c>
    </row>
    <row r="114" spans="1:11" ht="14.45" customHeight="1" x14ac:dyDescent="0.2">
      <c r="A114" s="401" t="s">
        <v>569</v>
      </c>
      <c r="B114" s="402" t="s">
        <v>570</v>
      </c>
      <c r="C114" s="403" t="s">
        <v>585</v>
      </c>
      <c r="D114" s="404" t="s">
        <v>586</v>
      </c>
      <c r="E114" s="403" t="s">
        <v>604</v>
      </c>
      <c r="F114" s="404" t="s">
        <v>605</v>
      </c>
      <c r="G114" s="403" t="s">
        <v>782</v>
      </c>
      <c r="H114" s="403" t="s">
        <v>783</v>
      </c>
      <c r="I114" s="405">
        <v>71.389999389648438</v>
      </c>
      <c r="J114" s="405">
        <v>300</v>
      </c>
      <c r="K114" s="406">
        <v>21417</v>
      </c>
    </row>
    <row r="115" spans="1:11" ht="14.45" customHeight="1" x14ac:dyDescent="0.2">
      <c r="A115" s="401" t="s">
        <v>569</v>
      </c>
      <c r="B115" s="402" t="s">
        <v>570</v>
      </c>
      <c r="C115" s="403" t="s">
        <v>585</v>
      </c>
      <c r="D115" s="404" t="s">
        <v>586</v>
      </c>
      <c r="E115" s="403" t="s">
        <v>604</v>
      </c>
      <c r="F115" s="404" t="s">
        <v>605</v>
      </c>
      <c r="G115" s="403" t="s">
        <v>684</v>
      </c>
      <c r="H115" s="403" t="s">
        <v>685</v>
      </c>
      <c r="I115" s="405">
        <v>0.47499999403953552</v>
      </c>
      <c r="J115" s="405">
        <v>2000</v>
      </c>
      <c r="K115" s="406">
        <v>950</v>
      </c>
    </row>
    <row r="116" spans="1:11" ht="14.45" customHeight="1" x14ac:dyDescent="0.2">
      <c r="A116" s="401" t="s">
        <v>569</v>
      </c>
      <c r="B116" s="402" t="s">
        <v>570</v>
      </c>
      <c r="C116" s="403" t="s">
        <v>585</v>
      </c>
      <c r="D116" s="404" t="s">
        <v>586</v>
      </c>
      <c r="E116" s="403" t="s">
        <v>700</v>
      </c>
      <c r="F116" s="404" t="s">
        <v>701</v>
      </c>
      <c r="G116" s="403" t="s">
        <v>704</v>
      </c>
      <c r="H116" s="403" t="s">
        <v>705</v>
      </c>
      <c r="I116" s="405">
        <v>0.54333335161209106</v>
      </c>
      <c r="J116" s="405">
        <v>2500</v>
      </c>
      <c r="K116" s="406">
        <v>1360</v>
      </c>
    </row>
    <row r="117" spans="1:11" ht="14.45" customHeight="1" x14ac:dyDescent="0.2">
      <c r="A117" s="401" t="s">
        <v>569</v>
      </c>
      <c r="B117" s="402" t="s">
        <v>570</v>
      </c>
      <c r="C117" s="403" t="s">
        <v>585</v>
      </c>
      <c r="D117" s="404" t="s">
        <v>586</v>
      </c>
      <c r="E117" s="403" t="s">
        <v>608</v>
      </c>
      <c r="F117" s="404" t="s">
        <v>609</v>
      </c>
      <c r="G117" s="403" t="s">
        <v>710</v>
      </c>
      <c r="H117" s="403" t="s">
        <v>711</v>
      </c>
      <c r="I117" s="405">
        <v>15.729999542236328</v>
      </c>
      <c r="J117" s="405">
        <v>2350</v>
      </c>
      <c r="K117" s="406">
        <v>36965.5</v>
      </c>
    </row>
    <row r="118" spans="1:11" ht="14.45" customHeight="1" x14ac:dyDescent="0.2">
      <c r="A118" s="401" t="s">
        <v>569</v>
      </c>
      <c r="B118" s="402" t="s">
        <v>570</v>
      </c>
      <c r="C118" s="403" t="s">
        <v>585</v>
      </c>
      <c r="D118" s="404" t="s">
        <v>586</v>
      </c>
      <c r="E118" s="403" t="s">
        <v>608</v>
      </c>
      <c r="F118" s="404" t="s">
        <v>609</v>
      </c>
      <c r="G118" s="403" t="s">
        <v>712</v>
      </c>
      <c r="H118" s="403" t="s">
        <v>713</v>
      </c>
      <c r="I118" s="405">
        <v>15.729999542236328</v>
      </c>
      <c r="J118" s="405">
        <v>1150</v>
      </c>
      <c r="K118" s="406">
        <v>18089.500038146973</v>
      </c>
    </row>
    <row r="119" spans="1:11" ht="14.45" customHeight="1" x14ac:dyDescent="0.2">
      <c r="A119" s="401" t="s">
        <v>569</v>
      </c>
      <c r="B119" s="402" t="s">
        <v>570</v>
      </c>
      <c r="C119" s="403" t="s">
        <v>585</v>
      </c>
      <c r="D119" s="404" t="s">
        <v>586</v>
      </c>
      <c r="E119" s="403" t="s">
        <v>608</v>
      </c>
      <c r="F119" s="404" t="s">
        <v>609</v>
      </c>
      <c r="G119" s="403" t="s">
        <v>784</v>
      </c>
      <c r="H119" s="403" t="s">
        <v>785</v>
      </c>
      <c r="I119" s="405">
        <v>15.729999542236328</v>
      </c>
      <c r="J119" s="405">
        <v>100</v>
      </c>
      <c r="K119" s="406">
        <v>1573</v>
      </c>
    </row>
    <row r="120" spans="1:11" ht="14.45" customHeight="1" x14ac:dyDescent="0.2">
      <c r="A120" s="401" t="s">
        <v>569</v>
      </c>
      <c r="B120" s="402" t="s">
        <v>570</v>
      </c>
      <c r="C120" s="403" t="s">
        <v>585</v>
      </c>
      <c r="D120" s="404" t="s">
        <v>586</v>
      </c>
      <c r="E120" s="403" t="s">
        <v>608</v>
      </c>
      <c r="F120" s="404" t="s">
        <v>609</v>
      </c>
      <c r="G120" s="403" t="s">
        <v>716</v>
      </c>
      <c r="H120" s="403" t="s">
        <v>717</v>
      </c>
      <c r="I120" s="405">
        <v>15.729999542236328</v>
      </c>
      <c r="J120" s="405">
        <v>600</v>
      </c>
      <c r="K120" s="406">
        <v>9438</v>
      </c>
    </row>
    <row r="121" spans="1:11" ht="14.45" customHeight="1" x14ac:dyDescent="0.2">
      <c r="A121" s="401" t="s">
        <v>569</v>
      </c>
      <c r="B121" s="402" t="s">
        <v>570</v>
      </c>
      <c r="C121" s="403" t="s">
        <v>585</v>
      </c>
      <c r="D121" s="404" t="s">
        <v>586</v>
      </c>
      <c r="E121" s="403" t="s">
        <v>608</v>
      </c>
      <c r="F121" s="404" t="s">
        <v>609</v>
      </c>
      <c r="G121" s="403" t="s">
        <v>612</v>
      </c>
      <c r="H121" s="403" t="s">
        <v>613</v>
      </c>
      <c r="I121" s="405">
        <v>0.80000001192092896</v>
      </c>
      <c r="J121" s="405">
        <v>600</v>
      </c>
      <c r="K121" s="406">
        <v>480</v>
      </c>
    </row>
    <row r="122" spans="1:11" ht="14.45" customHeight="1" x14ac:dyDescent="0.2">
      <c r="A122" s="401" t="s">
        <v>569</v>
      </c>
      <c r="B122" s="402" t="s">
        <v>570</v>
      </c>
      <c r="C122" s="403" t="s">
        <v>585</v>
      </c>
      <c r="D122" s="404" t="s">
        <v>586</v>
      </c>
      <c r="E122" s="403" t="s">
        <v>608</v>
      </c>
      <c r="F122" s="404" t="s">
        <v>609</v>
      </c>
      <c r="G122" s="403" t="s">
        <v>612</v>
      </c>
      <c r="H122" s="403" t="s">
        <v>621</v>
      </c>
      <c r="I122" s="405">
        <v>1.2300000190734863</v>
      </c>
      <c r="J122" s="405">
        <v>600</v>
      </c>
      <c r="K122" s="406">
        <v>738</v>
      </c>
    </row>
    <row r="123" spans="1:11" ht="14.45" customHeight="1" x14ac:dyDescent="0.2">
      <c r="A123" s="401" t="s">
        <v>569</v>
      </c>
      <c r="B123" s="402" t="s">
        <v>570</v>
      </c>
      <c r="C123" s="403" t="s">
        <v>588</v>
      </c>
      <c r="D123" s="404" t="s">
        <v>589</v>
      </c>
      <c r="E123" s="403" t="s">
        <v>786</v>
      </c>
      <c r="F123" s="404" t="s">
        <v>787</v>
      </c>
      <c r="G123" s="403" t="s">
        <v>788</v>
      </c>
      <c r="H123" s="403" t="s">
        <v>789</v>
      </c>
      <c r="I123" s="405">
        <v>69.209999084472656</v>
      </c>
      <c r="J123" s="405">
        <v>1</v>
      </c>
      <c r="K123" s="406">
        <v>69.209999084472656</v>
      </c>
    </row>
    <row r="124" spans="1:11" ht="14.45" customHeight="1" x14ac:dyDescent="0.2">
      <c r="A124" s="401" t="s">
        <v>569</v>
      </c>
      <c r="B124" s="402" t="s">
        <v>570</v>
      </c>
      <c r="C124" s="403" t="s">
        <v>588</v>
      </c>
      <c r="D124" s="404" t="s">
        <v>589</v>
      </c>
      <c r="E124" s="403" t="s">
        <v>786</v>
      </c>
      <c r="F124" s="404" t="s">
        <v>787</v>
      </c>
      <c r="G124" s="403" t="s">
        <v>790</v>
      </c>
      <c r="H124" s="403" t="s">
        <v>791</v>
      </c>
      <c r="I124" s="405">
        <v>158.9133326212565</v>
      </c>
      <c r="J124" s="405">
        <v>3</v>
      </c>
      <c r="K124" s="406">
        <v>476.73999786376953</v>
      </c>
    </row>
    <row r="125" spans="1:11" ht="14.45" customHeight="1" x14ac:dyDescent="0.2">
      <c r="A125" s="401" t="s">
        <v>569</v>
      </c>
      <c r="B125" s="402" t="s">
        <v>570</v>
      </c>
      <c r="C125" s="403" t="s">
        <v>588</v>
      </c>
      <c r="D125" s="404" t="s">
        <v>589</v>
      </c>
      <c r="E125" s="403" t="s">
        <v>786</v>
      </c>
      <c r="F125" s="404" t="s">
        <v>787</v>
      </c>
      <c r="G125" s="403" t="s">
        <v>792</v>
      </c>
      <c r="H125" s="403" t="s">
        <v>793</v>
      </c>
      <c r="I125" s="405">
        <v>2.2767000198364258</v>
      </c>
      <c r="J125" s="405">
        <v>250</v>
      </c>
      <c r="K125" s="406">
        <v>569.17999267578125</v>
      </c>
    </row>
    <row r="126" spans="1:11" ht="14.45" customHeight="1" x14ac:dyDescent="0.2">
      <c r="A126" s="401" t="s">
        <v>569</v>
      </c>
      <c r="B126" s="402" t="s">
        <v>570</v>
      </c>
      <c r="C126" s="403" t="s">
        <v>588</v>
      </c>
      <c r="D126" s="404" t="s">
        <v>589</v>
      </c>
      <c r="E126" s="403" t="s">
        <v>786</v>
      </c>
      <c r="F126" s="404" t="s">
        <v>787</v>
      </c>
      <c r="G126" s="403" t="s">
        <v>794</v>
      </c>
      <c r="H126" s="403" t="s">
        <v>795</v>
      </c>
      <c r="I126" s="405">
        <v>1059.77001953125</v>
      </c>
      <c r="J126" s="405">
        <v>3</v>
      </c>
      <c r="K126" s="406">
        <v>3179.300048828125</v>
      </c>
    </row>
    <row r="127" spans="1:11" ht="14.45" customHeight="1" x14ac:dyDescent="0.2">
      <c r="A127" s="401" t="s">
        <v>569</v>
      </c>
      <c r="B127" s="402" t="s">
        <v>570</v>
      </c>
      <c r="C127" s="403" t="s">
        <v>588</v>
      </c>
      <c r="D127" s="404" t="s">
        <v>589</v>
      </c>
      <c r="E127" s="403" t="s">
        <v>786</v>
      </c>
      <c r="F127" s="404" t="s">
        <v>787</v>
      </c>
      <c r="G127" s="403" t="s">
        <v>796</v>
      </c>
      <c r="H127" s="403" t="s">
        <v>797</v>
      </c>
      <c r="I127" s="405">
        <v>848.21002197265625</v>
      </c>
      <c r="J127" s="405">
        <v>3</v>
      </c>
      <c r="K127" s="406">
        <v>2544.6300659179688</v>
      </c>
    </row>
    <row r="128" spans="1:11" ht="14.45" customHeight="1" x14ac:dyDescent="0.2">
      <c r="A128" s="401" t="s">
        <v>569</v>
      </c>
      <c r="B128" s="402" t="s">
        <v>570</v>
      </c>
      <c r="C128" s="403" t="s">
        <v>588</v>
      </c>
      <c r="D128" s="404" t="s">
        <v>589</v>
      </c>
      <c r="E128" s="403" t="s">
        <v>786</v>
      </c>
      <c r="F128" s="404" t="s">
        <v>787</v>
      </c>
      <c r="G128" s="403" t="s">
        <v>798</v>
      </c>
      <c r="H128" s="403" t="s">
        <v>799</v>
      </c>
      <c r="I128" s="405">
        <v>908.71000162760413</v>
      </c>
      <c r="J128" s="405">
        <v>3</v>
      </c>
      <c r="K128" s="406">
        <v>2726.1300048828125</v>
      </c>
    </row>
    <row r="129" spans="1:11" ht="14.45" customHeight="1" x14ac:dyDescent="0.2">
      <c r="A129" s="401" t="s">
        <v>569</v>
      </c>
      <c r="B129" s="402" t="s">
        <v>570</v>
      </c>
      <c r="C129" s="403" t="s">
        <v>588</v>
      </c>
      <c r="D129" s="404" t="s">
        <v>589</v>
      </c>
      <c r="E129" s="403" t="s">
        <v>786</v>
      </c>
      <c r="F129" s="404" t="s">
        <v>787</v>
      </c>
      <c r="G129" s="403" t="s">
        <v>800</v>
      </c>
      <c r="H129" s="403" t="s">
        <v>801</v>
      </c>
      <c r="I129" s="405">
        <v>416.239990234375</v>
      </c>
      <c r="J129" s="405">
        <v>1</v>
      </c>
      <c r="K129" s="406">
        <v>416.239990234375</v>
      </c>
    </row>
    <row r="130" spans="1:11" ht="14.45" customHeight="1" x14ac:dyDescent="0.2">
      <c r="A130" s="401" t="s">
        <v>569</v>
      </c>
      <c r="B130" s="402" t="s">
        <v>570</v>
      </c>
      <c r="C130" s="403" t="s">
        <v>588</v>
      </c>
      <c r="D130" s="404" t="s">
        <v>589</v>
      </c>
      <c r="E130" s="403" t="s">
        <v>786</v>
      </c>
      <c r="F130" s="404" t="s">
        <v>787</v>
      </c>
      <c r="G130" s="403" t="s">
        <v>802</v>
      </c>
      <c r="H130" s="403" t="s">
        <v>803</v>
      </c>
      <c r="I130" s="405">
        <v>131.48666381835938</v>
      </c>
      <c r="J130" s="405">
        <v>3</v>
      </c>
      <c r="K130" s="406">
        <v>394.45999145507813</v>
      </c>
    </row>
    <row r="131" spans="1:11" ht="14.45" customHeight="1" x14ac:dyDescent="0.2">
      <c r="A131" s="401" t="s">
        <v>569</v>
      </c>
      <c r="B131" s="402" t="s">
        <v>570</v>
      </c>
      <c r="C131" s="403" t="s">
        <v>588</v>
      </c>
      <c r="D131" s="404" t="s">
        <v>589</v>
      </c>
      <c r="E131" s="403" t="s">
        <v>786</v>
      </c>
      <c r="F131" s="404" t="s">
        <v>787</v>
      </c>
      <c r="G131" s="403" t="s">
        <v>804</v>
      </c>
      <c r="H131" s="403" t="s">
        <v>805</v>
      </c>
      <c r="I131" s="405">
        <v>116.16000366210938</v>
      </c>
      <c r="J131" s="405">
        <v>1</v>
      </c>
      <c r="K131" s="406">
        <v>116.16000366210938</v>
      </c>
    </row>
    <row r="132" spans="1:11" ht="14.45" customHeight="1" x14ac:dyDescent="0.2">
      <c r="A132" s="401" t="s">
        <v>569</v>
      </c>
      <c r="B132" s="402" t="s">
        <v>570</v>
      </c>
      <c r="C132" s="403" t="s">
        <v>588</v>
      </c>
      <c r="D132" s="404" t="s">
        <v>589</v>
      </c>
      <c r="E132" s="403" t="s">
        <v>786</v>
      </c>
      <c r="F132" s="404" t="s">
        <v>787</v>
      </c>
      <c r="G132" s="403" t="s">
        <v>806</v>
      </c>
      <c r="H132" s="403" t="s">
        <v>807</v>
      </c>
      <c r="I132" s="405">
        <v>686.07000732421875</v>
      </c>
      <c r="J132" s="405">
        <v>1</v>
      </c>
      <c r="K132" s="406">
        <v>686.07000732421875</v>
      </c>
    </row>
    <row r="133" spans="1:11" ht="14.45" customHeight="1" x14ac:dyDescent="0.2">
      <c r="A133" s="401" t="s">
        <v>569</v>
      </c>
      <c r="B133" s="402" t="s">
        <v>570</v>
      </c>
      <c r="C133" s="403" t="s">
        <v>588</v>
      </c>
      <c r="D133" s="404" t="s">
        <v>589</v>
      </c>
      <c r="E133" s="403" t="s">
        <v>786</v>
      </c>
      <c r="F133" s="404" t="s">
        <v>787</v>
      </c>
      <c r="G133" s="403" t="s">
        <v>808</v>
      </c>
      <c r="H133" s="403" t="s">
        <v>809</v>
      </c>
      <c r="I133" s="405">
        <v>196.82666015625</v>
      </c>
      <c r="J133" s="405">
        <v>3</v>
      </c>
      <c r="K133" s="406">
        <v>590.47998046875</v>
      </c>
    </row>
    <row r="134" spans="1:11" ht="14.45" customHeight="1" x14ac:dyDescent="0.2">
      <c r="A134" s="401" t="s">
        <v>569</v>
      </c>
      <c r="B134" s="402" t="s">
        <v>570</v>
      </c>
      <c r="C134" s="403" t="s">
        <v>588</v>
      </c>
      <c r="D134" s="404" t="s">
        <v>589</v>
      </c>
      <c r="E134" s="403" t="s">
        <v>786</v>
      </c>
      <c r="F134" s="404" t="s">
        <v>787</v>
      </c>
      <c r="G134" s="403" t="s">
        <v>810</v>
      </c>
      <c r="H134" s="403" t="s">
        <v>811</v>
      </c>
      <c r="I134" s="405">
        <v>186.74333699544272</v>
      </c>
      <c r="J134" s="405">
        <v>3</v>
      </c>
      <c r="K134" s="406">
        <v>560.23001098632813</v>
      </c>
    </row>
    <row r="135" spans="1:11" ht="14.45" customHeight="1" x14ac:dyDescent="0.2">
      <c r="A135" s="401" t="s">
        <v>569</v>
      </c>
      <c r="B135" s="402" t="s">
        <v>570</v>
      </c>
      <c r="C135" s="403" t="s">
        <v>588</v>
      </c>
      <c r="D135" s="404" t="s">
        <v>589</v>
      </c>
      <c r="E135" s="403" t="s">
        <v>786</v>
      </c>
      <c r="F135" s="404" t="s">
        <v>787</v>
      </c>
      <c r="G135" s="403" t="s">
        <v>812</v>
      </c>
      <c r="H135" s="403" t="s">
        <v>813</v>
      </c>
      <c r="I135" s="405">
        <v>12.310000419616699</v>
      </c>
      <c r="J135" s="405">
        <v>100</v>
      </c>
      <c r="K135" s="406">
        <v>1230.5699462890625</v>
      </c>
    </row>
    <row r="136" spans="1:11" ht="14.45" customHeight="1" x14ac:dyDescent="0.2">
      <c r="A136" s="401" t="s">
        <v>569</v>
      </c>
      <c r="B136" s="402" t="s">
        <v>570</v>
      </c>
      <c r="C136" s="403" t="s">
        <v>588</v>
      </c>
      <c r="D136" s="404" t="s">
        <v>589</v>
      </c>
      <c r="E136" s="403" t="s">
        <v>786</v>
      </c>
      <c r="F136" s="404" t="s">
        <v>787</v>
      </c>
      <c r="G136" s="403" t="s">
        <v>814</v>
      </c>
      <c r="H136" s="403" t="s">
        <v>815</v>
      </c>
      <c r="I136" s="405">
        <v>2132</v>
      </c>
      <c r="J136" s="405">
        <v>1</v>
      </c>
      <c r="K136" s="406">
        <v>2132</v>
      </c>
    </row>
    <row r="137" spans="1:11" ht="14.45" customHeight="1" x14ac:dyDescent="0.2">
      <c r="A137" s="401" t="s">
        <v>569</v>
      </c>
      <c r="B137" s="402" t="s">
        <v>570</v>
      </c>
      <c r="C137" s="403" t="s">
        <v>588</v>
      </c>
      <c r="D137" s="404" t="s">
        <v>589</v>
      </c>
      <c r="E137" s="403" t="s">
        <v>786</v>
      </c>
      <c r="F137" s="404" t="s">
        <v>787</v>
      </c>
      <c r="G137" s="403" t="s">
        <v>816</v>
      </c>
      <c r="H137" s="403" t="s">
        <v>817</v>
      </c>
      <c r="I137" s="405">
        <v>2196.14990234375</v>
      </c>
      <c r="J137" s="405">
        <v>2</v>
      </c>
      <c r="K137" s="406">
        <v>4392.2998046875</v>
      </c>
    </row>
    <row r="138" spans="1:11" ht="14.45" customHeight="1" x14ac:dyDescent="0.2">
      <c r="A138" s="401" t="s">
        <v>569</v>
      </c>
      <c r="B138" s="402" t="s">
        <v>570</v>
      </c>
      <c r="C138" s="403" t="s">
        <v>588</v>
      </c>
      <c r="D138" s="404" t="s">
        <v>589</v>
      </c>
      <c r="E138" s="403" t="s">
        <v>786</v>
      </c>
      <c r="F138" s="404" t="s">
        <v>787</v>
      </c>
      <c r="G138" s="403" t="s">
        <v>818</v>
      </c>
      <c r="H138" s="403" t="s">
        <v>819</v>
      </c>
      <c r="I138" s="405">
        <v>160.92999267578125</v>
      </c>
      <c r="J138" s="405">
        <v>1</v>
      </c>
      <c r="K138" s="406">
        <v>160.92999267578125</v>
      </c>
    </row>
    <row r="139" spans="1:11" ht="14.45" customHeight="1" x14ac:dyDescent="0.2">
      <c r="A139" s="401" t="s">
        <v>569</v>
      </c>
      <c r="B139" s="402" t="s">
        <v>570</v>
      </c>
      <c r="C139" s="403" t="s">
        <v>588</v>
      </c>
      <c r="D139" s="404" t="s">
        <v>589</v>
      </c>
      <c r="E139" s="403" t="s">
        <v>732</v>
      </c>
      <c r="F139" s="404" t="s">
        <v>733</v>
      </c>
      <c r="G139" s="403" t="s">
        <v>734</v>
      </c>
      <c r="H139" s="403" t="s">
        <v>735</v>
      </c>
      <c r="I139" s="405">
        <v>41.139999389648438</v>
      </c>
      <c r="J139" s="405">
        <v>10</v>
      </c>
      <c r="K139" s="406">
        <v>411.39999389648438</v>
      </c>
    </row>
    <row r="140" spans="1:11" ht="14.45" customHeight="1" x14ac:dyDescent="0.2">
      <c r="A140" s="401" t="s">
        <v>569</v>
      </c>
      <c r="B140" s="402" t="s">
        <v>570</v>
      </c>
      <c r="C140" s="403" t="s">
        <v>588</v>
      </c>
      <c r="D140" s="404" t="s">
        <v>589</v>
      </c>
      <c r="E140" s="403" t="s">
        <v>732</v>
      </c>
      <c r="F140" s="404" t="s">
        <v>733</v>
      </c>
      <c r="G140" s="403" t="s">
        <v>820</v>
      </c>
      <c r="H140" s="403" t="s">
        <v>821</v>
      </c>
      <c r="I140" s="405">
        <v>52.029998779296875</v>
      </c>
      <c r="J140" s="405">
        <v>10</v>
      </c>
      <c r="K140" s="406">
        <v>520.29998779296875</v>
      </c>
    </row>
    <row r="141" spans="1:11" ht="14.45" customHeight="1" x14ac:dyDescent="0.2">
      <c r="A141" s="401" t="s">
        <v>569</v>
      </c>
      <c r="B141" s="402" t="s">
        <v>570</v>
      </c>
      <c r="C141" s="403" t="s">
        <v>588</v>
      </c>
      <c r="D141" s="404" t="s">
        <v>589</v>
      </c>
      <c r="E141" s="403" t="s">
        <v>732</v>
      </c>
      <c r="F141" s="404" t="s">
        <v>733</v>
      </c>
      <c r="G141" s="403" t="s">
        <v>822</v>
      </c>
      <c r="H141" s="403" t="s">
        <v>823</v>
      </c>
      <c r="I141" s="405">
        <v>40.900001525878906</v>
      </c>
      <c r="J141" s="405">
        <v>10</v>
      </c>
      <c r="K141" s="406">
        <v>408.98001098632813</v>
      </c>
    </row>
    <row r="142" spans="1:11" ht="14.45" customHeight="1" x14ac:dyDescent="0.2">
      <c r="A142" s="401" t="s">
        <v>569</v>
      </c>
      <c r="B142" s="402" t="s">
        <v>570</v>
      </c>
      <c r="C142" s="403" t="s">
        <v>588</v>
      </c>
      <c r="D142" s="404" t="s">
        <v>589</v>
      </c>
      <c r="E142" s="403" t="s">
        <v>732</v>
      </c>
      <c r="F142" s="404" t="s">
        <v>733</v>
      </c>
      <c r="G142" s="403" t="s">
        <v>824</v>
      </c>
      <c r="H142" s="403" t="s">
        <v>825</v>
      </c>
      <c r="I142" s="405">
        <v>64.129997253417969</v>
      </c>
      <c r="J142" s="405">
        <v>5</v>
      </c>
      <c r="K142" s="406">
        <v>320.64999389648438</v>
      </c>
    </row>
    <row r="143" spans="1:11" ht="14.45" customHeight="1" x14ac:dyDescent="0.2">
      <c r="A143" s="401" t="s">
        <v>569</v>
      </c>
      <c r="B143" s="402" t="s">
        <v>570</v>
      </c>
      <c r="C143" s="403" t="s">
        <v>588</v>
      </c>
      <c r="D143" s="404" t="s">
        <v>589</v>
      </c>
      <c r="E143" s="403" t="s">
        <v>732</v>
      </c>
      <c r="F143" s="404" t="s">
        <v>733</v>
      </c>
      <c r="G143" s="403" t="s">
        <v>826</v>
      </c>
      <c r="H143" s="403" t="s">
        <v>827</v>
      </c>
      <c r="I143" s="405">
        <v>22.75</v>
      </c>
      <c r="J143" s="405">
        <v>10</v>
      </c>
      <c r="K143" s="406">
        <v>227.47999572753906</v>
      </c>
    </row>
    <row r="144" spans="1:11" ht="14.45" customHeight="1" x14ac:dyDescent="0.2">
      <c r="A144" s="401" t="s">
        <v>569</v>
      </c>
      <c r="B144" s="402" t="s">
        <v>570</v>
      </c>
      <c r="C144" s="403" t="s">
        <v>588</v>
      </c>
      <c r="D144" s="404" t="s">
        <v>589</v>
      </c>
      <c r="E144" s="403" t="s">
        <v>732</v>
      </c>
      <c r="F144" s="404" t="s">
        <v>733</v>
      </c>
      <c r="G144" s="403" t="s">
        <v>828</v>
      </c>
      <c r="H144" s="403" t="s">
        <v>829</v>
      </c>
      <c r="I144" s="405">
        <v>90.75</v>
      </c>
      <c r="J144" s="405">
        <v>5</v>
      </c>
      <c r="K144" s="406">
        <v>453.75</v>
      </c>
    </row>
    <row r="145" spans="1:11" ht="14.45" customHeight="1" x14ac:dyDescent="0.2">
      <c r="A145" s="401" t="s">
        <v>569</v>
      </c>
      <c r="B145" s="402" t="s">
        <v>570</v>
      </c>
      <c r="C145" s="403" t="s">
        <v>588</v>
      </c>
      <c r="D145" s="404" t="s">
        <v>589</v>
      </c>
      <c r="E145" s="403" t="s">
        <v>732</v>
      </c>
      <c r="F145" s="404" t="s">
        <v>733</v>
      </c>
      <c r="G145" s="403" t="s">
        <v>830</v>
      </c>
      <c r="H145" s="403" t="s">
        <v>831</v>
      </c>
      <c r="I145" s="405">
        <v>107.08000183105469</v>
      </c>
      <c r="J145" s="405">
        <v>5</v>
      </c>
      <c r="K145" s="406">
        <v>535.4000244140625</v>
      </c>
    </row>
    <row r="146" spans="1:11" ht="14.45" customHeight="1" x14ac:dyDescent="0.2">
      <c r="A146" s="401" t="s">
        <v>569</v>
      </c>
      <c r="B146" s="402" t="s">
        <v>570</v>
      </c>
      <c r="C146" s="403" t="s">
        <v>588</v>
      </c>
      <c r="D146" s="404" t="s">
        <v>589</v>
      </c>
      <c r="E146" s="403" t="s">
        <v>627</v>
      </c>
      <c r="F146" s="404" t="s">
        <v>628</v>
      </c>
      <c r="G146" s="403" t="s">
        <v>832</v>
      </c>
      <c r="H146" s="403" t="s">
        <v>833</v>
      </c>
      <c r="I146" s="405">
        <v>260.29998779296875</v>
      </c>
      <c r="J146" s="405">
        <v>5</v>
      </c>
      <c r="K146" s="406">
        <v>1301.5</v>
      </c>
    </row>
    <row r="147" spans="1:11" ht="14.45" customHeight="1" x14ac:dyDescent="0.2">
      <c r="A147" s="401" t="s">
        <v>569</v>
      </c>
      <c r="B147" s="402" t="s">
        <v>570</v>
      </c>
      <c r="C147" s="403" t="s">
        <v>588</v>
      </c>
      <c r="D147" s="404" t="s">
        <v>589</v>
      </c>
      <c r="E147" s="403" t="s">
        <v>604</v>
      </c>
      <c r="F147" s="404" t="s">
        <v>605</v>
      </c>
      <c r="G147" s="403" t="s">
        <v>834</v>
      </c>
      <c r="H147" s="403" t="s">
        <v>835</v>
      </c>
      <c r="I147" s="405">
        <v>223.10000610351563</v>
      </c>
      <c r="J147" s="405">
        <v>5</v>
      </c>
      <c r="K147" s="406">
        <v>1115.510009765625</v>
      </c>
    </row>
    <row r="148" spans="1:11" ht="14.45" customHeight="1" x14ac:dyDescent="0.2">
      <c r="A148" s="401" t="s">
        <v>569</v>
      </c>
      <c r="B148" s="402" t="s">
        <v>570</v>
      </c>
      <c r="C148" s="403" t="s">
        <v>588</v>
      </c>
      <c r="D148" s="404" t="s">
        <v>589</v>
      </c>
      <c r="E148" s="403" t="s">
        <v>604</v>
      </c>
      <c r="F148" s="404" t="s">
        <v>605</v>
      </c>
      <c r="G148" s="403" t="s">
        <v>836</v>
      </c>
      <c r="H148" s="403" t="s">
        <v>837</v>
      </c>
      <c r="I148" s="405">
        <v>123.90000152587891</v>
      </c>
      <c r="J148" s="405">
        <v>12.5</v>
      </c>
      <c r="K148" s="406">
        <v>1548.800048828125</v>
      </c>
    </row>
    <row r="149" spans="1:11" ht="14.45" customHeight="1" x14ac:dyDescent="0.2">
      <c r="A149" s="401" t="s">
        <v>569</v>
      </c>
      <c r="B149" s="402" t="s">
        <v>570</v>
      </c>
      <c r="C149" s="403" t="s">
        <v>588</v>
      </c>
      <c r="D149" s="404" t="s">
        <v>589</v>
      </c>
      <c r="E149" s="403" t="s">
        <v>604</v>
      </c>
      <c r="F149" s="404" t="s">
        <v>605</v>
      </c>
      <c r="G149" s="403" t="s">
        <v>838</v>
      </c>
      <c r="H149" s="403" t="s">
        <v>839</v>
      </c>
      <c r="I149" s="405">
        <v>2.5899999141693115</v>
      </c>
      <c r="J149" s="405">
        <v>500</v>
      </c>
      <c r="K149" s="406">
        <v>1294.699951171875</v>
      </c>
    </row>
    <row r="150" spans="1:11" ht="14.45" customHeight="1" x14ac:dyDescent="0.2">
      <c r="A150" s="401" t="s">
        <v>569</v>
      </c>
      <c r="B150" s="402" t="s">
        <v>570</v>
      </c>
      <c r="C150" s="403" t="s">
        <v>588</v>
      </c>
      <c r="D150" s="404" t="s">
        <v>589</v>
      </c>
      <c r="E150" s="403" t="s">
        <v>604</v>
      </c>
      <c r="F150" s="404" t="s">
        <v>605</v>
      </c>
      <c r="G150" s="403" t="s">
        <v>840</v>
      </c>
      <c r="H150" s="403" t="s">
        <v>841</v>
      </c>
      <c r="I150" s="405">
        <v>100.43000030517578</v>
      </c>
      <c r="J150" s="405">
        <v>5</v>
      </c>
      <c r="K150" s="406">
        <v>502.14999389648438</v>
      </c>
    </row>
    <row r="151" spans="1:11" ht="14.45" customHeight="1" x14ac:dyDescent="0.2">
      <c r="A151" s="401" t="s">
        <v>569</v>
      </c>
      <c r="B151" s="402" t="s">
        <v>570</v>
      </c>
      <c r="C151" s="403" t="s">
        <v>588</v>
      </c>
      <c r="D151" s="404" t="s">
        <v>589</v>
      </c>
      <c r="E151" s="403" t="s">
        <v>608</v>
      </c>
      <c r="F151" s="404" t="s">
        <v>609</v>
      </c>
      <c r="G151" s="403" t="s">
        <v>610</v>
      </c>
      <c r="H151" s="403" t="s">
        <v>611</v>
      </c>
      <c r="I151" s="405">
        <v>0.62999999523162842</v>
      </c>
      <c r="J151" s="405">
        <v>200</v>
      </c>
      <c r="K151" s="406">
        <v>126</v>
      </c>
    </row>
    <row r="152" spans="1:11" ht="14.45" customHeight="1" x14ac:dyDescent="0.2">
      <c r="A152" s="401" t="s">
        <v>569</v>
      </c>
      <c r="B152" s="402" t="s">
        <v>570</v>
      </c>
      <c r="C152" s="403" t="s">
        <v>588</v>
      </c>
      <c r="D152" s="404" t="s">
        <v>589</v>
      </c>
      <c r="E152" s="403" t="s">
        <v>608</v>
      </c>
      <c r="F152" s="404" t="s">
        <v>609</v>
      </c>
      <c r="G152" s="403" t="s">
        <v>612</v>
      </c>
      <c r="H152" s="403" t="s">
        <v>613</v>
      </c>
      <c r="I152" s="405">
        <v>0.62999999523162842</v>
      </c>
      <c r="J152" s="405">
        <v>800</v>
      </c>
      <c r="K152" s="406">
        <v>504</v>
      </c>
    </row>
    <row r="153" spans="1:11" ht="14.45" customHeight="1" x14ac:dyDescent="0.2">
      <c r="A153" s="401" t="s">
        <v>569</v>
      </c>
      <c r="B153" s="402" t="s">
        <v>570</v>
      </c>
      <c r="C153" s="403" t="s">
        <v>594</v>
      </c>
      <c r="D153" s="404" t="s">
        <v>595</v>
      </c>
      <c r="E153" s="403" t="s">
        <v>786</v>
      </c>
      <c r="F153" s="404" t="s">
        <v>787</v>
      </c>
      <c r="G153" s="403" t="s">
        <v>842</v>
      </c>
      <c r="H153" s="403" t="s">
        <v>843</v>
      </c>
      <c r="I153" s="405">
        <v>147.17999267578125</v>
      </c>
      <c r="J153" s="405">
        <v>20</v>
      </c>
      <c r="K153" s="406">
        <v>2943.639892578125</v>
      </c>
    </row>
    <row r="154" spans="1:11" ht="14.45" customHeight="1" x14ac:dyDescent="0.2">
      <c r="A154" s="401" t="s">
        <v>569</v>
      </c>
      <c r="B154" s="402" t="s">
        <v>570</v>
      </c>
      <c r="C154" s="403" t="s">
        <v>594</v>
      </c>
      <c r="D154" s="404" t="s">
        <v>595</v>
      </c>
      <c r="E154" s="403" t="s">
        <v>786</v>
      </c>
      <c r="F154" s="404" t="s">
        <v>787</v>
      </c>
      <c r="G154" s="403" t="s">
        <v>790</v>
      </c>
      <c r="H154" s="403" t="s">
        <v>791</v>
      </c>
      <c r="I154" s="405">
        <v>665.5</v>
      </c>
      <c r="J154" s="405">
        <v>1</v>
      </c>
      <c r="K154" s="406">
        <v>665.5</v>
      </c>
    </row>
    <row r="155" spans="1:11" ht="14.45" customHeight="1" x14ac:dyDescent="0.2">
      <c r="A155" s="401" t="s">
        <v>569</v>
      </c>
      <c r="B155" s="402" t="s">
        <v>570</v>
      </c>
      <c r="C155" s="403" t="s">
        <v>594</v>
      </c>
      <c r="D155" s="404" t="s">
        <v>595</v>
      </c>
      <c r="E155" s="403" t="s">
        <v>786</v>
      </c>
      <c r="F155" s="404" t="s">
        <v>787</v>
      </c>
      <c r="G155" s="403" t="s">
        <v>844</v>
      </c>
      <c r="H155" s="403" t="s">
        <v>845</v>
      </c>
      <c r="I155" s="405">
        <v>0.5899999737739563</v>
      </c>
      <c r="J155" s="405">
        <v>1000</v>
      </c>
      <c r="K155" s="406">
        <v>588.02001953125</v>
      </c>
    </row>
    <row r="156" spans="1:11" ht="14.45" customHeight="1" x14ac:dyDescent="0.2">
      <c r="A156" s="401" t="s">
        <v>569</v>
      </c>
      <c r="B156" s="402" t="s">
        <v>570</v>
      </c>
      <c r="C156" s="403" t="s">
        <v>594</v>
      </c>
      <c r="D156" s="404" t="s">
        <v>595</v>
      </c>
      <c r="E156" s="403" t="s">
        <v>786</v>
      </c>
      <c r="F156" s="404" t="s">
        <v>787</v>
      </c>
      <c r="G156" s="403" t="s">
        <v>846</v>
      </c>
      <c r="H156" s="403" t="s">
        <v>847</v>
      </c>
      <c r="I156" s="405">
        <v>12.710000038146973</v>
      </c>
      <c r="J156" s="405">
        <v>50</v>
      </c>
      <c r="K156" s="406">
        <v>635.25</v>
      </c>
    </row>
    <row r="157" spans="1:11" ht="14.45" customHeight="1" x14ac:dyDescent="0.2">
      <c r="A157" s="401" t="s">
        <v>569</v>
      </c>
      <c r="B157" s="402" t="s">
        <v>570</v>
      </c>
      <c r="C157" s="403" t="s">
        <v>594</v>
      </c>
      <c r="D157" s="404" t="s">
        <v>595</v>
      </c>
      <c r="E157" s="403" t="s">
        <v>786</v>
      </c>
      <c r="F157" s="404" t="s">
        <v>787</v>
      </c>
      <c r="G157" s="403" t="s">
        <v>848</v>
      </c>
      <c r="H157" s="403" t="s">
        <v>849</v>
      </c>
      <c r="I157" s="405">
        <v>9228.2001953125</v>
      </c>
      <c r="J157" s="405">
        <v>0.25</v>
      </c>
      <c r="K157" s="406">
        <v>2307.050048828125</v>
      </c>
    </row>
    <row r="158" spans="1:11" ht="14.45" customHeight="1" x14ac:dyDescent="0.2">
      <c r="A158" s="401" t="s">
        <v>569</v>
      </c>
      <c r="B158" s="402" t="s">
        <v>570</v>
      </c>
      <c r="C158" s="403" t="s">
        <v>594</v>
      </c>
      <c r="D158" s="404" t="s">
        <v>595</v>
      </c>
      <c r="E158" s="403" t="s">
        <v>786</v>
      </c>
      <c r="F158" s="404" t="s">
        <v>787</v>
      </c>
      <c r="G158" s="403" t="s">
        <v>850</v>
      </c>
      <c r="H158" s="403" t="s">
        <v>851</v>
      </c>
      <c r="I158" s="405">
        <v>3781.25</v>
      </c>
      <c r="J158" s="405">
        <v>2</v>
      </c>
      <c r="K158" s="406">
        <v>7562.5</v>
      </c>
    </row>
    <row r="159" spans="1:11" ht="14.45" customHeight="1" thickBot="1" x14ac:dyDescent="0.25">
      <c r="A159" s="407" t="s">
        <v>569</v>
      </c>
      <c r="B159" s="408" t="s">
        <v>570</v>
      </c>
      <c r="C159" s="409" t="s">
        <v>594</v>
      </c>
      <c r="D159" s="410" t="s">
        <v>595</v>
      </c>
      <c r="E159" s="409" t="s">
        <v>786</v>
      </c>
      <c r="F159" s="410" t="s">
        <v>787</v>
      </c>
      <c r="G159" s="409" t="s">
        <v>852</v>
      </c>
      <c r="H159" s="409" t="s">
        <v>853</v>
      </c>
      <c r="I159" s="411">
        <v>174.16000366210938</v>
      </c>
      <c r="J159" s="411">
        <v>3</v>
      </c>
      <c r="K159" s="412">
        <v>522.47998046875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2942445-D542-4465-BD2D-7992BC60EA8D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2021-02-08T11:24:10Z</dcterms:modified>
</cp:coreProperties>
</file>